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9.xml.rels" ContentType="application/vnd.openxmlformats-package.relationships+xml"/>
  <Override PartName="/xl/worksheets/_rels/sheet44.xml.rels" ContentType="application/vnd.openxmlformats-package.relationships+xml"/>
  <Override PartName="/xl/worksheets/_rels/sheet38.xml.rels" ContentType="application/vnd.openxmlformats-package.relationships+xml"/>
  <Override PartName="/xl/worksheets/_rels/sheet43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5.xml.rels" ContentType="application/vnd.openxmlformats-package.relationships+xml"/>
  <Override PartName="/xl/worksheets/_rels/sheet46.xml.rels" ContentType="application/vnd.openxmlformats-package.relationships+xml"/>
  <Override PartName="/xl/worksheets/sheet29.xml" ContentType="application/vnd.openxmlformats-officedocument.spreadsheetml.worksheet+xml"/>
  <Override PartName="/xl/worksheets/sheet46.xml" ContentType="application/vnd.openxmlformats-officedocument.spreadsheetml.worksheet+xml"/>
  <Override PartName="/xl/worksheets/sheet28.xml" ContentType="application/vnd.openxmlformats-officedocument.spreadsheetml.worksheet+xml"/>
  <Override PartName="/xl/worksheets/sheet4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4.xml" ContentType="application/vnd.openxmlformats-officedocument.spreadsheetml.worksheet+xml"/>
  <Override PartName="/xl/worksheets/sheet19.xml" ContentType="application/vnd.openxmlformats-officedocument.spreadsheetml.worksheet+xml"/>
  <Override PartName="/xl/worksheets/sheet36.xml" ContentType="application/vnd.openxmlformats-officedocument.spreadsheetml.worksheet+xml"/>
  <Override PartName="/xl/worksheets/sheet26.xml" ContentType="application/vnd.openxmlformats-officedocument.spreadsheetml.worksheet+xml"/>
  <Override PartName="/xl/worksheets/sheet43.xml" ContentType="application/vnd.openxmlformats-officedocument.spreadsheetml.worksheet+xml"/>
  <Override PartName="/xl/worksheets/sheet18.xml" ContentType="application/vnd.openxmlformats-officedocument.spreadsheetml.worksheet+xml"/>
  <Override PartName="/xl/worksheets/sheet35.xml" ContentType="application/vnd.openxmlformats-officedocument.spreadsheetml.worksheet+xml"/>
  <Override PartName="/xl/worksheets/sheet25.xml" ContentType="application/vnd.openxmlformats-officedocument.spreadsheetml.worksheet+xml"/>
  <Override PartName="/xl/worksheets/sheet42.xml" ContentType="application/vnd.openxmlformats-officedocument.spreadsheetml.worksheet+xml"/>
  <Override PartName="/xl/worksheets/sheet17.xml" ContentType="application/vnd.openxmlformats-officedocument.spreadsheetml.worksheet+xml"/>
  <Override PartName="/xl/worksheets/sheet34.xml" ContentType="application/vnd.openxmlformats-officedocument.spreadsheetml.worksheet+xml"/>
  <Override PartName="/xl/worksheets/sheet51.xml" ContentType="application/vnd.openxmlformats-officedocument.spreadsheetml.worksheet+xml"/>
  <Override PartName="/xl/worksheets/sheet24.xml" ContentType="application/vnd.openxmlformats-officedocument.spreadsheetml.worksheet+xml"/>
  <Override PartName="/xl/worksheets/sheet4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3.xml" ContentType="application/vnd.openxmlformats-officedocument.spreadsheetml.worksheet+xml"/>
  <Override PartName="/xl/worksheets/sheet50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2.xml" ContentType="application/vnd.openxmlformats-officedocument.spreadsheetml.worksheet+xml"/>
  <Override PartName="/xl/worksheets/sheet4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31.xml" ContentType="application/vnd.openxmlformats-officedocument.spreadsheetml.worksheet+xml"/>
  <Override PartName="/xl/worksheets/sheet15.xml" ContentType="application/vnd.openxmlformats-officedocument.spreadsheetml.worksheet+xml"/>
  <Override PartName="/xl/worksheets/sheet32.xml" ContentType="application/vnd.openxmlformats-officedocument.spreadsheetml.worksheet+xml"/>
  <Override PartName="/xl/worksheets/sheet23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16.xml" ContentType="application/vnd.openxmlformats-officedocument.drawingml.chart+xml"/>
  <Override PartName="/xl/charts/chart58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7.xml" ContentType="application/vnd.openxmlformats-officedocument.drawingml.chart+xml"/>
  <Override PartName="/xl/charts/chart33.xml" ContentType="application/vnd.openxmlformats-officedocument.drawingml.chart+xml"/>
  <Override PartName="/xl/charts/chart50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34.xml" ContentType="application/vnd.openxmlformats-officedocument.drawingml.chart+xml"/>
  <Override PartName="/xl/charts/chart51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52.xml" ContentType="application/vnd.openxmlformats-officedocument.drawingml.chart+xml"/>
  <Override PartName="/xl/charts/chart18.xml" ContentType="application/vnd.openxmlformats-officedocument.drawingml.chart+xml"/>
  <Override PartName="/xl/charts/chart35.xml" ContentType="application/vnd.openxmlformats-officedocument.drawingml.chart+xml"/>
  <Override PartName="/xl/charts/chart62.xml" ContentType="application/vnd.openxmlformats-officedocument.drawingml.chart+xml"/>
  <Override PartName="/xl/charts/chart45.xml" ContentType="application/vnd.openxmlformats-officedocument.drawingml.chart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29.xml" ContentType="application/vnd.openxmlformats-officedocument.drawingml.chart+xml"/>
  <Override PartName="/xl/charts/chart61.xml" ContentType="application/vnd.openxmlformats-officedocument.drawingml.chart+xml"/>
  <Override PartName="/xl/charts/chart44.xml" ContentType="application/vnd.openxmlformats-officedocument.drawingml.chart+xml"/>
  <Override PartName="/xl/charts/chart27.xml" ContentType="application/vnd.openxmlformats-officedocument.drawingml.chart+xml"/>
  <Override PartName="/xl/charts/chart9.xml" ContentType="application/vnd.openxmlformats-officedocument.drawingml.chart+xml"/>
  <Override PartName="/xl/charts/chart60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36.xml" ContentType="application/vnd.openxmlformats-officedocument.drawingml.chart+xml"/>
  <Override PartName="/xl/charts/chart19.xml" ContentType="application/vnd.openxmlformats-officedocument.drawingml.chart+xml"/>
  <Override PartName="/xl/charts/chart6.xml" ContentType="application/vnd.openxmlformats-officedocument.drawingml.chart+xml"/>
  <Override PartName="/xl/charts/chart32.xml" ContentType="application/vnd.openxmlformats-officedocument.drawingml.chart+xml"/>
  <Override PartName="/xl/charts/chart22.xml" ContentType="application/vnd.openxmlformats-officedocument.drawingml.chart+xml"/>
  <Override PartName="/xl/charts/chart5.xml" ContentType="application/vnd.openxmlformats-officedocument.drawingml.chart+xml"/>
  <Override PartName="/xl/charts/chart31.xml" ContentType="application/vnd.openxmlformats-officedocument.drawingml.chart+xml"/>
  <Override PartName="/xl/charts/chart57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53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30.xml" ContentType="application/vnd.openxmlformats-officedocument.drawingml.chart+xml"/>
  <Override PartName="/xl/charts/chart63.xml" ContentType="application/vnd.openxmlformats-officedocument.drawingml.chart+xml"/>
  <Override PartName="/xl/charts/chart20.xml" ContentType="application/vnd.openxmlformats-officedocument.drawingml.chart+xml"/>
  <Override PartName="/xl/charts/chart47.xml" ContentType="application/vnd.openxmlformats-officedocument.drawingml.chart+xml"/>
  <Override PartName="/xl/charts/chart64.xml" ContentType="application/vnd.openxmlformats-officedocument.drawingml.chart+xml"/>
  <Override PartName="/xl/charts/chart21.xml" ContentType="application/vnd.openxmlformats-officedocument.drawingml.chart+xml"/>
  <Override PartName="/xl/charts/chart37.xml" ContentType="application/vnd.openxmlformats-officedocument.drawingml.chart+xml"/>
  <Override PartName="/xl/charts/chart11.xml" ContentType="application/vnd.openxmlformats-officedocument.drawingml.chart+xml"/>
  <Override PartName="/xl/charts/chart54.xml" ContentType="application/vnd.openxmlformats-officedocument.drawingml.chart+xml"/>
  <Override PartName="/xl/charts/chart38.xml" ContentType="application/vnd.openxmlformats-officedocument.drawingml.chart+xml"/>
  <Override PartName="/xl/charts/chart12.xml" ContentType="application/vnd.openxmlformats-officedocument.drawingml.chart+xml"/>
  <Override PartName="/xl/charts/chart55.xml" ContentType="application/vnd.openxmlformats-officedocument.drawingml.chart+xml"/>
  <Override PartName="/xl/charts/chart39.xml" ContentType="application/vnd.openxmlformats-officedocument.drawingml.chart+xml"/>
  <Override PartName="/xl/charts/chart13.xml" ContentType="application/vnd.openxmlformats-officedocument.drawingml.chart+xml"/>
  <Override PartName="/xl/charts/chart56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6"/>
  </bookViews>
  <sheets>
    <sheet name="Население" sheetId="1" state="visible" r:id="rId2"/>
    <sheet name="Площадь" sheetId="2" state="visible" r:id="rId3"/>
    <sheet name="ВРП" sheetId="3" state="visible" r:id="rId4"/>
    <sheet name="Общ объем прод+интенс затрат" sheetId="4" state="visible" r:id="rId5"/>
    <sheet name="Оборот общ пит" sheetId="5" state="visible" r:id="rId6"/>
    <sheet name="Объем  платных услуг насел" sheetId="6" state="visible" r:id="rId7"/>
    <sheet name="15.1.1" sheetId="7" state="visible" r:id="rId8"/>
    <sheet name="Налоговые поступл в бюджет" sheetId="8" state="visible" r:id="rId9"/>
    <sheet name="Объем жил кредитов" sheetId="9" state="visible" r:id="rId10"/>
    <sheet name="Вклады юр и физ лиц" sheetId="10" state="visible" r:id="rId11"/>
    <sheet name="Ввод в действ жилых домов" sheetId="11" state="visible" r:id="rId12"/>
    <sheet name="Дефлятор" sheetId="12" state="visible" r:id="rId13"/>
    <sheet name="лист" sheetId="13" state="visible" r:id="rId14"/>
    <sheet name="13.1" sheetId="14" state="visible" r:id="rId15"/>
    <sheet name="13.1н" sheetId="15" state="visible" r:id="rId16"/>
    <sheet name="13.2" sheetId="16" state="visible" r:id="rId17"/>
    <sheet name="13.2н" sheetId="17" state="visible" r:id="rId18"/>
    <sheet name="13.3" sheetId="18" state="visible" r:id="rId19"/>
    <sheet name="13.3н" sheetId="19" state="visible" r:id="rId20"/>
    <sheet name="14.1" sheetId="20" state="visible" r:id="rId21"/>
    <sheet name="14.1н" sheetId="21" state="visible" r:id="rId22"/>
    <sheet name="14.2" sheetId="22" state="visible" r:id="rId23"/>
    <sheet name="14.2н" sheetId="23" state="visible" r:id="rId24"/>
    <sheet name="14.3" sheetId="24" state="visible" r:id="rId25"/>
    <sheet name="14.3н" sheetId="25" state="visible" r:id="rId26"/>
    <sheet name="15.1" sheetId="26" state="visible" r:id="rId27"/>
    <sheet name="15.1н" sheetId="27" state="visible" r:id="rId28"/>
    <sheet name="15.2" sheetId="28" state="visible" r:id="rId29"/>
    <sheet name="15.2н" sheetId="29" state="visible" r:id="rId30"/>
    <sheet name="15.3" sheetId="30" state="visible" r:id="rId31"/>
    <sheet name="15.3н" sheetId="31" state="visible" r:id="rId32"/>
    <sheet name="16.1" sheetId="32" state="visible" r:id="rId33"/>
    <sheet name="16.1н" sheetId="33" state="visible" r:id="rId34"/>
    <sheet name="16.2" sheetId="34" state="visible" r:id="rId35"/>
    <sheet name="16.2н" sheetId="35" state="visible" r:id="rId36"/>
    <sheet name="16.3" sheetId="36" state="visible" r:id="rId37"/>
    <sheet name="16.3н" sheetId="37" state="visible" r:id="rId38"/>
    <sheet name="Показатели" sheetId="38" state="visible" r:id="rId39"/>
    <sheet name="ЦФО" sheetId="39" state="visible" r:id="rId40"/>
    <sheet name="СЗФО" sheetId="40" state="visible" r:id="rId41"/>
    <sheet name="ЮФО" sheetId="41" state="visible" r:id="rId42"/>
    <sheet name="СКФО" sheetId="42" state="visible" r:id="rId43"/>
    <sheet name="ПФО" sheetId="43" state="visible" r:id="rId44"/>
    <sheet name="УФО" sheetId="44" state="visible" r:id="rId45"/>
    <sheet name="СФО" sheetId="45" state="visible" r:id="rId46"/>
    <sheet name="ДФО" sheetId="46" state="visible" r:id="rId47"/>
    <sheet name="ОИ1" sheetId="47" state="visible" r:id="rId48"/>
    <sheet name="ОИ2" sheetId="48" state="visible" r:id="rId49"/>
    <sheet name="ОИ3" sheetId="49" state="visible" r:id="rId50"/>
    <sheet name="ОИ4" sheetId="50" state="visible" r:id="rId51"/>
    <sheet name="Аналитика" sheetId="51" state="visible" r:id="rId5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<sst xmlns="http://schemas.openxmlformats.org/spreadsheetml/2006/main" count="3485" uniqueCount="219">
  <si>
    <t xml:space="preserve">№</t>
  </si>
  <si>
    <t xml:space="preserve">Название региона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</si>
  <si>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</si>
  <si>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</si>
  <si>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</si>
  <si>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</si>
  <si>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</si>
  <si>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</si>
  <si>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</si>
  <si>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</si>
  <si>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</si>
  <si>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</si>
  <si>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</si>
  <si>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</si>
  <si>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</si>
  <si>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</si>
  <si>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</si>
  <si>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</si>
  <si>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</si>
  <si>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</si>
  <si>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</si>
  <si>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</si>
  <si>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</si>
  <si>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</si>
  <si>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</si>
  <si>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</si>
  <si>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</si>
  <si>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</si>
  <si>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</si>
  <si>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</si>
  <si>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</si>
  <si>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</si>
  <si>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</si>
  <si>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</si>
  <si>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</si>
  <si>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</si>
  <si>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</si>
  <si>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</si>
  <si>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Республика Дагестан</t>
  </si>
  <si>
    <t xml:space="preserve">Республика Ингушетия 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</si>
  <si>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</si>
  <si>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</si>
  <si>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</si>
  <si>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 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</si>
  <si>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</si>
  <si>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</si>
  <si>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</si>
  <si>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</si>
  <si>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</si>
  <si>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</si>
  <si>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</si>
  <si>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</si>
  <si>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</si>
  <si>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</si>
  <si>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</si>
  <si>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</si>
  <si>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</si>
  <si>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</si>
  <si>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</si>
  <si>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</si>
  <si>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</si>
  <si>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</si>
  <si>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</si>
  <si>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</si>
  <si>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</si>
  <si>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</si>
  <si>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</si>
  <si>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</si>
  <si>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</si>
  <si>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</si>
  <si>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</si>
  <si>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</si>
  <si>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</si>
  <si>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</si>
  <si>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</si>
  <si>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</si>
  <si>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</si>
  <si>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</si>
  <si>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</si>
  <si>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</si>
  <si>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</si>
  <si>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</si>
  <si>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</si>
  <si>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</si>
  <si>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Vин прод</t>
  </si>
  <si>
    <t xml:space="preserve">dин прод</t>
  </si>
  <si>
    <t xml:space="preserve">Vобщ</t>
  </si>
  <si>
    <t xml:space="preserve">Zинн</t>
  </si>
  <si>
    <t xml:space="preserve">gинтен</t>
  </si>
  <si>
    <t xml:space="preserve">d</t>
  </si>
  <si>
    <t xml:space="preserve">-</t>
  </si>
  <si>
    <t xml:space="preserve">–</t>
  </si>
  <si>
    <t xml:space="preserve">Множитель</t>
  </si>
  <si>
    <t xml:space="preserve">15.1</t>
  </si>
  <si>
    <t xml:space="preserve">15.2</t>
  </si>
  <si>
    <t xml:space="preserve">15.3</t>
  </si>
  <si>
    <t xml:space="preserve">13.2</t>
  </si>
  <si>
    <t xml:space="preserve">13.3</t>
  </si>
  <si>
    <t xml:space="preserve"> 1990 </t>
  </si>
  <si>
    <t xml:space="preserve">в про-</t>
  </si>
  <si>
    <t xml:space="preserve">цен-</t>
  </si>
  <si>
    <t xml:space="preserve">тах</t>
  </si>
  <si>
    <t xml:space="preserve">к 2008</t>
  </si>
  <si>
    <t xml:space="preserve">(в сопо-</t>
  </si>
  <si>
    <t xml:space="preserve">ста-</t>
  </si>
  <si>
    <t xml:space="preserve">вимых ценах)</t>
  </si>
  <si>
    <r>
      <rPr>
        <b val="true"/>
        <sz val="7.5"/>
        <color rgb="FF000000"/>
        <rFont val="Arial"/>
        <family val="2"/>
        <charset val="204"/>
      </rPr>
      <t xml:space="preserve">Российская Федеpация</t>
    </r>
    <r>
      <rPr>
        <sz val="7.5"/>
        <color rgb="FF000000"/>
        <rFont val="Arial"/>
        <family val="2"/>
        <charset val="204"/>
      </rPr>
      <t xml:space="preserve">, млрд.руб. (1990, 1995 гг. - трлн. руб.)</t>
    </r>
  </si>
  <si>
    <t xml:space="preserve">Центpальный</t>
  </si>
  <si>
    <t xml:space="preserve">федеральный округ</t>
  </si>
  <si>
    <t xml:space="preserve">Бpянская область</t>
  </si>
  <si>
    <t xml:space="preserve">Владимиpская область</t>
  </si>
  <si>
    <t xml:space="preserve">Костpомская область</t>
  </si>
  <si>
    <t xml:space="preserve">Оpловская область</t>
  </si>
  <si>
    <t xml:space="preserve">Твеpская область</t>
  </si>
  <si>
    <t xml:space="preserve">Яpославская область</t>
  </si>
  <si>
    <t xml:space="preserve">Севеpо-Западный</t>
  </si>
  <si>
    <t xml:space="preserve">Республика Каpелия</t>
  </si>
  <si>
    <t xml:space="preserve">Аpхангельская область</t>
  </si>
  <si>
    <t xml:space="preserve">в том числе Ненецкий</t>
  </si>
  <si>
    <t xml:space="preserve">автономный округ</t>
  </si>
  <si>
    <t xml:space="preserve">Ленингpадская область</t>
  </si>
  <si>
    <t xml:space="preserve">Муpманская область</t>
  </si>
  <si>
    <t xml:space="preserve">Новгоpодская область</t>
  </si>
  <si>
    <t xml:space="preserve">г. Санкт-Петеpбуpг</t>
  </si>
  <si>
    <t xml:space="preserve">Южный</t>
  </si>
  <si>
    <t xml:space="preserve">Республика Ингушетия (1990 г. - включая Чеченскую Республику)</t>
  </si>
  <si>
    <t xml:space="preserve">Республика Северная Осетия - Алания</t>
  </si>
  <si>
    <t xml:space="preserve">Чеченская Республика (1990 г. -включая Республику Ингушетия)</t>
  </si>
  <si>
    <t xml:space="preserve">...</t>
  </si>
  <si>
    <t xml:space="preserve">Приволжский</t>
  </si>
  <si>
    <t xml:space="preserve">Республика Маpий Эл</t>
  </si>
  <si>
    <t xml:space="preserve">Республика Моpдовия</t>
  </si>
  <si>
    <t xml:space="preserve">Киpовская область</t>
  </si>
  <si>
    <t xml:space="preserve">Нижегородская область</t>
  </si>
  <si>
    <t xml:space="preserve">Уральский</t>
  </si>
  <si>
    <t xml:space="preserve">Свердловская область</t>
  </si>
  <si>
    <t xml:space="preserve">в том числе:</t>
  </si>
  <si>
    <t xml:space="preserve">Ханты-Мансийский автономный округ - Югра</t>
  </si>
  <si>
    <t xml:space="preserve">Ямало-Ненецкий</t>
  </si>
  <si>
    <t xml:space="preserve">Сибирский</t>
  </si>
  <si>
    <t xml:space="preserve">Новосибирская область</t>
  </si>
  <si>
    <t xml:space="preserve">Дальневосточный</t>
  </si>
  <si>
    <t xml:space="preserve">Хабаровский край</t>
  </si>
  <si>
    <t xml:space="preserve">region_id</t>
  </si>
  <si>
    <t xml:space="preserve">value</t>
  </si>
  <si>
    <t xml:space="preserve">update_year</t>
  </si>
  <si>
    <t xml:space="preserve">criteria_id</t>
  </si>
  <si>
    <t xml:space="preserve">Проекция</t>
  </si>
  <si>
    <t xml:space="preserve">Индикаторы</t>
  </si>
  <si>
    <t xml:space="preserve">Размерность</t>
  </si>
  <si>
    <t xml:space="preserve">Пояснение</t>
  </si>
  <si>
    <t xml:space="preserve">Ссылка</t>
  </si>
  <si>
    <t xml:space="preserve">Нормировка</t>
  </si>
  <si>
    <t xml:space="preserve">Порог</t>
  </si>
  <si>
    <t xml:space="preserve">Источник</t>
  </si>
  <si>
    <t xml:space="preserve">13.1</t>
  </si>
  <si>
    <t xml:space="preserve">Финансы</t>
  </si>
  <si>
    <t xml:space="preserve">Налоговые поступления в бюджет</t>
  </si>
  <si>
    <t xml:space="preserve">%</t>
  </si>
  <si>
    <t xml:space="preserve">Налоговые поступления в бюджет / ВВП*100</t>
  </si>
  <si>
    <t xml:space="preserve">https://gks.ru/bgd/regl/B19_14p/Main.htm</t>
  </si>
  <si>
    <t xml:space="preserve">y=2^-(a/x)</t>
  </si>
  <si>
    <t xml:space="preserve">Междунарожные сопоставления</t>
  </si>
  <si>
    <t xml:space="preserve">Объем жилищных кредитов</t>
  </si>
  <si>
    <t xml:space="preserve">тыс. руб</t>
  </si>
  <si>
    <t xml:space="preserve">Объем жилищных кредитов / численность населения</t>
  </si>
  <si>
    <t xml:space="preserve">https://gks.ru/bgd/regl/B19_17p/Main.htm</t>
  </si>
  <si>
    <t xml:space="preserve">Среднее значение по России за 2012 год пересчитывается в соответствии с дефляторами****</t>
  </si>
  <si>
    <t xml:space="preserve">Вклады юридических и физических лиц </t>
  </si>
  <si>
    <t xml:space="preserve">Вклады юридических и физических лиц / численность населения</t>
  </si>
  <si>
    <t xml:space="preserve">https://gks.ru/bgd/regl/B10_14p/IssWWW.exe/Stg/d03/23-11.htm</t>
  </si>
  <si>
    <t xml:space="preserve">Среднее значение по России за 2012 год пересчитывается в соответствии с дефляторами*****</t>
  </si>
  <si>
    <t xml:space="preserve">14.1</t>
  </si>
  <si>
    <t xml:space="preserve">Инновации</t>
  </si>
  <si>
    <t xml:space="preserve">Инновационная активность</t>
  </si>
  <si>
    <t xml:space="preserve">Отношение числа организаций, осуществлявших технологические, организационные или маркетинговые инновации, к общему числу обследованных за определенный период времени организаций в регионе (поскольку методика расчетов изменялась, начиная с 2018 года вводится корректирующий коэффициент)</t>
  </si>
  <si>
    <t xml:space="preserve">https://gks.ru/bgd/regl/B10_14p/IssWWW.exe/Stg/d03/22-15.htm</t>
  </si>
  <si>
    <t xml:space="preserve">Среднее значение по регионам в 2012 г.</t>
  </si>
  <si>
    <t xml:space="preserve">14.2</t>
  </si>
  <si>
    <t xml:space="preserve">Интенсивность затрат на инновационную деятельность</t>
  </si>
  <si>
    <t xml:space="preserve">Затраты на инновационную деятельность / объем реализованной продукции*100</t>
  </si>
  <si>
    <t xml:space="preserve">https://gks.ru/bgd/regl/B10_14p/IssWWW.exe/Stg/d03/22-16.htm</t>
  </si>
  <si>
    <t xml:space="preserve">Экономическая безопасность регионов россии. Н.Новгород, 2019</t>
  </si>
  <si>
    <t xml:space="preserve">14.3</t>
  </si>
  <si>
    <t xml:space="preserve">Доля инновационной продукции</t>
  </si>
  <si>
    <t xml:space="preserve">Объем инновационной продукции / объем реализованной продукции*100</t>
  </si>
  <si>
    <t xml:space="preserve">https://gks.ru/bgd/regl/B13_14p/IssWWW.exe/Stg/d3/21-17.htm</t>
  </si>
  <si>
    <t xml:space="preserve">Торговля и услуги</t>
  </si>
  <si>
    <t xml:space="preserve">Оборот розничной торговли </t>
  </si>
  <si>
    <t xml:space="preserve">Представляет собой стоимость проданных населению за наличный расчет товаров для личного потребления или использования в домашнем хозяйстве. Он отражает фактическую выручку торгующих организаций от продажи товаров населению, включая товары частично или полностью оплаченные органами социальной защиты Оборот розничной торговли / численность населения</t>
  </si>
  <si>
    <t xml:space="preserve">https://gks.ru/bgd/regl/B10_14p/IssWWW.exe/Stg/d02/21-02.htm</t>
  </si>
  <si>
    <t xml:space="preserve">Среднее значение по россии за 2012 год пересчитывается в соответствии с дефляторами*</t>
  </si>
  <si>
    <t xml:space="preserve">Оборот общественного питания</t>
  </si>
  <si>
    <t xml:space="preserve">Тыс. руб</t>
  </si>
  <si>
    <t xml:space="preserve">Оборот общественного питания / численность населения</t>
  </si>
  <si>
    <t xml:space="preserve">https://gks.ru/bgd/regl/B12_14p/IssWWW.exe/Stg/d03/21-12.htm</t>
  </si>
  <si>
    <t xml:space="preserve">Среднее значение по россии за 2012 год пересчитывается в соответствии с дефляторами**</t>
  </si>
  <si>
    <t xml:space="preserve">Объем платных услуг</t>
  </si>
  <si>
    <t xml:space="preserve">Объем платных услуг / численность населения</t>
  </si>
  <si>
    <t xml:space="preserve">https://gks.ru/bgd/regl/B10_14p/IssWWW.exe/Stg/d02/21-20.htm</t>
  </si>
  <si>
    <t xml:space="preserve">Среднее значение по россии за 2012 год пересчитывается в соответствии с дефляторами***</t>
  </si>
  <si>
    <t xml:space="preserve">16.1</t>
  </si>
  <si>
    <t xml:space="preserve">Жилье</t>
  </si>
  <si>
    <t xml:space="preserve">Ввод в действие жилых домов</t>
  </si>
  <si>
    <t xml:space="preserve">кв. м</t>
  </si>
  <si>
    <t xml:space="preserve">Ввод в действие жилых домов / численность населения</t>
  </si>
  <si>
    <t xml:space="preserve">https://gks.ru/bgd/regl/B10_14p/IssWWW.exe/Stg/d02/17-05.htm</t>
  </si>
  <si>
    <t xml:space="preserve">Экспертная оценка: 25 кв.м. (норма владения) /40 лет (срок амортизации)</t>
  </si>
  <si>
    <t xml:space="preserve">16.2</t>
  </si>
  <si>
    <t xml:space="preserve">Площадь жилья на одного жителя</t>
  </si>
  <si>
    <t xml:space="preserve">кв.м</t>
  </si>
  <si>
    <t xml:space="preserve">Общая площадь жилых помещений / численность населения</t>
  </si>
  <si>
    <t xml:space="preserve">https://gks.ru/bgd/regl/B09_14p/IssWWW.exe/Stg/d1/05-23.htm</t>
  </si>
  <si>
    <t xml:space="preserve">Инновционные преобразования как мператив устойчивого развития и экономическаой безопасности России.  М.: Анкил, 2013. С. 290.</t>
  </si>
  <si>
    <t xml:space="preserve">16.3</t>
  </si>
  <si>
    <t xml:space="preserve">Удельный вес расходов на ЖКХ</t>
  </si>
  <si>
    <t xml:space="preserve">Удельный вес расходов на ЖКХ в % от общей суммы потребительских услуг</t>
  </si>
  <si>
    <t xml:space="preserve">https://gks.ru/bgd/regl/B09_14p/IssWWW.exe/Stg/d1/05-27.htm</t>
  </si>
  <si>
    <t xml:space="preserve">https://www.csr.ru/uploads/2018/10/Report-ZH-KH-H-internet-fin-1.pdf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</si>
</sst>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р_._-;\-* #,##0.00_р_._-;_-* \-??_р_._-;_-@_-"/>
    <numFmt numFmtId="166" formatCode="0"/>
    <numFmt numFmtId="167" formatCode="0.0"/>
    <numFmt numFmtId="168" formatCode="General"/>
    <numFmt numFmtId="169" formatCode="#,##0.0"/>
    <numFmt numFmtId="170" formatCode="[=0]\ ;0.0"/>
    <numFmt numFmtId="171" formatCode="0.00"/>
    <numFmt numFmtId="172" formatCode="#,##0"/>
    <numFmt numFmtId="173" formatCode="@"/>
    <numFmt numFmtId="174" formatCode="0.0000"/>
  </numFmts>
  <fonts count="3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0000FF"/>
      <name val="Arial Cyr"/>
      <family val="0"/>
      <charset val="204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0"/>
      <name val="Arial Cyr"/>
      <family val="2"/>
      <charset val="1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333333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 val="true"/>
      <sz val="7"/>
      <color rgb="FF000000"/>
      <name val="Arial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</font>
    <font>
      <sz val="7.5"/>
      <color rgb="FF000000"/>
      <name val="Arial"/>
      <family val="2"/>
      <charset val="204"/>
    </font>
    <font>
      <b val="true"/>
      <sz val="7.5"/>
      <color rgb="FF000000"/>
      <name val="Arial"/>
      <family val="2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u val="single"/>
      <sz val="11"/>
      <color rgb="FF0000FF"/>
      <name val="Calibri"/>
      <family val="2"/>
      <charset val="204"/>
    </font>
    <font>
      <b val="true"/>
      <sz val="12"/>
      <color rgb="FF000000"/>
      <name val="Times New Roman"/>
      <family val="1"/>
      <charset val="204"/>
    </font>
    <font>
      <sz val="10"/>
      <color rgb="FF000000"/>
      <name val="Calibri"/>
      <family val="2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2"/>
      <color rgb="FF000000"/>
      <name val="Calibri"/>
      <family val="2"/>
      <charset val="204"/>
    </font>
    <font>
      <b val="true"/>
      <sz val="18"/>
      <color rgb="FF595959"/>
      <name val="Calibri"/>
      <family val="2"/>
    </font>
    <font>
      <b val="true"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  <fill>
      <patternFill patternType="solid">
        <fgColor rgb="FFDCE6F2"/>
        <bgColor rgb="FFD9D9D9"/>
      </patternFill>
    </fill>
    <fill>
      <patternFill patternType="solid">
        <fgColor rgb="FFEBF1DE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C3D69B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thin">
        <color rgb="FFDCE6F2"/>
      </bottom>
      <diagonal/>
    </border>
    <border diagonalUp="false" diagonalDown="false">
      <left/>
      <right style="thin">
        <color rgb="FFDCE6F2"/>
      </right>
      <top/>
      <bottom/>
      <diagonal/>
    </border>
    <border diagonalUp="false" diagonalDown="false"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 diagonalUp="false" diagonalDown="false">
      <left/>
      <right style="thin">
        <color rgb="FFDCE6F2"/>
      </right>
      <top style="thin">
        <color rgb="FFDCE6F2"/>
      </top>
      <bottom style="thin">
        <color rgb="FFDCE6F2"/>
      </bottom>
      <diagonal/>
    </border>
    <border diagonalUp="false" diagonalDown="false">
      <left/>
      <right style="thin">
        <color rgb="FFDCE6F2"/>
      </right>
      <top style="thin">
        <color rgb="FFDCE6F2"/>
      </top>
      <bottom/>
      <diagonal/>
    </border>
    <border diagonalUp="false" diagonalDown="false">
      <left style="thin">
        <color rgb="FFDCE6F2"/>
      </left>
      <right style="thin">
        <color rgb="FFDCE6F2"/>
      </right>
      <top/>
      <bottom style="thin">
        <color rgb="FFDCE6F2"/>
      </bottom>
      <diagonal/>
    </border>
    <border diagonalUp="false" diagonalDown="false">
      <left/>
      <right style="thin">
        <color rgb="FFDCE6F2"/>
      </right>
      <top/>
      <bottom style="thin">
        <color rgb="FFDCE6F2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5" xfId="23" applyFont="true" applyBorder="true" applyAlignment="true" applyProtection="false">
      <alignment horizontal="right" vertical="bottom" textRotation="0" wrapText="true" indent="1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true" indent="1" shrinkToFit="false"/>
      <protection locked="true" hidden="false"/>
    </xf>
    <xf numFmtId="170" fontId="12" fillId="0" borderId="0" xfId="23" applyFont="true" applyBorder="false" applyAlignment="true" applyProtection="false">
      <alignment horizontal="right" vertical="bottom" textRotation="0" wrapText="true" indent="1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2" fillId="0" borderId="0" xfId="23" applyFont="true" applyBorder="false" applyAlignment="true" applyProtection="false">
      <alignment horizontal="right" vertical="bottom" textRotation="0" wrapText="true" indent="1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7" xfId="23" applyFont="true" applyBorder="true" applyAlignment="true" applyProtection="false">
      <alignment horizontal="right" vertical="bottom" textRotation="0" wrapText="true" indent="1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2" fillId="0" borderId="8" xfId="0" applyFont="true" applyBorder="true" applyAlignment="true" applyProtection="false">
      <alignment horizontal="right" vertical="bottom" textRotation="0" wrapText="true" indent="1" shrinkToFit="false"/>
      <protection locked="true" hidden="false"/>
    </xf>
    <xf numFmtId="170" fontId="12" fillId="0" borderId="8" xfId="23" applyFont="true" applyBorder="true" applyAlignment="true" applyProtection="false">
      <alignment horizontal="right" vertical="bottom" textRotation="0" wrapText="true" indent="1" shrinkToFit="false"/>
      <protection locked="true" hidden="false"/>
    </xf>
    <xf numFmtId="164" fontId="9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1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1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13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5" borderId="1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5" borderId="1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1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12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8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2" fillId="0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2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7" fontId="22" fillId="2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1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22" fillId="0" borderId="1" xfId="23" applyFont="true" applyBorder="true" applyAlignment="true" applyProtection="false">
      <alignment horizontal="right" vertical="bottom" textRotation="0" wrapText="true" indent="1" shrinkToFit="false"/>
      <protection locked="true" hidden="false"/>
    </xf>
    <xf numFmtId="164" fontId="2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2" fillId="0" borderId="1" xfId="23" applyFont="true" applyBorder="true" applyAlignment="true" applyProtection="false">
      <alignment horizontal="right" vertical="bottom" textRotation="0" wrapText="true" indent="1" shrinkToFit="false"/>
      <protection locked="true" hidden="false"/>
    </xf>
    <xf numFmtId="164" fontId="2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6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1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1"/>
    <cellStyle name="Гиперссылка 2" xfId="22"/>
    <cellStyle name="Обычный 2" xfId="23"/>
    <cellStyle name="Обычный 2 2" xfId="24"/>
    <cellStyle name="Обычный 2 2 2" xfId="25"/>
    <cellStyle name="Обычный 2 20" xfId="26"/>
    <cellStyle name="Финансовый 2" xfId="27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CC1DA"/>
      <rgbColor rgb="FF878787"/>
      <rgbColor rgb="FF95B3D7"/>
      <rgbColor rgb="FFBE4B48"/>
      <rgbColor rgb="FFEBF1DE"/>
      <rgbColor rgb="FFDCE6F2"/>
      <rgbColor rgb="FF660066"/>
      <rgbColor rgb="FFCD7371"/>
      <rgbColor rgb="FF0066CC"/>
      <rgbColor rgb="FFB9CDE5"/>
      <rgbColor rgb="FF000080"/>
      <rgbColor rgb="FFFF00FF"/>
      <rgbColor rgb="FF9BBB59"/>
      <rgbColor rgb="FF00FFFF"/>
      <rgbColor rgb="FF800080"/>
      <rgbColor rgb="FF800000"/>
      <rgbColor rgb="FF008080"/>
      <rgbColor rgb="FF0000FF"/>
      <rgbColor rgb="FF6FBDD1"/>
      <rgbColor rgb="FFD9D9D9"/>
      <rgbColor rgb="FFD7E4BD"/>
      <rgbColor rgb="FFC3D69B"/>
      <rgbColor rgb="FF8EB4E3"/>
      <rgbColor rgb="FFF9AB6B"/>
      <rgbColor rgb="FF729ACA"/>
      <rgbColor rgb="FFE6B9B8"/>
      <rgbColor rgb="FF4A7EBB"/>
      <rgbColor rgb="FF4BACC6"/>
      <rgbColor rgb="FF98B855"/>
      <rgbColor rgb="FFAFC97A"/>
      <rgbColor rgb="FFF79646"/>
      <rgbColor rgb="FFB65708"/>
      <rgbColor rgb="FF8064A2"/>
      <rgbColor rgb="FF9983B5"/>
      <rgbColor rgb="FF595959"/>
      <rgbColor rgb="FF4F81BD"/>
      <rgbColor rgb="FF003300"/>
      <rgbColor rgb="FF4D3B62"/>
      <rgbColor rgb="FF772C2A"/>
      <rgbColor rgb="FFC0504D"/>
      <rgbColor rgb="FF2C4D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08990351620847"/>
          <c:y val="0.0816903898859517"/>
          <c:w val="0.346413144402729"/>
          <c:h val="0.625762532048448"/>
        </c:manualLayout>
      </c:layout>
      <c:radarChart>
        <c:radarStyle val="marker"/>
        <c:varyColors val="0"/>
        <c:ser>
          <c:idx val="0"/>
          <c:order val="0"/>
          <c:tx>
            <c:strRef>
              <c:f>ЦФО!$C$1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ЦФО!$C$2:$C$19</c:f>
              <c:numCache>
                <c:formatCode>General</c:formatCode>
                <c:ptCount val="18"/>
                <c:pt idx="0">
                  <c:v>0.457761110281383</c:v>
                </c:pt>
                <c:pt idx="1">
                  <c:v>0.491236545210359</c:v>
                </c:pt>
                <c:pt idx="2">
                  <c:v>0.580115058412361</c:v>
                </c:pt>
                <c:pt idx="3">
                  <c:v>0.519587425451469</c:v>
                </c:pt>
                <c:pt idx="4">
                  <c:v>0.546857525559744</c:v>
                </c:pt>
                <c:pt idx="5">
                  <c:v>0.705902092110426</c:v>
                </c:pt>
                <c:pt idx="6">
                  <c:v>0.594421495263735</c:v>
                </c:pt>
                <c:pt idx="7">
                  <c:v>0.465789661071795</c:v>
                </c:pt>
                <c:pt idx="8">
                  <c:v>0.368187274536226</c:v>
                </c:pt>
                <c:pt idx="9">
                  <c:v>0.652470739805013</c:v>
                </c:pt>
                <c:pt idx="10">
                  <c:v>0.451015312191092</c:v>
                </c:pt>
                <c:pt idx="11">
                  <c:v>0.758182824968441</c:v>
                </c:pt>
                <c:pt idx="12">
                  <c:v>0.593829233330322</c:v>
                </c:pt>
                <c:pt idx="13">
                  <c:v>0.410137076895721</c:v>
                </c:pt>
                <c:pt idx="14">
                  <c:v>0.551678768677728</c:v>
                </c:pt>
                <c:pt idx="15">
                  <c:v>0.515684605955193</c:v>
                </c:pt>
                <c:pt idx="16">
                  <c:v>0.681668624579207</c:v>
                </c:pt>
                <c:pt idx="17">
                  <c:v>0.634903755184352</c:v>
                </c:pt>
              </c:numCache>
            </c:numRef>
          </c:val>
        </c:ser>
        <c:ser>
          <c:idx val="1"/>
          <c:order val="1"/>
          <c:tx>
            <c:strRef>
              <c:f>ЦФО!$D$1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ЦФО!$D$2:$D$19</c:f>
              <c:numCache>
                <c:formatCode>General</c:formatCode>
                <c:ptCount val="18"/>
                <c:pt idx="0">
                  <c:v>0.697567079246099</c:v>
                </c:pt>
                <c:pt idx="1">
                  <c:v>0.684831103860623</c:v>
                </c:pt>
                <c:pt idx="2">
                  <c:v>0.704606184083273</c:v>
                </c:pt>
                <c:pt idx="3">
                  <c:v>0.719023783661219</c:v>
                </c:pt>
                <c:pt idx="4">
                  <c:v>0.64269024209092</c:v>
                </c:pt>
                <c:pt idx="5">
                  <c:v>0.778301261619881</c:v>
                </c:pt>
                <c:pt idx="6">
                  <c:v>0.691362240033839</c:v>
                </c:pt>
                <c:pt idx="7">
                  <c:v>0.691024072902598</c:v>
                </c:pt>
                <c:pt idx="8">
                  <c:v>0.694372877704163</c:v>
                </c:pt>
                <c:pt idx="9">
                  <c:v>0.846633001263901</c:v>
                </c:pt>
                <c:pt idx="10">
                  <c:v>0.735842696425554</c:v>
                </c:pt>
                <c:pt idx="11">
                  <c:v>0.750840274373541</c:v>
                </c:pt>
                <c:pt idx="12">
                  <c:v>0.703950217719749</c:v>
                </c:pt>
                <c:pt idx="13">
                  <c:v>0.674588158012797</c:v>
                </c:pt>
                <c:pt idx="14">
                  <c:v>0.744677833057878</c:v>
                </c:pt>
                <c:pt idx="15">
                  <c:v>0.736274638037176</c:v>
                </c:pt>
                <c:pt idx="16">
                  <c:v>0.691186418728059</c:v>
                </c:pt>
                <c:pt idx="17">
                  <c:v>0.858040982635083</c:v>
                </c:pt>
              </c:numCache>
            </c:numRef>
          </c:val>
        </c:ser>
        <c:ser>
          <c:idx val="2"/>
          <c:order val="2"/>
          <c:tx>
            <c:strRef>
              <c:f>ЦФО!$E$1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ЦФО!$E$2:$E$19</c:f>
              <c:numCache>
                <c:formatCode>General</c:formatCode>
                <c:ptCount val="18"/>
                <c:pt idx="0">
                  <c:v>0.473318099591157</c:v>
                </c:pt>
                <c:pt idx="1">
                  <c:v>0.332701888430977</c:v>
                </c:pt>
                <c:pt idx="2">
                  <c:v>0.47666276200574</c:v>
                </c:pt>
                <c:pt idx="3">
                  <c:v>0.517591544749403</c:v>
                </c:pt>
                <c:pt idx="4">
                  <c:v>0.423446600168989</c:v>
                </c:pt>
                <c:pt idx="5">
                  <c:v>0.514020479212959</c:v>
                </c:pt>
                <c:pt idx="6">
                  <c:v>0.478443631136945</c:v>
                </c:pt>
                <c:pt idx="7">
                  <c:v>0.402544957357932</c:v>
                </c:pt>
                <c:pt idx="8">
                  <c:v>0.432561871423818</c:v>
                </c:pt>
                <c:pt idx="9">
                  <c:v>0.588778718892274</c:v>
                </c:pt>
                <c:pt idx="10">
                  <c:v>0.423268051563916</c:v>
                </c:pt>
                <c:pt idx="11">
                  <c:v>0.483517374389053</c:v>
                </c:pt>
                <c:pt idx="12">
                  <c:v>0.401508956501373</c:v>
                </c:pt>
                <c:pt idx="13">
                  <c:v>0.350713142547019</c:v>
                </c:pt>
                <c:pt idx="14">
                  <c:v>0.449962117989099</c:v>
                </c:pt>
                <c:pt idx="15">
                  <c:v>0.494522943011327</c:v>
                </c:pt>
                <c:pt idx="16">
                  <c:v>0.527747601933638</c:v>
                </c:pt>
                <c:pt idx="17">
                  <c:v>0.918235272668867</c:v>
                </c:pt>
              </c:numCache>
            </c:numRef>
          </c:val>
        </c:ser>
        <c:axId val="74643409"/>
        <c:axId val="95698975"/>
      </c:radarChart>
      <c:catAx>
        <c:axId val="7464340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98975"/>
        <c:crosses val="autoZero"/>
        <c:auto val="1"/>
        <c:lblAlgn val="ctr"/>
        <c:lblOffset val="100"/>
        <c:noMultiLvlLbl val="0"/>
      </c:catAx>
      <c:valAx>
        <c:axId val="956989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4340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9116400391"/>
          <c:y val="0.0760140530182051"/>
          <c:w val="0.43495272253016"/>
          <c:h val="0.719897796231236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СЗФО!$C$13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СЗФО!$C$14:$C$23</c:f>
              <c:numCache>
                <c:formatCode>General</c:formatCode>
                <c:ptCount val="10"/>
                <c:pt idx="0">
                  <c:v>0.179735383864611</c:v>
                </c:pt>
                <c:pt idx="1">
                  <c:v>0.225274152235589</c:v>
                </c:pt>
                <c:pt idx="2">
                  <c:v>0.0659129862426528</c:v>
                </c:pt>
                <c:pt idx="3">
                  <c:v>0.374235260885017</c:v>
                </c:pt>
                <c:pt idx="4">
                  <c:v>0.116350694239998</c:v>
                </c:pt>
                <c:pt idx="5">
                  <c:v>0.219631935106075</c:v>
                </c:pt>
                <c:pt idx="6">
                  <c:v>0.281735602808083</c:v>
                </c:pt>
                <c:pt idx="7">
                  <c:v>0.351836176015535</c:v>
                </c:pt>
                <c:pt idx="8">
                  <c:v>0.287755971371305</c:v>
                </c:pt>
                <c:pt idx="9">
                  <c:v>0.471950033304007</c:v>
                </c:pt>
              </c:numCache>
            </c:numRef>
          </c:val>
        </c:ser>
        <c:ser>
          <c:idx val="1"/>
          <c:order val="1"/>
          <c:tx>
            <c:strRef>
              <c:f>СЗФО!$D$13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СЗФО!$D$14:$D$23</c:f>
              <c:numCache>
                <c:formatCode>General</c:formatCode>
                <c:ptCount val="10"/>
                <c:pt idx="0">
                  <c:v>0.306404192027078</c:v>
                </c:pt>
                <c:pt idx="1">
                  <c:v>0.0283453889165169</c:v>
                </c:pt>
                <c:pt idx="2">
                  <c:v>0.000332286900513194</c:v>
                </c:pt>
                <c:pt idx="3">
                  <c:v>0.000441919459368924</c:v>
                </c:pt>
                <c:pt idx="4">
                  <c:v>1.64563509802562E-006</c:v>
                </c:pt>
                <c:pt idx="5">
                  <c:v>0.256733195805077</c:v>
                </c:pt>
                <c:pt idx="6">
                  <c:v>0.00107182589538109</c:v>
                </c:pt>
                <c:pt idx="7">
                  <c:v>0.119809304522916</c:v>
                </c:pt>
                <c:pt idx="8">
                  <c:v>0.0028307929738984</c:v>
                </c:pt>
                <c:pt idx="9">
                  <c:v>0.481886703467054</c:v>
                </c:pt>
              </c:numCache>
            </c:numRef>
          </c:val>
        </c:ser>
        <c:ser>
          <c:idx val="2"/>
          <c:order val="2"/>
          <c:tx>
            <c:strRef>
              <c:f>СЗФО!$E$13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СЗФО!$E$14:$E$23</c:f>
              <c:numCache>
                <c:formatCode>General</c:formatCode>
                <c:ptCount val="10"/>
                <c:pt idx="0">
                  <c:v>0.0019990440930362</c:v>
                </c:pt>
                <c:pt idx="1">
                  <c:v>4.17280304451745E-008</c:v>
                </c:pt>
                <c:pt idx="2">
                  <c:v>0.103315114522455</c:v>
                </c:pt>
                <c:pt idx="3">
                  <c:v>0.000137062689935443</c:v>
                </c:pt>
                <c:pt idx="4">
                  <c:v>1.31053340298927E-008</c:v>
                </c:pt>
                <c:pt idx="5">
                  <c:v>1.29336517277309E-008</c:v>
                </c:pt>
                <c:pt idx="6">
                  <c:v>0.196205196207984</c:v>
                </c:pt>
                <c:pt idx="7">
                  <c:v>0.00012497751285558</c:v>
                </c:pt>
                <c:pt idx="8">
                  <c:v>3.64486144581843E-007</c:v>
                </c:pt>
                <c:pt idx="9">
                  <c:v>0.195589151503496</c:v>
                </c:pt>
              </c:numCache>
            </c:numRef>
          </c:val>
        </c:ser>
        <c:axId val="5615697"/>
        <c:axId val="19566549"/>
      </c:radarChart>
      <c:catAx>
        <c:axId val="561569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566549"/>
        <c:crosses val="autoZero"/>
        <c:auto val="1"/>
        <c:lblAlgn val="ctr"/>
        <c:lblOffset val="100"/>
        <c:noMultiLvlLbl val="0"/>
      </c:catAx>
      <c:valAx>
        <c:axId val="195665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56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9193095306"/>
          <c:y val="0.0760508532814111"/>
          <c:w val="0.414892317713634"/>
          <c:h val="0.751002176153934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СЗФО!$C$25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СЗФО!$C$26:$C$35</c:f>
              <c:numCache>
                <c:formatCode>General</c:formatCode>
                <c:ptCount val="10"/>
                <c:pt idx="0">
                  <c:v>0.49033484236282</c:v>
                </c:pt>
                <c:pt idx="1">
                  <c:v>0.449043433164414</c:v>
                </c:pt>
                <c:pt idx="2">
                  <c:v>0.52298435474858</c:v>
                </c:pt>
                <c:pt idx="3">
                  <c:v>0.413653849592216</c:v>
                </c:pt>
                <c:pt idx="4">
                  <c:v>0.414383638885057</c:v>
                </c:pt>
                <c:pt idx="5">
                  <c:v>0.531735793436028</c:v>
                </c:pt>
                <c:pt idx="6">
                  <c:v>0.514322370175303</c:v>
                </c:pt>
                <c:pt idx="7">
                  <c:v>0.454119858005346</c:v>
                </c:pt>
                <c:pt idx="8">
                  <c:v>0.447687326269798</c:v>
                </c:pt>
                <c:pt idx="9">
                  <c:v>0.565771621133911</c:v>
                </c:pt>
              </c:numCache>
            </c:numRef>
          </c:val>
        </c:ser>
        <c:ser>
          <c:idx val="1"/>
          <c:order val="1"/>
          <c:tx>
            <c:strRef>
              <c:f>СЗФО!$D$25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СЗФО!$D$26:$D$35</c:f>
              <c:numCache>
                <c:formatCode>General</c:formatCode>
                <c:ptCount val="10"/>
                <c:pt idx="0">
                  <c:v>0.443506167524762</c:v>
                </c:pt>
                <c:pt idx="1">
                  <c:v>0.516274371866891</c:v>
                </c:pt>
                <c:pt idx="2">
                  <c:v>0.529761350048072</c:v>
                </c:pt>
                <c:pt idx="3">
                  <c:v>0.324946884675808</c:v>
                </c:pt>
                <c:pt idx="4">
                  <c:v>0.501248825160742</c:v>
                </c:pt>
                <c:pt idx="5">
                  <c:v>0.366873220692163</c:v>
                </c:pt>
                <c:pt idx="6">
                  <c:v>0.633931784916642</c:v>
                </c:pt>
                <c:pt idx="7">
                  <c:v>0.377693126632259</c:v>
                </c:pt>
                <c:pt idx="8">
                  <c:v>0.433307628964513</c:v>
                </c:pt>
                <c:pt idx="9">
                  <c:v>0.540684172113889</c:v>
                </c:pt>
              </c:numCache>
            </c:numRef>
          </c:val>
        </c:ser>
        <c:ser>
          <c:idx val="2"/>
          <c:order val="2"/>
          <c:tx>
            <c:strRef>
              <c:f>СЗФО!$E$25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СЗФО!$E$26:$E$35</c:f>
              <c:numCache>
                <c:formatCode>General</c:formatCode>
                <c:ptCount val="10"/>
                <c:pt idx="0">
                  <c:v>0.461369358860594</c:v>
                </c:pt>
                <c:pt idx="1">
                  <c:v>0.454736210934232</c:v>
                </c:pt>
                <c:pt idx="2">
                  <c:v>0.452805583133295</c:v>
                </c:pt>
                <c:pt idx="3">
                  <c:v>0.422216280515189</c:v>
                </c:pt>
                <c:pt idx="4">
                  <c:v>0.439803356987761</c:v>
                </c:pt>
                <c:pt idx="5">
                  <c:v>0.344126055596201</c:v>
                </c:pt>
                <c:pt idx="6">
                  <c:v>0.564927779618593</c:v>
                </c:pt>
                <c:pt idx="7">
                  <c:v>0.397626187941456</c:v>
                </c:pt>
                <c:pt idx="8">
                  <c:v>0.34304475743979</c:v>
                </c:pt>
                <c:pt idx="9">
                  <c:v>0.595944296393602</c:v>
                </c:pt>
              </c:numCache>
            </c:numRef>
          </c:val>
        </c:ser>
        <c:axId val="86547918"/>
        <c:axId val="69152561"/>
      </c:radarChart>
      <c:catAx>
        <c:axId val="8654791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52561"/>
        <c:crosses val="autoZero"/>
        <c:auto val="1"/>
        <c:lblAlgn val="ctr"/>
        <c:lblOffset val="100"/>
        <c:noMultiLvlLbl val="0"/>
      </c:catAx>
      <c:valAx>
        <c:axId val="691525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4791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1905983950466"/>
          <c:y val="0.0760573947294383"/>
          <c:w val="0.410281477860605"/>
          <c:h val="0.695301509894026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СЗФО!$C$37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СЗФО!$C$38:$C$47</c:f>
              <c:numCache>
                <c:formatCode>General</c:formatCode>
                <c:ptCount val="10"/>
                <c:pt idx="0">
                  <c:v>0.407637065312778</c:v>
                </c:pt>
                <c:pt idx="1">
                  <c:v>0.177529102452246</c:v>
                </c:pt>
                <c:pt idx="2">
                  <c:v>0.271052531284163</c:v>
                </c:pt>
                <c:pt idx="3">
                  <c:v>0.368886781940718</c:v>
                </c:pt>
                <c:pt idx="4">
                  <c:v>0.684373844664517</c:v>
                </c:pt>
                <c:pt idx="5">
                  <c:v>0.735204335478307</c:v>
                </c:pt>
                <c:pt idx="6">
                  <c:v>0.000147633275884668</c:v>
                </c:pt>
                <c:pt idx="7">
                  <c:v>0.40404265306214</c:v>
                </c:pt>
                <c:pt idx="8">
                  <c:v>0.373864159929212</c:v>
                </c:pt>
                <c:pt idx="9">
                  <c:v>0.500514468636441</c:v>
                </c:pt>
              </c:numCache>
            </c:numRef>
          </c:val>
        </c:ser>
        <c:ser>
          <c:idx val="1"/>
          <c:order val="1"/>
          <c:tx>
            <c:strRef>
              <c:f>СЗФО!$D$37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СЗФО!$D$38:$D$47</c:f>
              <c:numCache>
                <c:formatCode>General</c:formatCode>
                <c:ptCount val="10"/>
                <c:pt idx="0">
                  <c:v>0.537353226010461</c:v>
                </c:pt>
                <c:pt idx="1">
                  <c:v>0.549026654482285</c:v>
                </c:pt>
                <c:pt idx="2">
                  <c:v>0.549026654482285</c:v>
                </c:pt>
                <c:pt idx="3">
                  <c:v>0.577887576249278</c:v>
                </c:pt>
                <c:pt idx="4">
                  <c:v>0.57688242082744</c:v>
                </c:pt>
                <c:pt idx="5">
                  <c:v>0.567623622614355</c:v>
                </c:pt>
                <c:pt idx="6">
                  <c:v>0.512189305437238</c:v>
                </c:pt>
                <c:pt idx="7">
                  <c:v>0.594294217740742</c:v>
                </c:pt>
                <c:pt idx="8">
                  <c:v>0.586730230002313</c:v>
                </c:pt>
                <c:pt idx="9">
                  <c:v>0.526342601319478</c:v>
                </c:pt>
              </c:numCache>
            </c:numRef>
          </c:val>
        </c:ser>
        <c:ser>
          <c:idx val="2"/>
          <c:order val="2"/>
          <c:tx>
            <c:strRef>
              <c:f>СЗФО!$E$37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СЗФО!$E$38:$E$47</c:f>
              <c:numCache>
                <c:formatCode>General</c:formatCode>
                <c:ptCount val="10"/>
                <c:pt idx="0">
                  <c:v>0.483765889261946</c:v>
                </c:pt>
                <c:pt idx="1">
                  <c:v>0.543367431263029</c:v>
                </c:pt>
                <c:pt idx="2">
                  <c:v>0.416281740594206</c:v>
                </c:pt>
                <c:pt idx="3">
                  <c:v>0.476992614948975</c:v>
                </c:pt>
                <c:pt idx="4">
                  <c:v>0.385552706351985</c:v>
                </c:pt>
                <c:pt idx="5">
                  <c:v>0.480399878842868</c:v>
                </c:pt>
                <c:pt idx="6">
                  <c:v>0.532520544719981</c:v>
                </c:pt>
                <c:pt idx="7">
                  <c:v>0.543367431263029</c:v>
                </c:pt>
                <c:pt idx="8">
                  <c:v>0.503132053582004</c:v>
                </c:pt>
                <c:pt idx="9">
                  <c:v>0.459313477035238</c:v>
                </c:pt>
              </c:numCache>
            </c:numRef>
          </c:val>
        </c:ser>
        <c:axId val="57230231"/>
        <c:axId val="18264827"/>
      </c:radarChart>
      <c:catAx>
        <c:axId val="5723023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264827"/>
        <c:crosses val="autoZero"/>
        <c:auto val="1"/>
        <c:lblAlgn val="ctr"/>
        <c:lblOffset val="100"/>
        <c:noMultiLvlLbl val="0"/>
      </c:catAx>
      <c:valAx>
        <c:axId val="182648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23023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6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СЗФО!$B$65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СЗФО!$C$65:$R$65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0.560860067486019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СЗФО!$B$66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СЗФО!$C$66:$R$66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0.658769796606035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СЗФО!$B$67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СЗФО!$C$67:$R$67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0.54505469812106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СЗФО!$B$68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0.591107398979205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СЗФО!$B$69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0.676351289627698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СЗФО!$B$70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0.665070301689134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СЗФО!$B$71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0.465482851647144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СЗФО!$B$72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0.437389485730255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СЗФО!$B$73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0.46955366542848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СЗФО!$B$74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СЗФО!$C$64:$R$64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0.854976902026779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637702"/>
        <c:axId val="59344815"/>
      </c:lineChart>
      <c:catAx>
        <c:axId val="806377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44815"/>
        <c:crosses val="autoZero"/>
        <c:auto val="1"/>
        <c:lblAlgn val="ctr"/>
        <c:lblOffset val="100"/>
        <c:noMultiLvlLbl val="0"/>
      </c:catAx>
      <c:valAx>
        <c:axId val="59344815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377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СЗФО!$B$92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0.162712873328242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СЗФО!$B$93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0.0845398609600455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СЗФО!$B$94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0.0565201292218737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СЗФО!$B$95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0.12493808101144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СЗФО!$B$96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0.0387841176601435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СЗФО!$B$97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0.158788381281601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СЗФО!$B$98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0.159670874970483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СЗФО!$B$99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0.157256819350435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СЗФО!$B$100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0.096862376277116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СЗФО!$B$101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СЗФО!$C$91:$R$91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0.383141962758186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860734"/>
        <c:axId val="79880511"/>
      </c:lineChart>
      <c:catAx>
        <c:axId val="568607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80511"/>
        <c:crosses val="autoZero"/>
        <c:auto val="1"/>
        <c:lblAlgn val="ctr"/>
        <c:lblOffset val="100"/>
        <c:noMultiLvlLbl val="0"/>
      </c:catAx>
      <c:valAx>
        <c:axId val="7988051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8607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4448788115715"/>
          <c:y val="0.0900877192982456"/>
          <c:w val="0.958053166536357"/>
          <c:h val="0.815"/>
        </c:manualLayout>
      </c:layout>
      <c:lineChart>
        <c:grouping val="standard"/>
        <c:varyColors val="0"/>
        <c:ser>
          <c:idx val="0"/>
          <c:order val="0"/>
          <c:tx>
            <c:strRef>
              <c:f>СЗФО!$B$118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СЗФО!$C$118:$R$118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0.465070122916059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СЗФО!$B$119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СЗФО!$C$119:$R$119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0.473351338655179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СЗФО!$B$120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СЗФО!$C$120:$R$120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0.501850429309982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СЗФО!$B$121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СЗФО!$C$121:$R$121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0.386939004927738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СЗФО!$B$122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СЗФО!$C$122:$R$122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0.45181194034452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СЗФО!$B$123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СЗФО!$C$123:$R$123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0.414245023241464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СЗФО!$B$124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СЗФО!$C$124:$R$124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0.571060644903513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СЗФО!$B$125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СЗФО!$C$125:$R$125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0.409813057526354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СЗФО!$B$126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СЗФО!$C$126:$R$126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0.408013237558034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СЗФО!$B$127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СЗФО!$C$117:$R$117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0.567466696547134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409812"/>
        <c:axId val="6040981"/>
      </c:lineChart>
      <c:catAx>
        <c:axId val="474098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0981"/>
        <c:crosses val="autoZero"/>
        <c:auto val="1"/>
        <c:lblAlgn val="ctr"/>
        <c:lblOffset val="100"/>
        <c:noMultiLvlLbl val="0"/>
      </c:catAx>
      <c:valAx>
        <c:axId val="604098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098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СЗФО!$B$145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0.476252060195062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СЗФО!$B$146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0.423307729399186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СЗФО!$B$147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СЗФО!$C$147:$R$147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0.412120308786884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СЗФО!$B$148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СЗФО!$C$148:$R$148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0.474588991046323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СЗФО!$B$149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СЗФО!$C$149:$R$149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0.54893632394798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СЗФО!$B$150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СЗФО!$C$150:$R$150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0.59440927897851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СЗФО!$B$151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СЗФО!$C$151:$R$151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0.348285827811035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СЗФО!$B$152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СЗФО!$C$152:$R$152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0.513901434021971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СЗФО!$B$153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СЗФО!$C$153:$R$153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0.48790881450451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СЗФО!$B$154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СЗФО!$C$144:$R$144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СЗФО!$C$154:$R$154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0.495390182330386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353801"/>
        <c:axId val="69798456"/>
      </c:lineChart>
      <c:catAx>
        <c:axId val="153538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98456"/>
        <c:crosses val="autoZero"/>
        <c:auto val="1"/>
        <c:lblAlgn val="ctr"/>
        <c:lblOffset val="100"/>
        <c:noMultiLvlLbl val="0"/>
      </c:catAx>
      <c:valAx>
        <c:axId val="6979845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538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60632755517666"/>
          <c:w val="0.367014233697451"/>
          <c:h val="0.693378800795681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ЮФО!$C$2:$C$9</c:f>
              <c:numCache>
                <c:formatCode>General</c:formatCode>
                <c:ptCount val="8"/>
                <c:pt idx="0">
                  <c:v>4.22969535777021E-008</c:v>
                </c:pt>
                <c:pt idx="1">
                  <c:v>0.243433500155956</c:v>
                </c:pt>
                <c:pt idx="2">
                  <c:v>0.784649014615432</c:v>
                </c:pt>
                <c:pt idx="3">
                  <c:v>0.787049072038627</c:v>
                </c:pt>
                <c:pt idx="4">
                  <c:v>0.221915684453727</c:v>
                </c:pt>
                <c:pt idx="5">
                  <c:v>0.756445974123776</c:v>
                </c:pt>
                <c:pt idx="6">
                  <c:v>0.659294470212964</c:v>
                </c:pt>
                <c:pt idx="7">
                  <c:v>0.00134173063051407</c:v>
                </c:pt>
              </c:numCache>
            </c:numRef>
          </c:val>
        </c:ser>
        <c:ser>
          <c:idx val="1"/>
          <c:order val="1"/>
          <c:tx>
            <c:strRef>
              <c:f>ЮФО!$D$1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ЮФО!$D$2:$D$9</c:f>
              <c:numCache>
                <c:formatCode>General</c:formatCode>
                <c:ptCount val="8"/>
                <c:pt idx="0">
                  <c:v>0.557060582698531</c:v>
                </c:pt>
                <c:pt idx="1">
                  <c:v>0.764942511806764</c:v>
                </c:pt>
                <c:pt idx="2">
                  <c:v>0.396237532521057</c:v>
                </c:pt>
                <c:pt idx="3">
                  <c:v>0.687066312463256</c:v>
                </c:pt>
                <c:pt idx="4">
                  <c:v>0.670802429528854</c:v>
                </c:pt>
                <c:pt idx="5">
                  <c:v>0.677729916328005</c:v>
                </c:pt>
                <c:pt idx="6">
                  <c:v>0.68684302017015</c:v>
                </c:pt>
                <c:pt idx="7">
                  <c:v>0.473210989820888</c:v>
                </c:pt>
              </c:numCache>
            </c:numRef>
          </c:val>
        </c:ser>
        <c:ser>
          <c:idx val="2"/>
          <c:order val="2"/>
          <c:tx>
            <c:strRef>
              <c:f>ЮФО!$E$1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ЮФО!$E$2:$E$9</c:f>
              <c:numCache>
                <c:formatCode>General</c:formatCode>
                <c:ptCount val="8"/>
                <c:pt idx="0">
                  <c:v>0.132952398218973</c:v>
                </c:pt>
                <c:pt idx="1">
                  <c:v>0.0698696656943097</c:v>
                </c:pt>
                <c:pt idx="2">
                  <c:v>0.160744997672074</c:v>
                </c:pt>
                <c:pt idx="3">
                  <c:v>0.445945724381273</c:v>
                </c:pt>
                <c:pt idx="4">
                  <c:v>0.284310945567819</c:v>
                </c:pt>
                <c:pt idx="5">
                  <c:v>0.352361438890626</c:v>
                </c:pt>
                <c:pt idx="6">
                  <c:v>0.425616022891565</c:v>
                </c:pt>
                <c:pt idx="7">
                  <c:v>0.178097844072628</c:v>
                </c:pt>
              </c:numCache>
            </c:numRef>
          </c:val>
        </c:ser>
        <c:axId val="25373516"/>
        <c:axId val="96751696"/>
      </c:radarChart>
      <c:catAx>
        <c:axId val="2537351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51696"/>
        <c:crosses val="autoZero"/>
        <c:auto val="1"/>
        <c:lblAlgn val="ctr"/>
        <c:lblOffset val="100"/>
        <c:noMultiLvlLbl val="0"/>
      </c:catAx>
      <c:valAx>
        <c:axId val="96751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735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01143635688039"/>
          <c:y val="0.0693313127486266"/>
          <c:w val="0.357128111968953"/>
          <c:h val="0.679863610532298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ЮФО!$C$16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ЮФО!$C$17:$C$24</c:f>
              <c:numCache>
                <c:formatCode>General</c:formatCode>
                <c:ptCount val="8"/>
                <c:pt idx="0">
                  <c:v>0.261545544678429</c:v>
                </c:pt>
                <c:pt idx="1">
                  <c:v>0.0141579737970002</c:v>
                </c:pt>
                <c:pt idx="2">
                  <c:v>0.0842814994641868</c:v>
                </c:pt>
                <c:pt idx="3">
                  <c:v>0.106665081874418</c:v>
                </c:pt>
                <c:pt idx="4">
                  <c:v>0.103952052402104</c:v>
                </c:pt>
                <c:pt idx="5">
                  <c:v>0.210338332520257</c:v>
                </c:pt>
                <c:pt idx="6">
                  <c:v>0.421224339475007</c:v>
                </c:pt>
                <c:pt idx="7">
                  <c:v>0.506274246940665</c:v>
                </c:pt>
              </c:numCache>
            </c:numRef>
          </c:val>
        </c:ser>
        <c:ser>
          <c:idx val="1"/>
          <c:order val="1"/>
          <c:tx>
            <c:strRef>
              <c:f>ЮФО!$D$16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ЮФО!$D$17:$D$24</c:f>
              <c:numCache>
                <c:formatCode>General</c:formatCode>
                <c:ptCount val="8"/>
                <c:pt idx="0">
                  <c:v>0.000342702719112882</c:v>
                </c:pt>
                <c:pt idx="1">
                  <c:v>0.000239152916230041</c:v>
                </c:pt>
                <c:pt idx="2">
                  <c:v>0.508776077003132</c:v>
                </c:pt>
                <c:pt idx="3">
                  <c:v>0.4168750342291</c:v>
                </c:pt>
                <c:pt idx="4">
                  <c:v>0.0295756825543644</c:v>
                </c:pt>
                <c:pt idx="5">
                  <c:v>0.0120970782228021</c:v>
                </c:pt>
                <c:pt idx="6">
                  <c:v>0.589127562680444</c:v>
                </c:pt>
                <c:pt idx="7">
                  <c:v>0.432083509182497</c:v>
                </c:pt>
              </c:numCache>
            </c:numRef>
          </c:val>
        </c:ser>
        <c:ser>
          <c:idx val="2"/>
          <c:order val="2"/>
          <c:tx>
            <c:strRef>
              <c:f>ЮФО!$E$16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ЮФО!$E$17:$E$24</c:f>
              <c:numCache>
                <c:formatCode>General</c:formatCode>
                <c:ptCount val="8"/>
                <c:pt idx="0">
                  <c:v>1.33807746322726E-013</c:v>
                </c:pt>
                <c:pt idx="1">
                  <c:v>1.17604661069588E-014</c:v>
                </c:pt>
                <c:pt idx="2">
                  <c:v>4.13568339345283E-011</c:v>
                </c:pt>
                <c:pt idx="3">
                  <c:v>6.05460816354164E-005</c:v>
                </c:pt>
                <c:pt idx="4">
                  <c:v>7.21791936349613E-045</c:v>
                </c:pt>
                <c:pt idx="5">
                  <c:v>0.000447028482553818</c:v>
                </c:pt>
                <c:pt idx="6">
                  <c:v>0.129845584169188</c:v>
                </c:pt>
                <c:pt idx="7">
                  <c:v>0.0540996477557487</c:v>
                </c:pt>
              </c:numCache>
            </c:numRef>
          </c:val>
        </c:ser>
        <c:axId val="45588901"/>
        <c:axId val="864283"/>
      </c:radarChart>
      <c:catAx>
        <c:axId val="4558890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283"/>
        <c:crosses val="autoZero"/>
        <c:auto val="1"/>
        <c:lblAlgn val="ctr"/>
        <c:lblOffset val="100"/>
        <c:noMultiLvlLbl val="0"/>
      </c:catAx>
      <c:valAx>
        <c:axId val="8642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8890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06758597910904"/>
          <c:y val="0.066108285970685"/>
          <c:w val="0.386895669047521"/>
          <c:h val="0.736563964502942"/>
        </c:manualLayout>
      </c:layout>
      <c:radarChart>
        <c:radarStyle val="marker"/>
        <c:varyColors val="0"/>
        <c:ser>
          <c:idx val="0"/>
          <c:order val="0"/>
          <c:tx>
            <c:strRef>
              <c:f>ЮФО!$C$31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ЮФО!$C$32:$C$39</c:f>
              <c:numCache>
                <c:formatCode>General</c:formatCode>
                <c:ptCount val="8"/>
                <c:pt idx="0">
                  <c:v>0.497755376865872</c:v>
                </c:pt>
                <c:pt idx="1">
                  <c:v>0.152973050253157</c:v>
                </c:pt>
                <c:pt idx="2">
                  <c:v>0.336055753993028</c:v>
                </c:pt>
                <c:pt idx="3">
                  <c:v>0.539761779653102</c:v>
                </c:pt>
                <c:pt idx="4">
                  <c:v>0.396461623088464</c:v>
                </c:pt>
                <c:pt idx="5">
                  <c:v>0.381249936948337</c:v>
                </c:pt>
                <c:pt idx="6">
                  <c:v>0.499867008945129</c:v>
                </c:pt>
                <c:pt idx="7">
                  <c:v>0.319160131607329</c:v>
                </c:pt>
              </c:numCache>
            </c:numRef>
          </c:val>
        </c:ser>
        <c:ser>
          <c:idx val="1"/>
          <c:order val="1"/>
          <c:tx>
            <c:strRef>
              <c:f>ЮФО!$D$31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ЮФО!$D$32:$D$39</c:f>
              <c:numCache>
                <c:formatCode>General</c:formatCode>
                <c:ptCount val="8"/>
                <c:pt idx="0">
                  <c:v>0.291219004519929</c:v>
                </c:pt>
                <c:pt idx="1">
                  <c:v>0.021809128054029</c:v>
                </c:pt>
                <c:pt idx="2">
                  <c:v>0.322340681623113</c:v>
                </c:pt>
                <c:pt idx="3">
                  <c:v>0.560492822087599</c:v>
                </c:pt>
                <c:pt idx="4">
                  <c:v>0.39714078057266</c:v>
                </c:pt>
                <c:pt idx="5">
                  <c:v>0.241239322222677</c:v>
                </c:pt>
                <c:pt idx="6">
                  <c:v>0.416104445249643</c:v>
                </c:pt>
                <c:pt idx="7">
                  <c:v>0.510688739938526</c:v>
                </c:pt>
              </c:numCache>
            </c:numRef>
          </c:val>
        </c:ser>
        <c:ser>
          <c:idx val="2"/>
          <c:order val="2"/>
          <c:tx>
            <c:strRef>
              <c:f>ЮФО!$E$31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ЮФО!$E$32:$E$39</c:f>
              <c:numCache>
                <c:formatCode>General</c:formatCode>
                <c:ptCount val="8"/>
                <c:pt idx="0">
                  <c:v>0.229129821569556</c:v>
                </c:pt>
                <c:pt idx="1">
                  <c:v>0.125002412516693</c:v>
                </c:pt>
                <c:pt idx="2">
                  <c:v>0.365917413985493</c:v>
                </c:pt>
                <c:pt idx="3">
                  <c:v>0.613857820962115</c:v>
                </c:pt>
                <c:pt idx="4">
                  <c:v>0.313357781567198</c:v>
                </c:pt>
                <c:pt idx="5">
                  <c:v>0.428684336391697</c:v>
                </c:pt>
                <c:pt idx="6">
                  <c:v>0.438545117823819</c:v>
                </c:pt>
                <c:pt idx="7">
                  <c:v>0.521208321631074</c:v>
                </c:pt>
              </c:numCache>
            </c:numRef>
          </c:val>
        </c:ser>
        <c:axId val="53788225"/>
        <c:axId val="4141011"/>
      </c:radarChart>
      <c:catAx>
        <c:axId val="5378822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1011"/>
        <c:crosses val="autoZero"/>
        <c:auto val="1"/>
        <c:lblAlgn val="ctr"/>
        <c:lblOffset val="100"/>
        <c:noMultiLvlLbl val="0"/>
      </c:catAx>
      <c:valAx>
        <c:axId val="41410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8822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03315230607117"/>
          <c:y val="0.145290047897818"/>
          <c:w val="0.351989948934101"/>
          <c:h val="0.632339897108391"/>
        </c:manualLayout>
      </c:layout>
      <c:radarChart>
        <c:radarStyle val="marker"/>
        <c:varyColors val="0"/>
        <c:ser>
          <c:idx val="0"/>
          <c:order val="0"/>
          <c:tx>
            <c:strRef>
              <c:f>ЦФО!$C$21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ЦФО!$C$22:$C$39</c:f>
              <c:numCache>
                <c:formatCode>General</c:formatCode>
                <c:ptCount val="18"/>
                <c:pt idx="0">
                  <c:v>0.515047765558765</c:v>
                </c:pt>
                <c:pt idx="1">
                  <c:v>0.3355255763831</c:v>
                </c:pt>
                <c:pt idx="2">
                  <c:v>0.388733527639636</c:v>
                </c:pt>
                <c:pt idx="3">
                  <c:v>0.472435068778412</c:v>
                </c:pt>
                <c:pt idx="4">
                  <c:v>0.478126230571969</c:v>
                </c:pt>
                <c:pt idx="5">
                  <c:v>0.372869071960635</c:v>
                </c:pt>
                <c:pt idx="6">
                  <c:v>0.116786033349887</c:v>
                </c:pt>
                <c:pt idx="7">
                  <c:v>0.20942250799876</c:v>
                </c:pt>
                <c:pt idx="8">
                  <c:v>0.353956024504073</c:v>
                </c:pt>
                <c:pt idx="9">
                  <c:v>0.331695428649527</c:v>
                </c:pt>
                <c:pt idx="10">
                  <c:v>0.417122234439274</c:v>
                </c:pt>
                <c:pt idx="11">
                  <c:v>0.335677369464583</c:v>
                </c:pt>
                <c:pt idx="12">
                  <c:v>0.18466691842137</c:v>
                </c:pt>
                <c:pt idx="13">
                  <c:v>0.383297131345613</c:v>
                </c:pt>
                <c:pt idx="14">
                  <c:v>0.369644223836752</c:v>
                </c:pt>
                <c:pt idx="15">
                  <c:v>0.553221684816911</c:v>
                </c:pt>
                <c:pt idx="16">
                  <c:v>0.328134200564938</c:v>
                </c:pt>
                <c:pt idx="17">
                  <c:v>0.399445875731988</c:v>
                </c:pt>
              </c:numCache>
            </c:numRef>
          </c:val>
        </c:ser>
        <c:ser>
          <c:idx val="1"/>
          <c:order val="1"/>
          <c:tx>
            <c:strRef>
              <c:f>ЦФО!$D$21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ЦФО!$D$22:$D$39</c:f>
              <c:numCache>
                <c:formatCode>General</c:formatCode>
                <c:ptCount val="18"/>
                <c:pt idx="0">
                  <c:v>0.314613192461232</c:v>
                </c:pt>
                <c:pt idx="1">
                  <c:v>0.142844510188485</c:v>
                </c:pt>
                <c:pt idx="2">
                  <c:v>0.354951659925524</c:v>
                </c:pt>
                <c:pt idx="3">
                  <c:v>0.531167348021791</c:v>
                </c:pt>
                <c:pt idx="4">
                  <c:v>0.0500384042869656</c:v>
                </c:pt>
                <c:pt idx="5">
                  <c:v>0.0427567727289957</c:v>
                </c:pt>
                <c:pt idx="6">
                  <c:v>0.000192292821429552</c:v>
                </c:pt>
                <c:pt idx="7">
                  <c:v>0.00121359653689603</c:v>
                </c:pt>
                <c:pt idx="8">
                  <c:v>0.635274142870417</c:v>
                </c:pt>
                <c:pt idx="9">
                  <c:v>0.598323922088401</c:v>
                </c:pt>
                <c:pt idx="10">
                  <c:v>0.0106759754009551</c:v>
                </c:pt>
                <c:pt idx="11">
                  <c:v>0.0996379258796831</c:v>
                </c:pt>
                <c:pt idx="12">
                  <c:v>0.122601080116257</c:v>
                </c:pt>
                <c:pt idx="13">
                  <c:v>0.13495437611294</c:v>
                </c:pt>
                <c:pt idx="14">
                  <c:v>0.21927288738902</c:v>
                </c:pt>
                <c:pt idx="15">
                  <c:v>0.446150852591496</c:v>
                </c:pt>
                <c:pt idx="16">
                  <c:v>0.240460045167857</c:v>
                </c:pt>
                <c:pt idx="17">
                  <c:v>0.477419764691527</c:v>
                </c:pt>
              </c:numCache>
            </c:numRef>
          </c:val>
        </c:ser>
        <c:ser>
          <c:idx val="2"/>
          <c:order val="2"/>
          <c:tx>
            <c:strRef>
              <c:f>ЦФО!$E$21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ЦФО!$E$22:$E$39</c:f>
              <c:numCache>
                <c:formatCode>General</c:formatCode>
                <c:ptCount val="18"/>
                <c:pt idx="0">
                  <c:v>0.291847410330722</c:v>
                </c:pt>
                <c:pt idx="1">
                  <c:v>0.167032868674689</c:v>
                </c:pt>
                <c:pt idx="2">
                  <c:v>0.0845820443044786</c:v>
                </c:pt>
                <c:pt idx="3">
                  <c:v>0.0597980710223741</c:v>
                </c:pt>
                <c:pt idx="4">
                  <c:v>0.00229312318239751</c:v>
                </c:pt>
                <c:pt idx="5">
                  <c:v>2.38328470346475E-008</c:v>
                </c:pt>
                <c:pt idx="6">
                  <c:v>0.0533068103145951</c:v>
                </c:pt>
                <c:pt idx="7">
                  <c:v>0.0493798698891826</c:v>
                </c:pt>
                <c:pt idx="8">
                  <c:v>0.0611913998675344</c:v>
                </c:pt>
                <c:pt idx="9">
                  <c:v>0.141043859283343</c:v>
                </c:pt>
                <c:pt idx="10">
                  <c:v>0.0277223115101603</c:v>
                </c:pt>
                <c:pt idx="11">
                  <c:v>0.0362583882629975</c:v>
                </c:pt>
                <c:pt idx="12">
                  <c:v>0.0058607759413807</c:v>
                </c:pt>
                <c:pt idx="13">
                  <c:v>0.0425845758882112</c:v>
                </c:pt>
                <c:pt idx="14">
                  <c:v>0.0883024043817037</c:v>
                </c:pt>
                <c:pt idx="15">
                  <c:v>0.278160719416944</c:v>
                </c:pt>
                <c:pt idx="16">
                  <c:v>0.0401663039389975</c:v>
                </c:pt>
                <c:pt idx="17">
                  <c:v>0.00773712799566307</c:v>
                </c:pt>
              </c:numCache>
            </c:numRef>
          </c:val>
        </c:ser>
        <c:axId val="24129488"/>
        <c:axId val="58673850"/>
      </c:radarChart>
      <c:catAx>
        <c:axId val="2412948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73850"/>
        <c:crosses val="autoZero"/>
        <c:auto val="1"/>
        <c:lblAlgn val="ctr"/>
        <c:lblOffset val="100"/>
        <c:noMultiLvlLbl val="0"/>
      </c:catAx>
      <c:valAx>
        <c:axId val="586738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2948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09913935782853"/>
          <c:y val="0.0821067387603885"/>
          <c:w val="0.37185534591195"/>
          <c:h val="0.682987884249524"/>
        </c:manualLayout>
      </c:layout>
      <c:radarChart>
        <c:radarStyle val="marker"/>
        <c:varyColors val="0"/>
        <c:ser>
          <c:idx val="0"/>
          <c:order val="0"/>
          <c:tx>
            <c:strRef>
              <c:f>ЮФО!$C$49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ЮФО!$C$50:$C$57</c:f>
              <c:numCache>
                <c:formatCode>General</c:formatCode>
                <c:ptCount val="8"/>
                <c:pt idx="0">
                  <c:v>0.459581131387145</c:v>
                </c:pt>
                <c:pt idx="1">
                  <c:v>0.264691975555929</c:v>
                </c:pt>
                <c:pt idx="2">
                  <c:v>0.361130787575665</c:v>
                </c:pt>
                <c:pt idx="3">
                  <c:v>0.618435048793553</c:v>
                </c:pt>
                <c:pt idx="4">
                  <c:v>0.305892341099036</c:v>
                </c:pt>
                <c:pt idx="5">
                  <c:v>0.248906712558576</c:v>
                </c:pt>
                <c:pt idx="6">
                  <c:v>0.503980911963738</c:v>
                </c:pt>
                <c:pt idx="7">
                  <c:v>0.708826611366907</c:v>
                </c:pt>
              </c:numCache>
            </c:numRef>
          </c:val>
        </c:ser>
        <c:ser>
          <c:idx val="1"/>
          <c:order val="1"/>
          <c:tx>
            <c:strRef>
              <c:f>ЮФО!$D$49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ЮФО!$D$50:$D$57</c:f>
              <c:numCache>
                <c:formatCode>General</c:formatCode>
                <c:ptCount val="8"/>
                <c:pt idx="0">
                  <c:v>0.533737727846368</c:v>
                </c:pt>
                <c:pt idx="1">
                  <c:v>0.508189157455477</c:v>
                </c:pt>
                <c:pt idx="2">
                  <c:v>0.414937072936976</c:v>
                </c:pt>
                <c:pt idx="3">
                  <c:v>0.540915512562256</c:v>
                </c:pt>
                <c:pt idx="4">
                  <c:v>0.5</c:v>
                </c:pt>
                <c:pt idx="5">
                  <c:v>0.504126503180508</c:v>
                </c:pt>
                <c:pt idx="6">
                  <c:v>0.520007297167598</c:v>
                </c:pt>
                <c:pt idx="7">
                  <c:v>0.514821993891344</c:v>
                </c:pt>
              </c:numCache>
            </c:numRef>
          </c:val>
        </c:ser>
        <c:ser>
          <c:idx val="2"/>
          <c:order val="2"/>
          <c:tx>
            <c:strRef>
              <c:f>ЮФО!$E$49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ЮФО!$E$50:$E$57</c:f>
              <c:numCache>
                <c:formatCode>General</c:formatCode>
                <c:ptCount val="8"/>
                <c:pt idx="0">
                  <c:v>0.483765889261946</c:v>
                </c:pt>
                <c:pt idx="1">
                  <c:v>0.280615512077343</c:v>
                </c:pt>
                <c:pt idx="2">
                  <c:v>0.462937356143645</c:v>
                </c:pt>
                <c:pt idx="3">
                  <c:v>0.428621991426536</c:v>
                </c:pt>
                <c:pt idx="4">
                  <c:v>0.351878844543834</c:v>
                </c:pt>
                <c:pt idx="5">
                  <c:v>0.444355802990721</c:v>
                </c:pt>
                <c:pt idx="6">
                  <c:v>0.526910652558628</c:v>
                </c:pt>
                <c:pt idx="7">
                  <c:v>0.27463610758063</c:v>
                </c:pt>
              </c:numCache>
            </c:numRef>
          </c:val>
        </c:ser>
        <c:axId val="28262340"/>
        <c:axId val="97328954"/>
      </c:radarChart>
      <c:catAx>
        <c:axId val="2826234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28954"/>
        <c:crosses val="autoZero"/>
        <c:auto val="1"/>
        <c:lblAlgn val="ctr"/>
        <c:lblOffset val="100"/>
        <c:noMultiLvlLbl val="0"/>
      </c:catAx>
      <c:valAx>
        <c:axId val="973289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6234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ЮФО!$B$94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0.0872960824658919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ЮФО!$B$95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ЮФО!$C$95:$R$95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0.00479904223774734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ЮФО!$B$96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ЮФО!$C$96:$R$96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0.197685858836225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ЮФО!$B$97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0.174533554061718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ЮФО!$B$98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0.0445092449854895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ЮФО!$B$99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0.0742941464085376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ЮФО!$B$100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0.38006582877488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ЮФО!$B$101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ЮФО!$C$93:$R$93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ЮФО!$C$101:$R$101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0.330819134626304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956234"/>
        <c:axId val="42704446"/>
      </c:lineChart>
      <c:catAx>
        <c:axId val="499562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04446"/>
        <c:crosses val="autoZero"/>
        <c:auto val="1"/>
        <c:lblAlgn val="ctr"/>
        <c:lblOffset val="100"/>
        <c:noMultiLvlLbl val="0"/>
      </c:catAx>
      <c:valAx>
        <c:axId val="4270444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562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ЮФО!$B$67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ЮФО!$C$67:$R$67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0.230004341071486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ЮФО!$B$68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0.359415225885677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ЮФО!$B$69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ЮФО!$C$69:$R$69</c:f>
              <c:numCache>
                <c:formatCode>General</c:formatCode>
                <c:ptCount val="1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0.447210514936188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ЮФО!$B$70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0.640020369627719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ЮФО!$B$71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0.392343019850133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ЮФО!$B$72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0.595512443114135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ЮФО!$B$73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0.590584504424893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ЮФО!$B$74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ЮФО!$C$66:$R$66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ЮФО!$C$74:$R$74</c:f>
              <c:numCache>
                <c:formatCode>General</c:formatCode>
                <c:ptCount val="1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0.217550188174677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880466"/>
        <c:axId val="7803418"/>
      </c:lineChart>
      <c:catAx>
        <c:axId val="358804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3418"/>
        <c:crosses val="autoZero"/>
        <c:auto val="1"/>
        <c:lblAlgn val="ctr"/>
        <c:lblOffset val="100"/>
        <c:noMultiLvlLbl val="0"/>
      </c:catAx>
      <c:valAx>
        <c:axId val="7803418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8046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ЮФО!$B$124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ЮФО!$C$124:$R$124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0.339368067651786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ЮФО!$B$125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ЮФО!$C$125:$R$125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0.0999281969412933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ЮФО!$B$126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ЮФО!$C$126:$R$126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0.341437949867211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ЮФО!$B$127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0.571370807567605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ЮФО!$B$128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ЮФО!$C$128:$R$128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0.368986728409441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ЮФО!$B$129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0.350391198520904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ЮФО!$B$130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0.451505524006197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ЮФО!$B$131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ЮФО!$C$123:$R$123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ЮФО!$C$131:$R$131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0.450352397725643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824051"/>
        <c:axId val="71104347"/>
      </c:lineChart>
      <c:catAx>
        <c:axId val="258240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104347"/>
        <c:crosses val="autoZero"/>
        <c:auto val="1"/>
        <c:lblAlgn val="ctr"/>
        <c:lblOffset val="100"/>
        <c:noMultiLvlLbl val="0"/>
      </c:catAx>
      <c:valAx>
        <c:axId val="71104347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240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ЮФО!$B$153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ЮФО!$C$153:$R$153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0.49236158283182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ЮФО!$B$154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ЮФО!$C$154:$R$154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0.351165548362916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ЮФО!$B$155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ЮФО!$C$155:$R$155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0.413001738885429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ЮФО!$B$156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ЮФО!$C$156:$R$156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0.529324184260782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ЮФО!$B$157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ЮФО!$C$157:$R$157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0.385923728547624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ЮФО!$B$158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ЮФО!$C$158:$R$158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0.399129672909935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ЮФО!$B$159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ЮФО!$C$159:$R$159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0.516966287229988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ЮФО!$B$160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ЮФО!$C$152:$R$152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ЮФО!$C$160:$R$160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0.49942823761296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947505"/>
        <c:axId val="67692726"/>
      </c:lineChart>
      <c:catAx>
        <c:axId val="899475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92726"/>
        <c:crosses val="autoZero"/>
        <c:auto val="1"/>
        <c:lblAlgn val="ctr"/>
        <c:lblOffset val="100"/>
        <c:noMultiLvlLbl val="0"/>
      </c:catAx>
      <c:valAx>
        <c:axId val="6769272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475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59775454897406"/>
          <c:w val="0.434931931973352"/>
          <c:h val="0.719899341850561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СКФО!$C$2:$C$8</c:f>
              <c:numCache>
                <c:formatCode>General</c:formatCode>
                <c:ptCount val="7"/>
                <c:pt idx="0">
                  <c:v>0.264153677988544</c:v>
                </c:pt>
                <c:pt idx="1">
                  <c:v>0.296454714492463</c:v>
                </c:pt>
                <c:pt idx="2">
                  <c:v>0.369875741412014</c:v>
                </c:pt>
                <c:pt idx="3">
                  <c:v>0.443256933143178</c:v>
                </c:pt>
                <c:pt idx="4">
                  <c:v>0.403991225268919</c:v>
                </c:pt>
                <c:pt idx="5">
                  <c:v>0.304797429339602</c:v>
                </c:pt>
                <c:pt idx="6">
                  <c:v>0.50955050215665</c:v>
                </c:pt>
              </c:numCache>
            </c:numRef>
          </c:val>
        </c:ser>
        <c:ser>
          <c:idx val="1"/>
          <c:order val="1"/>
          <c:tx>
            <c:strRef>
              <c:f>СКФО!$D$1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СКФО!$D$2:$D$8</c:f>
              <c:numCache>
                <c:formatCode>General</c:formatCode>
                <c:ptCount val="7"/>
                <c:pt idx="0">
                  <c:v>0.23693685855448</c:v>
                </c:pt>
                <c:pt idx="1">
                  <c:v>0.0231698278792757</c:v>
                </c:pt>
                <c:pt idx="2">
                  <c:v>0.46562548287569</c:v>
                </c:pt>
                <c:pt idx="3">
                  <c:v>0.486349656672455</c:v>
                </c:pt>
                <c:pt idx="4">
                  <c:v>0.541856064155874</c:v>
                </c:pt>
                <c:pt idx="5">
                  <c:v>0.111555127780873</c:v>
                </c:pt>
                <c:pt idx="6">
                  <c:v>0.621074534651479</c:v>
                </c:pt>
              </c:numCache>
            </c:numRef>
          </c:val>
        </c:ser>
        <c:ser>
          <c:idx val="2"/>
          <c:order val="2"/>
          <c:tx>
            <c:strRef>
              <c:f>СКФО!$E$1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СКФО!$E$2:$E$8</c:f>
              <c:numCache>
                <c:formatCode>General</c:formatCode>
                <c:ptCount val="7"/>
                <c:pt idx="0">
                  <c:v>0.00984322355759596</c:v>
                </c:pt>
                <c:pt idx="1">
                  <c:v>4.95410268802712E-005</c:v>
                </c:pt>
                <c:pt idx="2">
                  <c:v>0.090196387441357</c:v>
                </c:pt>
                <c:pt idx="3">
                  <c:v>0.0464191060779154</c:v>
                </c:pt>
                <c:pt idx="4">
                  <c:v>0.175359893403495</c:v>
                </c:pt>
                <c:pt idx="5">
                  <c:v>0.00136496755169717</c:v>
                </c:pt>
                <c:pt idx="6">
                  <c:v>0.33701604313854</c:v>
                </c:pt>
              </c:numCache>
            </c:numRef>
          </c:val>
        </c:ser>
        <c:axId val="47817278"/>
        <c:axId val="21806889"/>
      </c:radarChart>
      <c:catAx>
        <c:axId val="4781727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06889"/>
        <c:crosses val="autoZero"/>
        <c:auto val="1"/>
        <c:lblAlgn val="ctr"/>
        <c:lblOffset val="100"/>
        <c:noMultiLvlLbl val="0"/>
      </c:catAx>
      <c:valAx>
        <c:axId val="218068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1727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21678321678322"/>
          <c:y val="0.071645415907711"/>
          <c:w val="0.369594902139281"/>
          <c:h val="0.75197328476017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СКФО!$C$18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СКФО!$B$19:$B$25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СКФО!$C$19:$C$25</c:f>
              <c:numCache>
                <c:formatCode>General</c:formatCode>
                <c:ptCount val="7"/>
                <c:pt idx="0">
                  <c:v>0.0183548470165716</c:v>
                </c:pt>
                <c:pt idx="1">
                  <c:v>0.000285662837426004</c:v>
                </c:pt>
                <c:pt idx="2">
                  <c:v>0.201393325261047</c:v>
                </c:pt>
                <c:pt idx="3">
                  <c:v>0.120513081584012</c:v>
                </c:pt>
                <c:pt idx="4">
                  <c:v>0.0157186452356886</c:v>
                </c:pt>
                <c:pt idx="5">
                  <c:v>0.00114525538158481</c:v>
                </c:pt>
                <c:pt idx="6">
                  <c:v>0.103431695841582</c:v>
                </c:pt>
              </c:numCache>
            </c:numRef>
          </c:val>
        </c:ser>
        <c:ser>
          <c:idx val="1"/>
          <c:order val="1"/>
          <c:tx>
            <c:strRef>
              <c:f>СКФО!$D$18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СКФО!$B$19:$B$25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СКФО!$D$19:$D$25</c:f>
              <c:numCache>
                <c:formatCode>General</c:formatCode>
                <c:ptCount val="7"/>
                <c:pt idx="0">
                  <c:v>0.00423046168402005</c:v>
                </c:pt>
                <c:pt idx="1">
                  <c:v>0.0514269976800375</c:v>
                </c:pt>
                <c:pt idx="2">
                  <c:v>0.0214439388162783</c:v>
                </c:pt>
                <c:pt idx="3">
                  <c:v>2.20503086898401E-009</c:v>
                </c:pt>
                <c:pt idx="4">
                  <c:v>0.00241435041124322</c:v>
                </c:pt>
                <c:pt idx="5">
                  <c:v>1.11117557794989E-005</c:v>
                </c:pt>
                <c:pt idx="6">
                  <c:v>0.0551167790556558</c:v>
                </c:pt>
              </c:numCache>
            </c:numRef>
          </c:val>
        </c:ser>
        <c:ser>
          <c:idx val="2"/>
          <c:order val="2"/>
          <c:tx>
            <c:strRef>
              <c:f>СКФО!$E$18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СКФО!$B$19:$B$25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СКФО!$E$19:$E$25</c:f>
              <c:numCache>
                <c:formatCode>General</c:formatCode>
                <c:ptCount val="7"/>
                <c:pt idx="0">
                  <c:v>2.6444674108326E-006</c:v>
                </c:pt>
                <c:pt idx="1">
                  <c:v>0.0217560232675409</c:v>
                </c:pt>
                <c:pt idx="2">
                  <c:v>2.24691642323031E-008</c:v>
                </c:pt>
                <c:pt idx="3">
                  <c:v>1.14163928892243E-010</c:v>
                </c:pt>
                <c:pt idx="4">
                  <c:v>1.72338830478794E-006</c:v>
                </c:pt>
                <c:pt idx="5">
                  <c:v>9.49879091916646E-196</c:v>
                </c:pt>
                <c:pt idx="6">
                  <c:v>0.105749717165223</c:v>
                </c:pt>
              </c:numCache>
            </c:numRef>
          </c:val>
        </c:ser>
        <c:axId val="5783852"/>
        <c:axId val="37138746"/>
      </c:radarChart>
      <c:catAx>
        <c:axId val="578385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38746"/>
        <c:crosses val="autoZero"/>
        <c:auto val="1"/>
        <c:lblAlgn val="ctr"/>
        <c:lblOffset val="100"/>
        <c:noMultiLvlLbl val="0"/>
      </c:catAx>
      <c:valAx>
        <c:axId val="371387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385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59872357399282"/>
          <c:w val="0.434931931973352"/>
          <c:h val="0.719884323893099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СКФО!$C$33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СКФО!$B$34:$B$40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СКФО!$C$34:$C$40</c:f>
              <c:numCache>
                <c:formatCode>General</c:formatCode>
                <c:ptCount val="7"/>
                <c:pt idx="0">
                  <c:v>0.424267469793651</c:v>
                </c:pt>
                <c:pt idx="1">
                  <c:v>0.0414212739401178</c:v>
                </c:pt>
                <c:pt idx="2">
                  <c:v>0.351598994930372</c:v>
                </c:pt>
                <c:pt idx="3">
                  <c:v>0.144655019401791</c:v>
                </c:pt>
                <c:pt idx="4">
                  <c:v>0.372407573617447</c:v>
                </c:pt>
                <c:pt idx="5">
                  <c:v>0.271814450676265</c:v>
                </c:pt>
                <c:pt idx="6">
                  <c:v>0.41973295471669</c:v>
                </c:pt>
              </c:numCache>
            </c:numRef>
          </c:val>
        </c:ser>
        <c:ser>
          <c:idx val="1"/>
          <c:order val="1"/>
          <c:tx>
            <c:strRef>
              <c:f>СКФО!$D$33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СКФО!$B$34:$B$40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СКФО!$D$34:$D$40</c:f>
              <c:numCache>
                <c:formatCode>General</c:formatCode>
                <c:ptCount val="7"/>
                <c:pt idx="0">
                  <c:v>0.644820794833762</c:v>
                </c:pt>
                <c:pt idx="1">
                  <c:v>0.000188434989021959</c:v>
                </c:pt>
                <c:pt idx="2">
                  <c:v>0.258593966247146</c:v>
                </c:pt>
                <c:pt idx="3">
                  <c:v>0.0215911717396231</c:v>
                </c:pt>
                <c:pt idx="4">
                  <c:v>0.231865441665778</c:v>
                </c:pt>
                <c:pt idx="5">
                  <c:v>0.401679134991574</c:v>
                </c:pt>
                <c:pt idx="6">
                  <c:v>0.470735238489482</c:v>
                </c:pt>
              </c:numCache>
            </c:numRef>
          </c:val>
        </c:ser>
        <c:ser>
          <c:idx val="2"/>
          <c:order val="2"/>
          <c:tx>
            <c:strRef>
              <c:f>СКФО!$E$33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СКФО!$B$34:$B$40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СКФО!$E$34:$E$40</c:f>
              <c:numCache>
                <c:formatCode>General</c:formatCode>
                <c:ptCount val="7"/>
                <c:pt idx="0">
                  <c:v>0.316534779153307</c:v>
                </c:pt>
                <c:pt idx="1">
                  <c:v>0.0832797416706279</c:v>
                </c:pt>
                <c:pt idx="2">
                  <c:v>0.288656442595818</c:v>
                </c:pt>
                <c:pt idx="3">
                  <c:v>0.24678440129153</c:v>
                </c:pt>
                <c:pt idx="4">
                  <c:v>0.261743386845582</c:v>
                </c:pt>
                <c:pt idx="5">
                  <c:v>0.296112086471682</c:v>
                </c:pt>
                <c:pt idx="6">
                  <c:v>0.416134606789491</c:v>
                </c:pt>
              </c:numCache>
            </c:numRef>
          </c:val>
        </c:ser>
        <c:axId val="97805522"/>
        <c:axId val="1074270"/>
      </c:radarChart>
      <c:catAx>
        <c:axId val="9780552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4270"/>
        <c:crosses val="autoZero"/>
        <c:auto val="1"/>
        <c:lblAlgn val="ctr"/>
        <c:lblOffset val="100"/>
        <c:noMultiLvlLbl val="0"/>
      </c:catAx>
      <c:valAx>
        <c:axId val="10742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0552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59995824198768"/>
          <c:w val="0.434931931973352"/>
          <c:h val="0.719908132372899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СКФО!$C$50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СКФО!$B$51:$B$57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СКФО!$C$51:$C$57</c:f>
              <c:numCache>
                <c:formatCode>General</c:formatCode>
                <c:ptCount val="7"/>
                <c:pt idx="0">
                  <c:v>0.246782916537678</c:v>
                </c:pt>
                <c:pt idx="1">
                  <c:v>0.288838174218068</c:v>
                </c:pt>
                <c:pt idx="2">
                  <c:v>0.470984014570121</c:v>
                </c:pt>
                <c:pt idx="3">
                  <c:v>0.207256921497306</c:v>
                </c:pt>
                <c:pt idx="4">
                  <c:v>0.284748768239075</c:v>
                </c:pt>
                <c:pt idx="5">
                  <c:v>0.42383483535902</c:v>
                </c:pt>
                <c:pt idx="6">
                  <c:v>0.37151738729101</c:v>
                </c:pt>
              </c:numCache>
            </c:numRef>
          </c:val>
        </c:ser>
        <c:ser>
          <c:idx val="1"/>
          <c:order val="1"/>
          <c:tx>
            <c:strRef>
              <c:f>СКФО!$D$50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СКФО!$B$51:$B$57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СКФО!$D$51:$D$57</c:f>
              <c:numCache>
                <c:formatCode>General</c:formatCode>
                <c:ptCount val="7"/>
                <c:pt idx="0">
                  <c:v>0.420448207626857</c:v>
                </c:pt>
                <c:pt idx="1">
                  <c:v>0.331629283913622</c:v>
                </c:pt>
                <c:pt idx="2">
                  <c:v>0.443280277314643</c:v>
                </c:pt>
                <c:pt idx="3">
                  <c:v>0.451629305734838</c:v>
                </c:pt>
                <c:pt idx="4">
                  <c:v>0.556867269959093</c:v>
                </c:pt>
                <c:pt idx="5">
                  <c:v>0.425866427346767</c:v>
                </c:pt>
                <c:pt idx="6">
                  <c:v>0.505487748644489</c:v>
                </c:pt>
              </c:numCache>
            </c:numRef>
          </c:val>
        </c:ser>
        <c:ser>
          <c:idx val="2"/>
          <c:order val="2"/>
          <c:tx>
            <c:strRef>
              <c:f>СКФО!$E$50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СКФО!$B$51:$B$57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СКФО!$E$51:$E$57</c:f>
              <c:numCache>
                <c:formatCode>General</c:formatCode>
                <c:ptCount val="7"/>
                <c:pt idx="0">
                  <c:v>0.303811839995117</c:v>
                </c:pt>
                <c:pt idx="1">
                  <c:v>0.361817309360095</c:v>
                </c:pt>
                <c:pt idx="2">
                  <c:v>0.320458391822719</c:v>
                </c:pt>
                <c:pt idx="3">
                  <c:v>0.444355802990721</c:v>
                </c:pt>
                <c:pt idx="4">
                  <c:v>0.341676806809735</c:v>
                </c:pt>
                <c:pt idx="5">
                  <c:v>0.420448207626857</c:v>
                </c:pt>
                <c:pt idx="6">
                  <c:v>0.448166048068928</c:v>
                </c:pt>
              </c:numCache>
            </c:numRef>
          </c:val>
        </c:ser>
        <c:axId val="68259832"/>
        <c:axId val="14190754"/>
      </c:radarChart>
      <c:catAx>
        <c:axId val="6825983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90754"/>
        <c:crosses val="autoZero"/>
        <c:auto val="1"/>
        <c:lblAlgn val="ctr"/>
        <c:lblOffset val="100"/>
        <c:noMultiLvlLbl val="0"/>
      </c:catAx>
      <c:valAx>
        <c:axId val="141907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5983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СКФО!$B$68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0.170311253366873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СКФО!$B$69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0.10655802779954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СКФО!$B$70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0.308565870576354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СКФО!$B$71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0.325341898631183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СКФО!$B$72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0.373735727609429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СКФО!$B$73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0.139239174890724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СКФО!$B$74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0.489213693315556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779296"/>
        <c:axId val="1914009"/>
      </c:lineChart>
      <c:catAx>
        <c:axId val="717792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4009"/>
        <c:crosses val="autoZero"/>
        <c:auto val="1"/>
        <c:lblAlgn val="ctr"/>
        <c:lblOffset val="100"/>
        <c:noMultiLvlLbl val="0"/>
      </c:catAx>
      <c:valAx>
        <c:axId val="191400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792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0296717936"/>
          <c:y val="0.0760066494274104"/>
          <c:w val="0.434944087844657"/>
          <c:h val="0.719892870336165"/>
        </c:manualLayout>
      </c:layout>
      <c:radarChart>
        <c:radarStyle val="marker"/>
        <c:varyColors val="0"/>
        <c:ser>
          <c:idx val="0"/>
          <c:order val="0"/>
          <c:tx>
            <c:strRef>
              <c:f>ЦФО!$C$41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ЦФО!$C$42:$C$59</c:f>
              <c:numCache>
                <c:formatCode>General</c:formatCode>
                <c:ptCount val="18"/>
                <c:pt idx="0">
                  <c:v>0.506069126952305</c:v>
                </c:pt>
                <c:pt idx="1">
                  <c:v>0.488902873886359</c:v>
                </c:pt>
                <c:pt idx="2">
                  <c:v>0.403024297643096</c:v>
                </c:pt>
                <c:pt idx="3">
                  <c:v>0.527455479031453</c:v>
                </c:pt>
                <c:pt idx="4">
                  <c:v>0.408410117510339</c:v>
                </c:pt>
                <c:pt idx="5">
                  <c:v>0.471346231614727</c:v>
                </c:pt>
                <c:pt idx="6">
                  <c:v>0.406932280226098</c:v>
                </c:pt>
                <c:pt idx="7">
                  <c:v>0.458619231606692</c:v>
                </c:pt>
                <c:pt idx="8">
                  <c:v>0.505306194054377</c:v>
                </c:pt>
                <c:pt idx="9">
                  <c:v>0.628406236468902</c:v>
                </c:pt>
                <c:pt idx="10">
                  <c:v>0.436861217052351</c:v>
                </c:pt>
                <c:pt idx="11">
                  <c:v>0.439477481056464</c:v>
                </c:pt>
                <c:pt idx="12">
                  <c:v>0.420050176621499</c:v>
                </c:pt>
                <c:pt idx="13">
                  <c:v>0.442933278175937</c:v>
                </c:pt>
                <c:pt idx="14">
                  <c:v>0.445566806357061</c:v>
                </c:pt>
                <c:pt idx="15">
                  <c:v>0.45605011475545</c:v>
                </c:pt>
                <c:pt idx="16">
                  <c:v>0.453872644830771</c:v>
                </c:pt>
                <c:pt idx="17">
                  <c:v>0.673610861666825</c:v>
                </c:pt>
              </c:numCache>
            </c:numRef>
          </c:val>
        </c:ser>
        <c:ser>
          <c:idx val="1"/>
          <c:order val="1"/>
          <c:tx>
            <c:strRef>
              <c:f>ЦФО!$D$41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ЦФО!$D$42:$D$59</c:f>
              <c:numCache>
                <c:formatCode>General</c:formatCode>
                <c:ptCount val="18"/>
                <c:pt idx="0">
                  <c:v>0.291063820863524</c:v>
                </c:pt>
                <c:pt idx="1">
                  <c:v>0.359422152170997</c:v>
                </c:pt>
                <c:pt idx="2">
                  <c:v>0.333589131624959</c:v>
                </c:pt>
                <c:pt idx="3">
                  <c:v>0.317051696380994</c:v>
                </c:pt>
                <c:pt idx="4">
                  <c:v>0.330027319189371</c:v>
                </c:pt>
                <c:pt idx="5">
                  <c:v>0.443908779023324</c:v>
                </c:pt>
                <c:pt idx="6">
                  <c:v>0.271514650438411</c:v>
                </c:pt>
                <c:pt idx="7">
                  <c:v>0.25625657515814</c:v>
                </c:pt>
                <c:pt idx="8">
                  <c:v>0.274592022335071</c:v>
                </c:pt>
                <c:pt idx="9">
                  <c:v>0.558612479227974</c:v>
                </c:pt>
                <c:pt idx="10">
                  <c:v>0.211159143296015</c:v>
                </c:pt>
                <c:pt idx="11">
                  <c:v>0.301119171087619</c:v>
                </c:pt>
                <c:pt idx="12">
                  <c:v>0.287893571436714</c:v>
                </c:pt>
                <c:pt idx="13">
                  <c:v>0.262439476276774</c:v>
                </c:pt>
                <c:pt idx="14">
                  <c:v>0.301304855589592</c:v>
                </c:pt>
                <c:pt idx="15">
                  <c:v>0.252346628519884</c:v>
                </c:pt>
                <c:pt idx="16">
                  <c:v>0.453067075198507</c:v>
                </c:pt>
                <c:pt idx="17">
                  <c:v>0.68449703908576</c:v>
                </c:pt>
              </c:numCache>
            </c:numRef>
          </c:val>
        </c:ser>
        <c:ser>
          <c:idx val="2"/>
          <c:order val="2"/>
          <c:tx>
            <c:strRef>
              <c:f>ЦФО!$E$41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ЦФО!$E$42:$E$59</c:f>
              <c:numCache>
                <c:formatCode>General</c:formatCode>
                <c:ptCount val="18"/>
                <c:pt idx="0">
                  <c:v>0.447091944283119</c:v>
                </c:pt>
                <c:pt idx="1">
                  <c:v>0.358631797505935</c:v>
                </c:pt>
                <c:pt idx="2">
                  <c:v>0.409214572569764</c:v>
                </c:pt>
                <c:pt idx="3">
                  <c:v>0.405164278683359</c:v>
                </c:pt>
                <c:pt idx="4">
                  <c:v>0.338702107418844</c:v>
                </c:pt>
                <c:pt idx="5">
                  <c:v>0.39303558079598</c:v>
                </c:pt>
                <c:pt idx="6">
                  <c:v>0.345386802394304</c:v>
                </c:pt>
                <c:pt idx="7">
                  <c:v>0.390983550730403</c:v>
                </c:pt>
                <c:pt idx="8">
                  <c:v>0.450145398067022</c:v>
                </c:pt>
                <c:pt idx="9">
                  <c:v>0.480025471326238</c:v>
                </c:pt>
                <c:pt idx="10">
                  <c:v>0.364826039945315</c:v>
                </c:pt>
                <c:pt idx="11">
                  <c:v>0.368296908800339</c:v>
                </c:pt>
                <c:pt idx="12">
                  <c:v>0.27872742258642</c:v>
                </c:pt>
                <c:pt idx="13">
                  <c:v>0.388428078665233</c:v>
                </c:pt>
                <c:pt idx="14">
                  <c:v>0.365131402345493</c:v>
                </c:pt>
                <c:pt idx="15">
                  <c:v>0.401752842216334</c:v>
                </c:pt>
                <c:pt idx="16">
                  <c:v>0.389985165043784</c:v>
                </c:pt>
                <c:pt idx="17">
                  <c:v>0.695968858953509</c:v>
                </c:pt>
              </c:numCache>
            </c:numRef>
          </c:val>
        </c:ser>
        <c:axId val="9983443"/>
        <c:axId val="79217585"/>
      </c:radarChart>
      <c:catAx>
        <c:axId val="998344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217585"/>
        <c:crosses val="autoZero"/>
        <c:auto val="1"/>
        <c:lblAlgn val="ctr"/>
        <c:lblOffset val="100"/>
        <c:noMultiLvlLbl val="0"/>
      </c:catAx>
      <c:valAx>
        <c:axId val="792175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344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СКФО!$B$89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0.00752931772266751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СКФО!$B$90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СКФО!$C$90:$R$90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0.0244895612616681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СКФО!$B$91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0.0742790955154967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СКФО!$B$92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0.0401710279677355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СКФО!$B$93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0.00604490634507888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СКФО!$B$94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СКФО!$C$94:$R$94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0.000385455712454768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СКФО!$B$95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СКФО!$C$88:$R$88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0.0880993973541537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539045"/>
        <c:axId val="52915775"/>
      </c:lineChart>
      <c:catAx>
        <c:axId val="495390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15775"/>
        <c:crosses val="autoZero"/>
        <c:auto val="1"/>
        <c:lblAlgn val="ctr"/>
        <c:lblOffset val="100"/>
        <c:noMultiLvlLbl val="0"/>
      </c:catAx>
      <c:valAx>
        <c:axId val="52915775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390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СКФО!$B$112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0.461874347926907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СКФО!$B$113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СКФО!$C$113:$R$113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0.0416298168665892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СКФО!$B$114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СКФО!$C$114:$R$114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0.299616467924445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СКФО!$B$115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СКФО!$C$115:$R$115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0.137676864144315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СКФО!$B$116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СКФО!$C$116:$R$116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0.288672134042936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СКФО!$B$117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СКФО!$C$117:$R$117</c:f>
              <c:numCache>
                <c:formatCode>General</c:formatCode>
                <c:ptCount val="1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0.323201890713174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СКФО!$B$118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СКФО!$C$111:$R$111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СКФО!$C$118:$R$118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0.435534266665221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547282"/>
        <c:axId val="1380463"/>
      </c:lineChart>
      <c:catAx>
        <c:axId val="365472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0463"/>
        <c:crosses val="autoZero"/>
        <c:auto val="1"/>
        <c:lblAlgn val="ctr"/>
        <c:lblOffset val="100"/>
        <c:noMultiLvlLbl val="0"/>
      </c:catAx>
      <c:valAx>
        <c:axId val="138046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472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СКФО!$B$137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0.323680988053218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СКФО!$B$138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0.327428255830595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СКФО!$B$139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0.411574227902495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СКФО!$B$140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0.367747343407622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СКФО!$B$141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0.394430948335967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СКФО!$B$142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0.423383156777548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СКФО!$B$143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СКФО!$C$136:$R$136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СКФО!$C$143:$R$143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0.441723728001476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287486"/>
        <c:axId val="69088660"/>
      </c:lineChart>
      <c:catAx>
        <c:axId val="382874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88660"/>
        <c:crosses val="autoZero"/>
        <c:auto val="1"/>
        <c:lblAlgn val="ctr"/>
        <c:lblOffset val="100"/>
        <c:noMultiLvlLbl val="0"/>
      </c:catAx>
      <c:valAx>
        <c:axId val="69088660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874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9430628543055"/>
          <c:y val="0.0663873964119843"/>
          <c:w val="0.388256713700501"/>
          <c:h val="0.707130498133139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ПФО!$C$2:$C$15</c:f>
              <c:numCache>
                <c:formatCode>General</c:formatCode>
                <c:ptCount val="14"/>
                <c:pt idx="0">
                  <c:v>0.628424036739481</c:v>
                </c:pt>
                <c:pt idx="1">
                  <c:v>0.474643505558642</c:v>
                </c:pt>
                <c:pt idx="2">
                  <c:v>0.543765264895115</c:v>
                </c:pt>
                <c:pt idx="3">
                  <c:v>0.67263607147041</c:v>
                </c:pt>
                <c:pt idx="4">
                  <c:v>0.678022283327818</c:v>
                </c:pt>
                <c:pt idx="5">
                  <c:v>0.570369380333526</c:v>
                </c:pt>
                <c:pt idx="6">
                  <c:v>0.67626339163106</c:v>
                </c:pt>
                <c:pt idx="7">
                  <c:v>0.50155230935707</c:v>
                </c:pt>
                <c:pt idx="8">
                  <c:v>0.637901261495274</c:v>
                </c:pt>
                <c:pt idx="9">
                  <c:v>0.710745535393953</c:v>
                </c:pt>
                <c:pt idx="10">
                  <c:v>0.522601225476383</c:v>
                </c:pt>
                <c:pt idx="11">
                  <c:v>0.735565049232516</c:v>
                </c:pt>
                <c:pt idx="12">
                  <c:v>0.617075299344406</c:v>
                </c:pt>
                <c:pt idx="13">
                  <c:v>0.643878695823795</c:v>
                </c:pt>
              </c:numCache>
            </c:numRef>
          </c:val>
        </c:ser>
        <c:ser>
          <c:idx val="1"/>
          <c:order val="1"/>
          <c:tx>
            <c:strRef>
              <c:f>ПФО!$D$1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ПФО!$D$2:$D$15</c:f>
              <c:numCache>
                <c:formatCode>General</c:formatCode>
                <c:ptCount val="14"/>
                <c:pt idx="0">
                  <c:v>0.777977454688264</c:v>
                </c:pt>
                <c:pt idx="1">
                  <c:v>0.703185937071631</c:v>
                </c:pt>
                <c:pt idx="2">
                  <c:v>0.697225000806767</c:v>
                </c:pt>
                <c:pt idx="3">
                  <c:v>0.803971019476936</c:v>
                </c:pt>
                <c:pt idx="4">
                  <c:v>0.771043877603684</c:v>
                </c:pt>
                <c:pt idx="5">
                  <c:v>0.787514218495415</c:v>
                </c:pt>
                <c:pt idx="6">
                  <c:v>0.767612778786124</c:v>
                </c:pt>
                <c:pt idx="7">
                  <c:v>0.74361879129384</c:v>
                </c:pt>
                <c:pt idx="8">
                  <c:v>0.729053399445843</c:v>
                </c:pt>
                <c:pt idx="9">
                  <c:v>0.742555577682349</c:v>
                </c:pt>
                <c:pt idx="10">
                  <c:v>0.719381390330189</c:v>
                </c:pt>
                <c:pt idx="11">
                  <c:v>0.721793447733955</c:v>
                </c:pt>
                <c:pt idx="12">
                  <c:v>0.690230845318427</c:v>
                </c:pt>
                <c:pt idx="13">
                  <c:v>0.709936398993223</c:v>
                </c:pt>
              </c:numCache>
            </c:numRef>
          </c:val>
        </c:ser>
        <c:ser>
          <c:idx val="2"/>
          <c:order val="2"/>
          <c:tx>
            <c:strRef>
              <c:f>ПФО!$E$1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ПФО!$E$2:$E$15</c:f>
              <c:numCache>
                <c:formatCode>General</c:formatCode>
                <c:ptCount val="14"/>
                <c:pt idx="0">
                  <c:v>0.382223667252436</c:v>
                </c:pt>
                <c:pt idx="1">
                  <c:v>0.329827680573903</c:v>
                </c:pt>
                <c:pt idx="2">
                  <c:v>0.32522592711651</c:v>
                </c:pt>
                <c:pt idx="3">
                  <c:v>0.625689358158279</c:v>
                </c:pt>
                <c:pt idx="4">
                  <c:v>0.375242386288087</c:v>
                </c:pt>
                <c:pt idx="5">
                  <c:v>0.383180427311471</c:v>
                </c:pt>
                <c:pt idx="6">
                  <c:v>0.444134197869137</c:v>
                </c:pt>
                <c:pt idx="7">
                  <c:v>0.398046969692687</c:v>
                </c:pt>
                <c:pt idx="8">
                  <c:v>0.546152308669568</c:v>
                </c:pt>
                <c:pt idx="9">
                  <c:v>0.343637305424996</c:v>
                </c:pt>
                <c:pt idx="10">
                  <c:v>0.37714385055818</c:v>
                </c:pt>
                <c:pt idx="11">
                  <c:v>0.522767586664354</c:v>
                </c:pt>
                <c:pt idx="12">
                  <c:v>0.378517146479037</c:v>
                </c:pt>
                <c:pt idx="13">
                  <c:v>0.37669771007658</c:v>
                </c:pt>
              </c:numCache>
            </c:numRef>
          </c:val>
        </c:ser>
        <c:axId val="45048810"/>
        <c:axId val="76407385"/>
      </c:radarChart>
      <c:catAx>
        <c:axId val="4504881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07385"/>
        <c:crosses val="autoZero"/>
        <c:auto val="1"/>
        <c:lblAlgn val="ctr"/>
        <c:lblOffset val="100"/>
        <c:noMultiLvlLbl val="0"/>
      </c:catAx>
      <c:valAx>
        <c:axId val="764073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4881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02933752637895"/>
          <c:y val="0.0692946454137635"/>
          <c:w val="0.369760417097695"/>
          <c:h val="0.706499952276415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ПФО!$C$17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ПФО!$C$18:$C$31</c:f>
              <c:numCache>
                <c:formatCode>General</c:formatCode>
                <c:ptCount val="14"/>
                <c:pt idx="0">
                  <c:v>0.620624985045407</c:v>
                </c:pt>
                <c:pt idx="1">
                  <c:v>0.285559959118305</c:v>
                </c:pt>
                <c:pt idx="2">
                  <c:v>0.557099402613139</c:v>
                </c:pt>
                <c:pt idx="3">
                  <c:v>0.618445570325754</c:v>
                </c:pt>
                <c:pt idx="4">
                  <c:v>0.386289881793417</c:v>
                </c:pt>
                <c:pt idx="5">
                  <c:v>0.440865929901901</c:v>
                </c:pt>
                <c:pt idx="6">
                  <c:v>0.330955450504246</c:v>
                </c:pt>
                <c:pt idx="7">
                  <c:v>0.42357335985036</c:v>
                </c:pt>
                <c:pt idx="8">
                  <c:v>0.425941647539218</c:v>
                </c:pt>
                <c:pt idx="9">
                  <c:v>0.201211073377077</c:v>
                </c:pt>
                <c:pt idx="10">
                  <c:v>0.505802772109474</c:v>
                </c:pt>
                <c:pt idx="11">
                  <c:v>0.447428178408809</c:v>
                </c:pt>
                <c:pt idx="12">
                  <c:v>0.187261740688927</c:v>
                </c:pt>
                <c:pt idx="13">
                  <c:v>0.453830783315428</c:v>
                </c:pt>
              </c:numCache>
            </c:numRef>
          </c:val>
        </c:ser>
        <c:ser>
          <c:idx val="1"/>
          <c:order val="1"/>
          <c:tx>
            <c:strRef>
              <c:f>ПФО!$D$17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ПФО!$D$18:$D$31</c:f>
              <c:numCache>
                <c:formatCode>General</c:formatCode>
                <c:ptCount val="14"/>
                <c:pt idx="0">
                  <c:v>0.196560729628833</c:v>
                </c:pt>
                <c:pt idx="1">
                  <c:v>0.0725218031490156</c:v>
                </c:pt>
                <c:pt idx="2">
                  <c:v>0.412357350602629</c:v>
                </c:pt>
                <c:pt idx="3">
                  <c:v>0.644359024925929</c:v>
                </c:pt>
                <c:pt idx="4">
                  <c:v>0.0783513648752843</c:v>
                </c:pt>
                <c:pt idx="5">
                  <c:v>0.316277796368607</c:v>
                </c:pt>
                <c:pt idx="6">
                  <c:v>0.349714754747889</c:v>
                </c:pt>
                <c:pt idx="7">
                  <c:v>0.348385849826357</c:v>
                </c:pt>
                <c:pt idx="8">
                  <c:v>0.793751795707146</c:v>
                </c:pt>
                <c:pt idx="9">
                  <c:v>0.162694162538821</c:v>
                </c:pt>
                <c:pt idx="10">
                  <c:v>0.491895352749961</c:v>
                </c:pt>
                <c:pt idx="11">
                  <c:v>0.561361828890435</c:v>
                </c:pt>
                <c:pt idx="12">
                  <c:v>0.00415218629848396</c:v>
                </c:pt>
                <c:pt idx="13">
                  <c:v>0.373167034365111</c:v>
                </c:pt>
              </c:numCache>
            </c:numRef>
          </c:val>
        </c:ser>
        <c:ser>
          <c:idx val="2"/>
          <c:order val="2"/>
          <c:tx>
            <c:strRef>
              <c:f>ПФО!$E$17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ПФО!$E$18:$E$31</c:f>
              <c:numCache>
                <c:formatCode>General</c:formatCode>
                <c:ptCount val="14"/>
                <c:pt idx="0">
                  <c:v>0.112309473365607</c:v>
                </c:pt>
                <c:pt idx="1">
                  <c:v>0.0598325845794778</c:v>
                </c:pt>
                <c:pt idx="2">
                  <c:v>0.435716621793131</c:v>
                </c:pt>
                <c:pt idx="3">
                  <c:v>0.38320555996856</c:v>
                </c:pt>
                <c:pt idx="4">
                  <c:v>0.188243524909402</c:v>
                </c:pt>
                <c:pt idx="5">
                  <c:v>0.154078116736408</c:v>
                </c:pt>
                <c:pt idx="6">
                  <c:v>0.208225223488232</c:v>
                </c:pt>
                <c:pt idx="7">
                  <c:v>0.122895575050382</c:v>
                </c:pt>
                <c:pt idx="8">
                  <c:v>0.304835173429484</c:v>
                </c:pt>
                <c:pt idx="9">
                  <c:v>0.00619497808727453</c:v>
                </c:pt>
                <c:pt idx="10">
                  <c:v>0.136104970411147</c:v>
                </c:pt>
                <c:pt idx="11">
                  <c:v>0.153117614833556</c:v>
                </c:pt>
                <c:pt idx="12">
                  <c:v>1.04621022963231E-006</c:v>
                </c:pt>
                <c:pt idx="13">
                  <c:v>0.26741872386848</c:v>
                </c:pt>
              </c:numCache>
            </c:numRef>
          </c:val>
        </c:ser>
        <c:axId val="97516277"/>
        <c:axId val="92000084"/>
      </c:radarChart>
      <c:catAx>
        <c:axId val="9751627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00084"/>
        <c:crosses val="autoZero"/>
        <c:auto val="1"/>
        <c:lblAlgn val="ctr"/>
        <c:lblOffset val="100"/>
        <c:noMultiLvlLbl val="0"/>
      </c:catAx>
      <c:valAx>
        <c:axId val="920000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51627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59951749095296"/>
          <c:w val="0.434931931973352"/>
          <c:h val="0.719843184559711"/>
        </c:manualLayout>
      </c:layout>
      <c:radarChart>
        <c:radarStyle val="marker"/>
        <c:varyColors val="0"/>
        <c:ser>
          <c:idx val="0"/>
          <c:order val="0"/>
          <c:tx>
            <c:strRef>
              <c:f>ПФО!$C$33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ПФО!$C$34:$C$47</c:f>
              <c:numCache>
                <c:formatCode>General</c:formatCode>
                <c:ptCount val="14"/>
                <c:pt idx="0">
                  <c:v>0.490522942063027</c:v>
                </c:pt>
                <c:pt idx="1">
                  <c:v>0.301557143217622</c:v>
                </c:pt>
                <c:pt idx="2">
                  <c:v>0.28135503910578</c:v>
                </c:pt>
                <c:pt idx="3">
                  <c:v>0.507874373878959</c:v>
                </c:pt>
                <c:pt idx="4">
                  <c:v>0.364714511069065</c:v>
                </c:pt>
                <c:pt idx="5">
                  <c:v>0.319626513100106</c:v>
                </c:pt>
                <c:pt idx="6">
                  <c:v>0.470502721093877</c:v>
                </c:pt>
                <c:pt idx="7">
                  <c:v>0.371858085932138</c:v>
                </c:pt>
                <c:pt idx="8">
                  <c:v>0.505970245980832</c:v>
                </c:pt>
                <c:pt idx="9">
                  <c:v>0.385548971759854</c:v>
                </c:pt>
                <c:pt idx="10">
                  <c:v>0.389540907408833</c:v>
                </c:pt>
                <c:pt idx="11">
                  <c:v>0.468624822291217</c:v>
                </c:pt>
                <c:pt idx="12">
                  <c:v>0.37509122275697</c:v>
                </c:pt>
                <c:pt idx="13">
                  <c:v>0.376504601582961</c:v>
                </c:pt>
              </c:numCache>
            </c:numRef>
          </c:val>
        </c:ser>
        <c:ser>
          <c:idx val="1"/>
          <c:order val="1"/>
          <c:tx>
            <c:strRef>
              <c:f>ПФО!$D$33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ПФО!$D$34:$D$47</c:f>
              <c:numCache>
                <c:formatCode>General</c:formatCode>
                <c:ptCount val="14"/>
                <c:pt idx="0">
                  <c:v>0.272830913295874</c:v>
                </c:pt>
                <c:pt idx="1">
                  <c:v>0.29896768511856</c:v>
                </c:pt>
                <c:pt idx="2">
                  <c:v>0.212383309550135</c:v>
                </c:pt>
                <c:pt idx="3">
                  <c:v>0.449853041125598</c:v>
                </c:pt>
                <c:pt idx="4">
                  <c:v>0.344479269717337</c:v>
                </c:pt>
                <c:pt idx="5">
                  <c:v>0.335461564404823</c:v>
                </c:pt>
                <c:pt idx="6">
                  <c:v>0.33142028693478</c:v>
                </c:pt>
                <c:pt idx="7">
                  <c:v>0.35793680343618</c:v>
                </c:pt>
                <c:pt idx="8">
                  <c:v>0.31753528866159</c:v>
                </c:pt>
                <c:pt idx="9">
                  <c:v>0.315526980267178</c:v>
                </c:pt>
                <c:pt idx="10">
                  <c:v>0.330770259718302</c:v>
                </c:pt>
                <c:pt idx="11">
                  <c:v>0.306508511353597</c:v>
                </c:pt>
                <c:pt idx="12">
                  <c:v>0.26736111357391</c:v>
                </c:pt>
                <c:pt idx="13">
                  <c:v>0.207524908192838</c:v>
                </c:pt>
              </c:numCache>
            </c:numRef>
          </c:val>
        </c:ser>
        <c:ser>
          <c:idx val="2"/>
          <c:order val="2"/>
          <c:tx>
            <c:strRef>
              <c:f>ПФО!$E$33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ПФО!$E$34:$E$47</c:f>
              <c:numCache>
                <c:formatCode>General</c:formatCode>
                <c:ptCount val="14"/>
                <c:pt idx="0">
                  <c:v>0.440684508347596</c:v>
                </c:pt>
                <c:pt idx="1">
                  <c:v>0.262779389464797</c:v>
                </c:pt>
                <c:pt idx="2">
                  <c:v>0.25008057492194</c:v>
                </c:pt>
                <c:pt idx="3">
                  <c:v>0.510937790618137</c:v>
                </c:pt>
                <c:pt idx="4">
                  <c:v>0.345514861215661</c:v>
                </c:pt>
                <c:pt idx="5">
                  <c:v>0.330074301191409</c:v>
                </c:pt>
                <c:pt idx="6">
                  <c:v>0.448570915890265</c:v>
                </c:pt>
                <c:pt idx="7">
                  <c:v>0.371226394774904</c:v>
                </c:pt>
                <c:pt idx="8">
                  <c:v>0.442341009102839</c:v>
                </c:pt>
                <c:pt idx="9">
                  <c:v>0.366254361575316</c:v>
                </c:pt>
                <c:pt idx="10">
                  <c:v>0.341923625458388</c:v>
                </c:pt>
                <c:pt idx="11">
                  <c:v>0.414607390348663</c:v>
                </c:pt>
                <c:pt idx="12">
                  <c:v>0.329686912077036</c:v>
                </c:pt>
                <c:pt idx="13">
                  <c:v>0.3622132178591</c:v>
                </c:pt>
              </c:numCache>
            </c:numRef>
          </c:val>
        </c:ser>
        <c:axId val="93598405"/>
        <c:axId val="55783898"/>
      </c:radarChart>
      <c:catAx>
        <c:axId val="9359840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83898"/>
        <c:crosses val="autoZero"/>
        <c:auto val="1"/>
        <c:lblAlgn val="ctr"/>
        <c:lblOffset val="100"/>
        <c:noMultiLvlLbl val="0"/>
      </c:catAx>
      <c:valAx>
        <c:axId val="557838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59840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60641343767895"/>
          <c:w val="0.434931931973352"/>
          <c:h val="0.71988929184959"/>
        </c:manualLayout>
      </c:layout>
      <c:radarChart>
        <c:radarStyle val="marker"/>
        <c:varyColors val="0"/>
        <c:ser>
          <c:idx val="0"/>
          <c:order val="0"/>
          <c:tx>
            <c:strRef>
              <c:f>ПФО!$C$49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ПФО!$C$50:$C$63</c:f>
              <c:numCache>
                <c:formatCode>General</c:formatCode>
                <c:ptCount val="14"/>
                <c:pt idx="0">
                  <c:v>0.492469371638887</c:v>
                </c:pt>
                <c:pt idx="1">
                  <c:v>0.453695827642908</c:v>
                </c:pt>
                <c:pt idx="2">
                  <c:v>0.354024982787421</c:v>
                </c:pt>
                <c:pt idx="3">
                  <c:v>0.532880641298235</c:v>
                </c:pt>
                <c:pt idx="4">
                  <c:v>0.446877536934771</c:v>
                </c:pt>
                <c:pt idx="5">
                  <c:v>0.404376657669051</c:v>
                </c:pt>
                <c:pt idx="6">
                  <c:v>0.398694030445002</c:v>
                </c:pt>
                <c:pt idx="7">
                  <c:v>0.308134138662658</c:v>
                </c:pt>
                <c:pt idx="8">
                  <c:v>0.393827681666116</c:v>
                </c:pt>
                <c:pt idx="9">
                  <c:v>0.418756369633286</c:v>
                </c:pt>
                <c:pt idx="10">
                  <c:v>0.518696886507729</c:v>
                </c:pt>
                <c:pt idx="11">
                  <c:v>0.377086996815137</c:v>
                </c:pt>
                <c:pt idx="12">
                  <c:v>0.40851958089495</c:v>
                </c:pt>
                <c:pt idx="13">
                  <c:v>0.600310759620332</c:v>
                </c:pt>
              </c:numCache>
            </c:numRef>
          </c:val>
        </c:ser>
        <c:ser>
          <c:idx val="1"/>
          <c:order val="1"/>
          <c:tx>
            <c:strRef>
              <c:f>ПФО!$D$49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ПФО!$D$50:$D$63</c:f>
              <c:numCache>
                <c:formatCode>General</c:formatCode>
                <c:ptCount val="14"/>
                <c:pt idx="0">
                  <c:v>0.530067901105872</c:v>
                </c:pt>
                <c:pt idx="1">
                  <c:v>0.543261347647251</c:v>
                </c:pt>
                <c:pt idx="2">
                  <c:v>0.552419295053272</c:v>
                </c:pt>
                <c:pt idx="3">
                  <c:v>0.538546512884487</c:v>
                </c:pt>
                <c:pt idx="4">
                  <c:v>0.481346491344381</c:v>
                </c:pt>
                <c:pt idx="5">
                  <c:v>0.547884784773515</c:v>
                </c:pt>
                <c:pt idx="6">
                  <c:v>0.504126503180508</c:v>
                </c:pt>
                <c:pt idx="7">
                  <c:v>0.537353226010461</c:v>
                </c:pt>
                <c:pt idx="8">
                  <c:v>0.543261347647251</c:v>
                </c:pt>
                <c:pt idx="9">
                  <c:v>0.534948874690652</c:v>
                </c:pt>
                <c:pt idx="10">
                  <c:v>0.575872628203166</c:v>
                </c:pt>
                <c:pt idx="11">
                  <c:v>0.53973392827837</c:v>
                </c:pt>
                <c:pt idx="12">
                  <c:v>0.567623622614355</c:v>
                </c:pt>
                <c:pt idx="13">
                  <c:v>0.561231024154687</c:v>
                </c:pt>
              </c:numCache>
            </c:numRef>
          </c:val>
        </c:ser>
        <c:ser>
          <c:idx val="2"/>
          <c:order val="2"/>
          <c:tx>
            <c:strRef>
              <c:f>ПФО!$E$49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ПФО!$E$50:$E$63</c:f>
              <c:numCache>
                <c:formatCode>General</c:formatCode>
                <c:ptCount val="14"/>
                <c:pt idx="0">
                  <c:v>0.385552706351985</c:v>
                </c:pt>
                <c:pt idx="1">
                  <c:v>0.515297772376005</c:v>
                </c:pt>
                <c:pt idx="2">
                  <c:v>0.466516495768404</c:v>
                </c:pt>
                <c:pt idx="3">
                  <c:v>0.496830514073834</c:v>
                </c:pt>
                <c:pt idx="4">
                  <c:v>0.444355802990721</c:v>
                </c:pt>
                <c:pt idx="5">
                  <c:v>0.440497061750488</c:v>
                </c:pt>
                <c:pt idx="6">
                  <c:v>0.515297772376005</c:v>
                </c:pt>
                <c:pt idx="7">
                  <c:v>0.48709131032558</c:v>
                </c:pt>
                <c:pt idx="8">
                  <c:v>0.515297772376005</c:v>
                </c:pt>
                <c:pt idx="9">
                  <c:v>0.480399878842868</c:v>
                </c:pt>
                <c:pt idx="10">
                  <c:v>0.459313477035238</c:v>
                </c:pt>
                <c:pt idx="11">
                  <c:v>0.448166048068928</c:v>
                </c:pt>
                <c:pt idx="12">
                  <c:v>0.473543422436315</c:v>
                </c:pt>
                <c:pt idx="13">
                  <c:v>0.483765889261946</c:v>
                </c:pt>
              </c:numCache>
            </c:numRef>
          </c:val>
        </c:ser>
        <c:axId val="64325104"/>
        <c:axId val="80711648"/>
      </c:radarChart>
      <c:catAx>
        <c:axId val="6432510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711648"/>
        <c:crosses val="autoZero"/>
        <c:auto val="1"/>
        <c:lblAlgn val="ctr"/>
        <c:lblOffset val="100"/>
        <c:noMultiLvlLbl val="0"/>
      </c:catAx>
      <c:valAx>
        <c:axId val="80711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2510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ПФО!$B$100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0.309831729346616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ПФО!$B$101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0.139304782282266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ПФО!$B$102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0.468391125002966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ПФО!$B$103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ПФО!$C$103:$R$103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0.548670051740081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ПФО!$B$104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ПФО!$C$104:$R$104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0.217628257192701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ПФО!$B$105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0.303740614335639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ПФО!$B$106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0.296298476246789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ПФО!$B$107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0.298284928242366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ПФО!$B$108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0.508176205558616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ПФО!$B$109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0.123366738001057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ПФО!$B$110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0.377934365090194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ПФО!$B$111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0.387302540710934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ПФО!$B$112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0.0638049910658803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ПФО!$B$113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ПФО!$C$99:$R$99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ПФО!$C$113:$R$113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0.364805513849673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385691"/>
        <c:axId val="72833178"/>
      </c:lineChart>
      <c:catAx>
        <c:axId val="293856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33178"/>
        <c:crosses val="autoZero"/>
        <c:auto val="1"/>
        <c:lblAlgn val="ctr"/>
        <c:lblOffset val="100"/>
        <c:noMultiLvlLbl val="0"/>
      </c:catAx>
      <c:valAx>
        <c:axId val="72833178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856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ПФО!$B$68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0.596208386226727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ПФО!$B$69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0.502552374401392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ПФО!$B$70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0.522072064272797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ПФО!$B$71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0.700765483035208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ПФО!$B$72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0.608102849073196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ПФО!$B$73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0.580354675380137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ПФО!$B$74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0.629336789428774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ПФО!$B$75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ПФО!$C$75:$R$75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0.547739356781199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ПФО!$B$76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ПФО!$C$76:$R$76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0.637702323203562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ПФО!$B$77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0.598979472833766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ПФО!$B$78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0.539708822121584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ПФО!$B$79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0.660042027876942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ПФО!$B$80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0.56194109704729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ПФО!$B$81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ПФО!$C$67:$R$67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0.5768376016312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477810"/>
        <c:axId val="26024875"/>
      </c:lineChart>
      <c:catAx>
        <c:axId val="894778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24875"/>
        <c:crosses val="autoZero"/>
        <c:auto val="1"/>
        <c:lblAlgn val="ctr"/>
        <c:lblOffset val="100"/>
        <c:noMultiLvlLbl val="0"/>
      </c:catAx>
      <c:valAx>
        <c:axId val="26024875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778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ПФО!$B$133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0.401346121235499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ПФО!$B$134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0.287768072600326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ПФО!$B$135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0.247939641192618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ПФО!$B$136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0.489555068540898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ПФО!$B$137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0.351569547334021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ПФО!$B$138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0.328387459565446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ПФО!$B$139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0.416831307972974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ПФО!$B$140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0.367007094714407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ПФО!$B$141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0.421948847915087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ПФО!$B$142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0.355776771200783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ПФО!$B$143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0.354078264195174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ПФО!$B$144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0.396580241331159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ПФО!$B$145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0.324046416135972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ПФО!$B$146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ПФО!$C$132:$R$132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0.315414242544966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871256"/>
        <c:axId val="37235876"/>
      </c:lineChart>
      <c:catAx>
        <c:axId val="89871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35876"/>
        <c:crosses val="autoZero"/>
        <c:auto val="1"/>
        <c:lblAlgn val="ctr"/>
        <c:lblOffset val="100"/>
        <c:noMultiLvlLbl val="0"/>
      </c:catAx>
      <c:valAx>
        <c:axId val="3723587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712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1200519143"/>
          <c:y val="0.075993091537133"/>
          <c:w val="0.43494484101233"/>
          <c:h val="0.719902468759525"/>
        </c:manualLayout>
      </c:layout>
      <c:radarChart>
        <c:radarStyle val="marker"/>
        <c:varyColors val="0"/>
        <c:ser>
          <c:idx val="0"/>
          <c:order val="0"/>
          <c:tx>
            <c:strRef>
              <c:f>ЦФО!$C$61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ЦФО!$C$62:$C$79</c:f>
              <c:numCache>
                <c:formatCode>General</c:formatCode>
                <c:ptCount val="18"/>
                <c:pt idx="0">
                  <c:v>0.559329801492391</c:v>
                </c:pt>
                <c:pt idx="1">
                  <c:v>0.301126717672394</c:v>
                </c:pt>
                <c:pt idx="2">
                  <c:v>0.448971872419808</c:v>
                </c:pt>
                <c:pt idx="3">
                  <c:v>0.560574034067972</c:v>
                </c:pt>
                <c:pt idx="4">
                  <c:v>0.27691642293891</c:v>
                </c:pt>
                <c:pt idx="5">
                  <c:v>0.58890674850124</c:v>
                </c:pt>
                <c:pt idx="6">
                  <c:v>0.349788796014136</c:v>
                </c:pt>
                <c:pt idx="7">
                  <c:v>0.403056372575792</c:v>
                </c:pt>
                <c:pt idx="8">
                  <c:v>0.672571587981255</c:v>
                </c:pt>
                <c:pt idx="9">
                  <c:v>0.691126436727582</c:v>
                </c:pt>
                <c:pt idx="10">
                  <c:v>0.489768011508615</c:v>
                </c:pt>
                <c:pt idx="11">
                  <c:v>0.479411158596839</c:v>
                </c:pt>
                <c:pt idx="12">
                  <c:v>0.407126009580886</c:v>
                </c:pt>
                <c:pt idx="13">
                  <c:v>0.54197091642004</c:v>
                </c:pt>
                <c:pt idx="14">
                  <c:v>0.441374674628575</c:v>
                </c:pt>
                <c:pt idx="15">
                  <c:v>0.397271864908609</c:v>
                </c:pt>
                <c:pt idx="16">
                  <c:v>0.486424635892256</c:v>
                </c:pt>
                <c:pt idx="17">
                  <c:v>0.332506189899601</c:v>
                </c:pt>
              </c:numCache>
            </c:numRef>
          </c:val>
        </c:ser>
        <c:ser>
          <c:idx val="1"/>
          <c:order val="1"/>
          <c:tx>
            <c:strRef>
              <c:f>ЦФО!$D$61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ЦФО!$D$62:$D$79</c:f>
              <c:numCache>
                <c:formatCode>General</c:formatCode>
                <c:ptCount val="18"/>
                <c:pt idx="0">
                  <c:v>0.590546095834984</c:v>
                </c:pt>
                <c:pt idx="1">
                  <c:v>0.57281511983096</c:v>
                </c:pt>
                <c:pt idx="2">
                  <c:v>0.569714759839546</c:v>
                </c:pt>
                <c:pt idx="3">
                  <c:v>0.578888124825459</c:v>
                </c:pt>
                <c:pt idx="4">
                  <c:v>0.537353226010461</c:v>
                </c:pt>
                <c:pt idx="5">
                  <c:v>0.577887576249278</c:v>
                </c:pt>
                <c:pt idx="6">
                  <c:v>0.551293872259694</c:v>
                </c:pt>
                <c:pt idx="7">
                  <c:v>0.577887576249278</c:v>
                </c:pt>
                <c:pt idx="8">
                  <c:v>0.597061885985249</c:v>
                </c:pt>
                <c:pt idx="9">
                  <c:v>0.601594036116782</c:v>
                </c:pt>
                <c:pt idx="10">
                  <c:v>0.564449920385007</c:v>
                </c:pt>
                <c:pt idx="11">
                  <c:v>0.602488599675334</c:v>
                </c:pt>
                <c:pt idx="12">
                  <c:v>0.564449920385007</c:v>
                </c:pt>
                <c:pt idx="13">
                  <c:v>0.58284484928624</c:v>
                </c:pt>
                <c:pt idx="14">
                  <c:v>0.597976310789069</c:v>
                </c:pt>
                <c:pt idx="15">
                  <c:v>0.564449920385007</c:v>
                </c:pt>
                <c:pt idx="16">
                  <c:v>0.552419295053272</c:v>
                </c:pt>
                <c:pt idx="17">
                  <c:v>0.41307904927447</c:v>
                </c:pt>
              </c:numCache>
            </c:numRef>
          </c:val>
        </c:ser>
        <c:ser>
          <c:idx val="2"/>
          <c:order val="2"/>
          <c:tx>
            <c:strRef>
              <c:f>ЦФО!$E$61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ЦФО!$E$62:$E$79</c:f>
              <c:numCache>
                <c:formatCode>General</c:formatCode>
                <c:ptCount val="18"/>
                <c:pt idx="0">
                  <c:v>0.394620165252229</c:v>
                </c:pt>
                <c:pt idx="1">
                  <c:v>0.407785491741388</c:v>
                </c:pt>
                <c:pt idx="2">
                  <c:v>0.5</c:v>
                </c:pt>
                <c:pt idx="3">
                  <c:v>0.493622985972704</c:v>
                </c:pt>
                <c:pt idx="4">
                  <c:v>0.48709131032558</c:v>
                </c:pt>
                <c:pt idx="5">
                  <c:v>0.416281740594206</c:v>
                </c:pt>
                <c:pt idx="6">
                  <c:v>0.407785491741388</c:v>
                </c:pt>
                <c:pt idx="7">
                  <c:v>0.371498572284237</c:v>
                </c:pt>
                <c:pt idx="8">
                  <c:v>0.440497061750488</c:v>
                </c:pt>
                <c:pt idx="9">
                  <c:v>0.462937356143645</c:v>
                </c:pt>
                <c:pt idx="10">
                  <c:v>0.440497061750488</c:v>
                </c:pt>
                <c:pt idx="11">
                  <c:v>0.509286250139159</c:v>
                </c:pt>
                <c:pt idx="12">
                  <c:v>0.5</c:v>
                </c:pt>
                <c:pt idx="13">
                  <c:v>0.459313477035238</c:v>
                </c:pt>
                <c:pt idx="14">
                  <c:v>0.52117112491659</c:v>
                </c:pt>
                <c:pt idx="15">
                  <c:v>0.52117112491659</c:v>
                </c:pt>
                <c:pt idx="16">
                  <c:v>0.561231024154687</c:v>
                </c:pt>
                <c:pt idx="17">
                  <c:v>0.543367431263029</c:v>
                </c:pt>
              </c:numCache>
            </c:numRef>
          </c:val>
        </c:ser>
        <c:axId val="73867866"/>
        <c:axId val="46124757"/>
      </c:radarChart>
      <c:catAx>
        <c:axId val="7386786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24757"/>
        <c:crosses val="autoZero"/>
        <c:auto val="1"/>
        <c:lblAlgn val="ctr"/>
        <c:lblOffset val="100"/>
        <c:noMultiLvlLbl val="0"/>
      </c:catAx>
      <c:valAx>
        <c:axId val="461247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6786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ПФО!$B$165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ПФО!$C$165:$R$165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0.469363326365581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ПФО!$B$166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ПФО!$C$166:$R$166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0.504084982555388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ПФО!$B$167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ПФО!$C$167:$R$167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0.457653591203032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ПФО!$B$168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ПФО!$C$168:$R$168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0.522752556085518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ПФО!$B$169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ПФО!$C$169:$R$169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0.457526610423291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ПФО!$B$170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ПФО!$C$170:$R$170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0.464252834731018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ПФО!$B$171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0.472706102000505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ПФО!$B$172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0.444192891666233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ПФО!$B$173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0.484128933896457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ПФО!$B$174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0.478035041055602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ПФО!$B$175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0.517960997248711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ПФО!$B$176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0.454995657720812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ПФО!$B$177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0.483228875315207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ПФО!$B$178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ПФО!$C$164:$R$164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ПФО!$C$178:$R$178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0.548435891012321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983953"/>
        <c:axId val="76336739"/>
      </c:lineChart>
      <c:catAx>
        <c:axId val="579839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36739"/>
        <c:crosses val="autoZero"/>
        <c:auto val="1"/>
        <c:lblAlgn val="ctr"/>
        <c:lblOffset val="100"/>
        <c:noMultiLvlLbl val="0"/>
      </c:catAx>
      <c:valAx>
        <c:axId val="7633673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839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60641343767895"/>
          <c:w val="0.44620986428335"/>
          <c:h val="0.668161862950945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УФО!$C$2:$C$5</c:f>
              <c:numCache>
                <c:formatCode>General</c:formatCode>
                <c:ptCount val="4"/>
                <c:pt idx="0">
                  <c:v>0.513987035523701</c:v>
                </c:pt>
                <c:pt idx="1">
                  <c:v>0.541030877357687</c:v>
                </c:pt>
                <c:pt idx="2">
                  <c:v>0.0296894075127022</c:v>
                </c:pt>
                <c:pt idx="3">
                  <c:v>0.55661730811776</c:v>
                </c:pt>
              </c:numCache>
            </c:numRef>
          </c:val>
        </c:ser>
        <c:ser>
          <c:idx val="1"/>
          <c:order val="1"/>
          <c:tx>
            <c:strRef>
              <c:f>УФО!$D$1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УФО!$D$2:$D$5</c:f>
              <c:numCache>
                <c:formatCode>General</c:formatCode>
                <c:ptCount val="4"/>
                <c:pt idx="0">
                  <c:v>0.701115924608187</c:v>
                </c:pt>
                <c:pt idx="1">
                  <c:v>0.785270301282472</c:v>
                </c:pt>
                <c:pt idx="2">
                  <c:v>0.857928176456474</c:v>
                </c:pt>
                <c:pt idx="3">
                  <c:v>0.722017628360249</c:v>
                </c:pt>
              </c:numCache>
            </c:numRef>
          </c:val>
        </c:ser>
        <c:ser>
          <c:idx val="2"/>
          <c:order val="2"/>
          <c:tx>
            <c:strRef>
              <c:f>УФО!$E$1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УФО!$E$2:$E$5</c:f>
              <c:numCache>
                <c:formatCode>General</c:formatCode>
                <c:ptCount val="4"/>
                <c:pt idx="0">
                  <c:v>0.230232558003093</c:v>
                </c:pt>
                <c:pt idx="1">
                  <c:v>0.555318824629311</c:v>
                </c:pt>
                <c:pt idx="2">
                  <c:v>0.693851384127185</c:v>
                </c:pt>
                <c:pt idx="3">
                  <c:v>0.460452701291429</c:v>
                </c:pt>
              </c:numCache>
            </c:numRef>
          </c:val>
        </c:ser>
        <c:axId val="68974854"/>
        <c:axId val="78310033"/>
      </c:radarChart>
      <c:catAx>
        <c:axId val="6897485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10033"/>
        <c:crosses val="autoZero"/>
        <c:auto val="1"/>
        <c:lblAlgn val="ctr"/>
        <c:lblOffset val="100"/>
        <c:noMultiLvlLbl val="0"/>
      </c:catAx>
      <c:valAx>
        <c:axId val="783100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7485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59734093067426"/>
          <c:w val="0.441699768288646"/>
          <c:h val="0.661348528015195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УФО!$C$17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УФО!$B$18:$B$21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УФО!$C$18:$C$21</c:f>
              <c:numCache>
                <c:formatCode>General</c:formatCode>
                <c:ptCount val="4"/>
                <c:pt idx="0">
                  <c:v>0.429077556152409</c:v>
                </c:pt>
                <c:pt idx="1">
                  <c:v>0.343493674681679</c:v>
                </c:pt>
                <c:pt idx="2">
                  <c:v>0.2460635243681</c:v>
                </c:pt>
                <c:pt idx="3">
                  <c:v>0.350393603070188</c:v>
                </c:pt>
              </c:numCache>
            </c:numRef>
          </c:val>
        </c:ser>
        <c:ser>
          <c:idx val="1"/>
          <c:order val="1"/>
          <c:tx>
            <c:strRef>
              <c:f>УФО!$D$17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УФО!$B$18:$B$21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УФО!$D$18:$D$21</c:f>
              <c:numCache>
                <c:formatCode>General</c:formatCode>
                <c:ptCount val="4"/>
                <c:pt idx="0">
                  <c:v>0.111741031286509</c:v>
                </c:pt>
                <c:pt idx="1">
                  <c:v>0.249625108622707</c:v>
                </c:pt>
                <c:pt idx="2">
                  <c:v>0.0248688346583798</c:v>
                </c:pt>
                <c:pt idx="3">
                  <c:v>0.167583824748034</c:v>
                </c:pt>
              </c:numCache>
            </c:numRef>
          </c:val>
        </c:ser>
        <c:ser>
          <c:idx val="2"/>
          <c:order val="2"/>
          <c:tx>
            <c:strRef>
              <c:f>УФО!$E$17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УФО!$B$18:$B$21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УФО!$E$18:$E$21</c:f>
              <c:numCache>
                <c:formatCode>General</c:formatCode>
                <c:ptCount val="4"/>
                <c:pt idx="0">
                  <c:v>0.00435533264717401</c:v>
                </c:pt>
                <c:pt idx="1">
                  <c:v>0.069097576902891</c:v>
                </c:pt>
                <c:pt idx="2">
                  <c:v>0.00184418506498701</c:v>
                </c:pt>
                <c:pt idx="3">
                  <c:v>0.0196017179468981</c:v>
                </c:pt>
              </c:numCache>
            </c:numRef>
          </c:val>
        </c:ser>
        <c:axId val="83703731"/>
        <c:axId val="53954223"/>
      </c:radarChart>
      <c:catAx>
        <c:axId val="8370373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954223"/>
        <c:crosses val="autoZero"/>
        <c:auto val="1"/>
        <c:lblAlgn val="ctr"/>
        <c:lblOffset val="100"/>
        <c:noMultiLvlLbl val="0"/>
      </c:catAx>
      <c:valAx>
        <c:axId val="539542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70373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32588546838795"/>
          <c:y val="0.102132017503026"/>
          <c:w val="0.356835484938762"/>
          <c:h val="0.636160506470534"/>
        </c:manualLayout>
      </c:layout>
      <c:radarChart>
        <c:radarStyle val="marker"/>
        <c:varyColors val="0"/>
        <c:ser>
          <c:idx val="0"/>
          <c:order val="0"/>
          <c:tx>
            <c:strRef>
              <c:f>УФО!$C$34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УФО!$B$35:$B$38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УФО!$C$35:$C$38</c:f>
              <c:numCache>
                <c:formatCode>General</c:formatCode>
                <c:ptCount val="4"/>
                <c:pt idx="0">
                  <c:v>0.334222644164468</c:v>
                </c:pt>
                <c:pt idx="1">
                  <c:v>0.537229315697029</c:v>
                </c:pt>
                <c:pt idx="2">
                  <c:v>0.541172304483424</c:v>
                </c:pt>
                <c:pt idx="3">
                  <c:v>0.394014963455638</c:v>
                </c:pt>
              </c:numCache>
            </c:numRef>
          </c:val>
        </c:ser>
        <c:ser>
          <c:idx val="1"/>
          <c:order val="1"/>
          <c:tx>
            <c:strRef>
              <c:f>УФО!$D$34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УФО!$B$35:$B$38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УФО!$D$35:$D$38</c:f>
              <c:numCache>
                <c:formatCode>General</c:formatCode>
                <c:ptCount val="4"/>
                <c:pt idx="0">
                  <c:v>0.123582880918869</c:v>
                </c:pt>
                <c:pt idx="1">
                  <c:v>0.427468143390878</c:v>
                </c:pt>
                <c:pt idx="2">
                  <c:v>0.664448493557821</c:v>
                </c:pt>
                <c:pt idx="3">
                  <c:v>0.310546540966781</c:v>
                </c:pt>
              </c:numCache>
            </c:numRef>
          </c:val>
        </c:ser>
        <c:ser>
          <c:idx val="2"/>
          <c:order val="2"/>
          <c:tx>
            <c:strRef>
              <c:f>УФО!$E$34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УФО!$B$35:$B$38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УФО!$E$35:$E$38</c:f>
              <c:numCache>
                <c:formatCode>General</c:formatCode>
                <c:ptCount val="4"/>
                <c:pt idx="0">
                  <c:v>0.271136887376238</c:v>
                </c:pt>
                <c:pt idx="1">
                  <c:v>0.551052021088411</c:v>
                </c:pt>
                <c:pt idx="2">
                  <c:v>0.488638916177447</c:v>
                </c:pt>
                <c:pt idx="3">
                  <c:v>0.406691194801828</c:v>
                </c:pt>
              </c:numCache>
            </c:numRef>
          </c:val>
        </c:ser>
        <c:axId val="77900866"/>
        <c:axId val="71374754"/>
      </c:radarChart>
      <c:catAx>
        <c:axId val="7790086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74754"/>
        <c:crosses val="autoZero"/>
        <c:auto val="1"/>
        <c:lblAlgn val="ctr"/>
        <c:lblOffset val="100"/>
        <c:noMultiLvlLbl val="0"/>
      </c:catAx>
      <c:valAx>
        <c:axId val="713747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0086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60590195145169"/>
          <c:w val="0.422666335650447"/>
          <c:h val="0.664540694907187"/>
        </c:manualLayout>
      </c:layout>
      <c:radarChart>
        <c:radarStyle val="marker"/>
        <c:varyColors val="0"/>
        <c:ser>
          <c:idx val="0"/>
          <c:order val="0"/>
          <c:tx>
            <c:strRef>
              <c:f>УФО!$C$55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УФО!$B$56:$B$59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УФО!$C$56:$C$59</c:f>
              <c:numCache>
                <c:formatCode>General</c:formatCode>
                <c:ptCount val="4"/>
                <c:pt idx="0">
                  <c:v>0.26477983670821</c:v>
                </c:pt>
                <c:pt idx="1">
                  <c:v>0.456796907613611</c:v>
                </c:pt>
                <c:pt idx="2">
                  <c:v>0.550516800559436</c:v>
                </c:pt>
                <c:pt idx="3">
                  <c:v>0.387192462653893</c:v>
                </c:pt>
              </c:numCache>
            </c:numRef>
          </c:val>
        </c:ser>
        <c:ser>
          <c:idx val="1"/>
          <c:order val="1"/>
          <c:tx>
            <c:strRef>
              <c:f>УФО!$D$55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УФО!$B$56:$B$59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УФО!$D$56:$D$59</c:f>
              <c:numCache>
                <c:formatCode>General</c:formatCode>
                <c:ptCount val="4"/>
                <c:pt idx="0">
                  <c:v>0.521287212741057</c:v>
                </c:pt>
                <c:pt idx="1">
                  <c:v>0.530067901105872</c:v>
                </c:pt>
                <c:pt idx="2">
                  <c:v>0.494396295185926</c:v>
                </c:pt>
                <c:pt idx="3">
                  <c:v>0.532520544719981</c:v>
                </c:pt>
              </c:numCache>
            </c:numRef>
          </c:val>
        </c:ser>
        <c:ser>
          <c:idx val="2"/>
          <c:order val="2"/>
          <c:tx>
            <c:strRef>
              <c:f>УФО!$E$55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УФО!$B$56:$B$59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УФО!$E$56:$E$59</c:f>
              <c:numCache>
                <c:formatCode>General</c:formatCode>
                <c:ptCount val="4"/>
                <c:pt idx="0">
                  <c:v>0.483765889261946</c:v>
                </c:pt>
                <c:pt idx="1">
                  <c:v>0.512309560212174</c:v>
                </c:pt>
                <c:pt idx="2">
                  <c:v>0.483765889261946</c:v>
                </c:pt>
                <c:pt idx="3">
                  <c:v>0.48709131032558</c:v>
                </c:pt>
              </c:numCache>
            </c:numRef>
          </c:val>
        </c:ser>
        <c:axId val="23242415"/>
        <c:axId val="40294359"/>
      </c:radarChart>
      <c:catAx>
        <c:axId val="2324241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94359"/>
        <c:crosses val="autoZero"/>
        <c:auto val="1"/>
        <c:lblAlgn val="ctr"/>
        <c:lblOffset val="100"/>
        <c:noMultiLvlLbl val="0"/>
      </c:catAx>
      <c:valAx>
        <c:axId val="402943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4241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УФО!$B$76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УФО!$C$75:$R$75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УФО!$C$76:$R$76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0.481778506044994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УФО!$B$77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УФО!$C$75:$R$75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0.62720666775649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УФО!$B$78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УФО!$C$75:$R$75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0.527156322698787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УФО!$B$79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УФО!$C$75:$R$75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0.579695879256479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119288"/>
        <c:axId val="56769728"/>
      </c:lineChart>
      <c:catAx>
        <c:axId val="401192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69728"/>
        <c:crosses val="autoZero"/>
        <c:auto val="1"/>
        <c:lblAlgn val="ctr"/>
        <c:lblOffset val="100"/>
        <c:noMultiLvlLbl val="0"/>
      </c:catAx>
      <c:valAx>
        <c:axId val="56769728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192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УФО!$B$96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УФО!$C$95:$R$95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0.181724640028697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УФО!$B$97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УФО!$C$95:$R$95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0.220738786735759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УФО!$B$98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УФО!$C$95:$R$95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0.0909255146971557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УФО!$B$99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УФО!$C$95:$R$95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0.179193048588373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807152"/>
        <c:axId val="92414903"/>
      </c:lineChart>
      <c:catAx>
        <c:axId val="638071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414903"/>
        <c:crosses val="autoZero"/>
        <c:auto val="1"/>
        <c:lblAlgn val="ctr"/>
        <c:lblOffset val="100"/>
        <c:noMultiLvlLbl val="0"/>
      </c:catAx>
      <c:valAx>
        <c:axId val="9241490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071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УФО!$B$117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УФО!$C$116:$R$116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УФО!$C$117:$R$117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0.242980804153192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УФО!$B$118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УФО!$C$116:$R$116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УФО!$C$118:$R$118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0.50524982672544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УФО!$B$119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УФО!$C$116:$R$116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УФО!$C$119:$R$119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0.564753238072897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УФО!$B$120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УФО!$C$116:$R$116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УФО!$C$120:$R$120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0.370417566408082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009092"/>
        <c:axId val="46677223"/>
      </c:lineChart>
      <c:catAx>
        <c:axId val="810090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77223"/>
        <c:crosses val="autoZero"/>
        <c:auto val="1"/>
        <c:lblAlgn val="ctr"/>
        <c:lblOffset val="100"/>
        <c:noMultiLvlLbl val="0"/>
      </c:catAx>
      <c:valAx>
        <c:axId val="4667722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090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УФО!$B$136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УФО!$C$135:$R$135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0.423277646237071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УФО!$B$137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УФО!$C$135:$R$135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0.499724789643885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УФО!$B$138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УФО!$C$135:$R$135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0.509559661669103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УФО!$B$139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УФО!$C$135:$R$135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УФО!$C$139:$R$139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0.468934772566485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425789"/>
        <c:axId val="11700030"/>
      </c:lineChart>
      <c:catAx>
        <c:axId val="684257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00030"/>
        <c:crosses val="autoZero"/>
        <c:auto val="1"/>
        <c:lblAlgn val="ctr"/>
        <c:lblOffset val="100"/>
        <c:noMultiLvlLbl val="0"/>
      </c:catAx>
      <c:valAx>
        <c:axId val="11700030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257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4107911287653"/>
          <c:y val="0.0662538699690402"/>
          <c:w val="0.40412942734194"/>
          <c:h val="0.714197257850509"/>
        </c:manualLayout>
      </c:layout>
      <c:radarChart>
        <c:radarStyle val="marker"/>
        <c:varyColors val="0"/>
        <c:ser>
          <c:idx val="0"/>
          <c:order val="0"/>
          <c:tx>
            <c:strRef>
              <c:f>СФО!$C$1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СФО!$C$2:$C$13</c:f>
              <c:numCache>
                <c:formatCode>General</c:formatCode>
                <c:ptCount val="12"/>
                <c:pt idx="0">
                  <c:v>0.54389491577651</c:v>
                </c:pt>
                <c:pt idx="1">
                  <c:v>0.428388608246959</c:v>
                </c:pt>
                <c:pt idx="2">
                  <c:v>0.31523628011126</c:v>
                </c:pt>
                <c:pt idx="3">
                  <c:v>0.364814671026173</c:v>
                </c:pt>
                <c:pt idx="4">
                  <c:v>0.546121918677462</c:v>
                </c:pt>
                <c:pt idx="5">
                  <c:v>0.41239923397671</c:v>
                </c:pt>
                <c:pt idx="6">
                  <c:v>0.676152294387428</c:v>
                </c:pt>
                <c:pt idx="7">
                  <c:v>0.673899375148068</c:v>
                </c:pt>
                <c:pt idx="8">
                  <c:v>0.36056076720937</c:v>
                </c:pt>
                <c:pt idx="9">
                  <c:v>0.524899035452117</c:v>
                </c:pt>
                <c:pt idx="10">
                  <c:v>0.70934652831442</c:v>
                </c:pt>
                <c:pt idx="11">
                  <c:v>0.690144055435096</c:v>
                </c:pt>
              </c:numCache>
            </c:numRef>
          </c:val>
        </c:ser>
        <c:ser>
          <c:idx val="1"/>
          <c:order val="1"/>
          <c:tx>
            <c:strRef>
              <c:f>СФО!$D$1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СФО!$D$2:$D$13</c:f>
              <c:numCache>
                <c:formatCode>General</c:formatCode>
                <c:ptCount val="12"/>
                <c:pt idx="0">
                  <c:v>0.486371029650529</c:v>
                </c:pt>
                <c:pt idx="1">
                  <c:v>0.678922185105438</c:v>
                </c:pt>
                <c:pt idx="2">
                  <c:v>0.663332851917693</c:v>
                </c:pt>
                <c:pt idx="3">
                  <c:v>0.700808436848989</c:v>
                </c:pt>
                <c:pt idx="4">
                  <c:v>0.711184232603121</c:v>
                </c:pt>
                <c:pt idx="5">
                  <c:v>0.69088961907706</c:v>
                </c:pt>
                <c:pt idx="6">
                  <c:v>0.787780760244988</c:v>
                </c:pt>
                <c:pt idx="7">
                  <c:v>0.735725134304199</c:v>
                </c:pt>
                <c:pt idx="8">
                  <c:v>0.704743950637335</c:v>
                </c:pt>
                <c:pt idx="9">
                  <c:v>0.815536485165551</c:v>
                </c:pt>
                <c:pt idx="10">
                  <c:v>0.75143459846658</c:v>
                </c:pt>
                <c:pt idx="11">
                  <c:v>0.751864380952044</c:v>
                </c:pt>
              </c:numCache>
            </c:numRef>
          </c:val>
        </c:ser>
        <c:ser>
          <c:idx val="2"/>
          <c:order val="2"/>
          <c:tx>
            <c:strRef>
              <c:f>СФО!$E$1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СФО!$E$2:$E$13</c:f>
              <c:numCache>
                <c:formatCode>General</c:formatCode>
                <c:ptCount val="12"/>
                <c:pt idx="0">
                  <c:v>0.0986596738794527</c:v>
                </c:pt>
                <c:pt idx="1">
                  <c:v>0.174219196491373</c:v>
                </c:pt>
                <c:pt idx="2">
                  <c:v>0.0288191248759721</c:v>
                </c:pt>
                <c:pt idx="3">
                  <c:v>0.245469194877757</c:v>
                </c:pt>
                <c:pt idx="4">
                  <c:v>0.322662691964777</c:v>
                </c:pt>
                <c:pt idx="5">
                  <c:v>0.258563363341045</c:v>
                </c:pt>
                <c:pt idx="6">
                  <c:v>0.421761351874349</c:v>
                </c:pt>
                <c:pt idx="7">
                  <c:v>0.475116032409669</c:v>
                </c:pt>
                <c:pt idx="8">
                  <c:v>0.395589483030822</c:v>
                </c:pt>
                <c:pt idx="9">
                  <c:v>0.515162094182782</c:v>
                </c:pt>
                <c:pt idx="10">
                  <c:v>0.376670892609594</c:v>
                </c:pt>
                <c:pt idx="11">
                  <c:v>0.452535397279145</c:v>
                </c:pt>
              </c:numCache>
            </c:numRef>
          </c:val>
        </c:ser>
        <c:axId val="41689118"/>
        <c:axId val="65345370"/>
      </c:radarChart>
      <c:catAx>
        <c:axId val="4168911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45370"/>
        <c:crosses val="autoZero"/>
        <c:auto val="1"/>
        <c:lblAlgn val="ctr"/>
        <c:lblOffset val="100"/>
        <c:noMultiLvlLbl val="0"/>
      </c:catAx>
      <c:valAx>
        <c:axId val="653453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8911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6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ЦФО!$B$86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0.54288209637288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ЦФО!$B$87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0.50292317916732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ЦФО!$B$88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0.587128001500458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ЦФО!$B$89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0.585400917954031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ЦФО!$B$90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0.537664789273218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ЦФО!$B$91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0.666074610981089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ЦФО!$B$92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0.588075788811506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ЦФО!$B$93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0.519786230444108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ЦФО!$B$94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0.498374007888069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ЦФО!$B$95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0.695960819987063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ЦФО!$B$96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0.536708686726854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ЦФО!$B$97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0.664180157910345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ЦФО!$B$98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0.566429469183814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ЦФО!$B$99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0.478479459151846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ЦФО!$B$100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afc97a"/>
            </a:solidFill>
            <a:ln cap="rnd" w="22320">
              <a:solidFill>
                <a:srgbClr val="afc97a"/>
              </a:solidFill>
              <a:round/>
            </a:ln>
          </c:spPr>
          <c:marker>
            <c:symbol val="circle"/>
            <c:size val="6"/>
            <c:spPr>
              <a:solidFill>
                <a:srgbClr val="afc97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0.582106239908235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ЦФО!$B$101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9983b5"/>
            </a:solidFill>
            <a:ln cap="rnd" w="22320">
              <a:solidFill>
                <a:srgbClr val="9983b5"/>
              </a:solidFill>
              <a:round/>
            </a:ln>
          </c:spPr>
          <c:marker>
            <c:symbol val="plus"/>
            <c:size val="6"/>
            <c:spPr>
              <a:solidFill>
                <a:srgbClr val="9983b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0.582160729001232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ЦФО!$B$102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6fbdd1"/>
            </a:solidFill>
            <a:ln cap="rnd" w="22320">
              <a:solidFill>
                <a:srgbClr val="6fbdd1"/>
              </a:solidFill>
              <a:round/>
            </a:ln>
          </c:spPr>
          <c:marker>
            <c:symbol val="triangle"/>
            <c:size val="6"/>
            <c:spPr>
              <a:solidFill>
                <a:srgbClr val="6fbd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0.633534215080302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ЦФО!$B$103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f9ab6b"/>
            </a:solidFill>
            <a:ln cap="rnd" w="22320">
              <a:solidFill>
                <a:srgbClr val="f9ab6b"/>
              </a:solidFill>
              <a:round/>
            </a:ln>
          </c:spPr>
          <c:marker>
            <c:symbol val="dash"/>
            <c:size val="6"/>
            <c:spPr>
              <a:solidFill>
                <a:srgbClr val="f9ab6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ЦФО!$C$85:$R$85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ЦФО!$C$103:$R$103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0.803726670162767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820266"/>
        <c:axId val="96364711"/>
      </c:lineChart>
      <c:catAx>
        <c:axId val="518202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64711"/>
        <c:crosses val="autoZero"/>
        <c:auto val="1"/>
        <c:lblAlgn val="ctr"/>
        <c:lblOffset val="100"/>
        <c:noMultiLvlLbl val="0"/>
      </c:catAx>
      <c:valAx>
        <c:axId val="96364711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2026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60473588342441"/>
          <c:w val="0.44620986428335"/>
          <c:h val="0.668108682452945"/>
        </c:manualLayout>
      </c:layout>
      <c:radarChart>
        <c:radarStyle val="marker"/>
        <c:varyColors val="0"/>
        <c:ser>
          <c:idx val="0"/>
          <c:order val="0"/>
          <c:tx>
            <c:strRef>
              <c:f>СФО!$C$17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СФО!$B$18:$B$29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СФО!$C$18:$C$29</c:f>
              <c:numCache>
                <c:formatCode>General</c:formatCode>
                <c:ptCount val="12"/>
                <c:pt idx="0">
                  <c:v>0.0435533409959322</c:v>
                </c:pt>
                <c:pt idx="1">
                  <c:v>0.128446456985359</c:v>
                </c:pt>
                <c:pt idx="2">
                  <c:v>0.268584559844054</c:v>
                </c:pt>
                <c:pt idx="3">
                  <c:v>0.0429788328443567</c:v>
                </c:pt>
                <c:pt idx="4">
                  <c:v>0.540998374334971</c:v>
                </c:pt>
                <c:pt idx="5">
                  <c:v>0.0533789150690007</c:v>
                </c:pt>
                <c:pt idx="6">
                  <c:v>0.168866898181856</c:v>
                </c:pt>
                <c:pt idx="7">
                  <c:v>0.376358268197103</c:v>
                </c:pt>
                <c:pt idx="8">
                  <c:v>0.150233478862319</c:v>
                </c:pt>
                <c:pt idx="9">
                  <c:v>0.223453611709631</c:v>
                </c:pt>
                <c:pt idx="10">
                  <c:v>0.32076090409205</c:v>
                </c:pt>
                <c:pt idx="11">
                  <c:v>0.614706920274119</c:v>
                </c:pt>
              </c:numCache>
            </c:numRef>
          </c:val>
        </c:ser>
        <c:ser>
          <c:idx val="1"/>
          <c:order val="1"/>
          <c:tx>
            <c:strRef>
              <c:f>СФО!$D$17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СФО!$B$18:$B$29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СФО!$D$18:$D$29</c:f>
              <c:numCache>
                <c:formatCode>General</c:formatCode>
                <c:ptCount val="12"/>
                <c:pt idx="0">
                  <c:v>0.380922747336654</c:v>
                </c:pt>
                <c:pt idx="1">
                  <c:v>0.541280647394257</c:v>
                </c:pt>
                <c:pt idx="2">
                  <c:v>0.381543297715615</c:v>
                </c:pt>
                <c:pt idx="3">
                  <c:v>2.74944316899293E-024</c:v>
                </c:pt>
                <c:pt idx="4">
                  <c:v>0.339584648548777</c:v>
                </c:pt>
                <c:pt idx="5">
                  <c:v>1.763204361451E-006</c:v>
                </c:pt>
                <c:pt idx="6">
                  <c:v>0.294596029704121</c:v>
                </c:pt>
                <c:pt idx="7">
                  <c:v>0.282318487597657</c:v>
                </c:pt>
                <c:pt idx="8">
                  <c:v>0.340174694783694</c:v>
                </c:pt>
                <c:pt idx="9">
                  <c:v>0.207248670373551</c:v>
                </c:pt>
                <c:pt idx="10">
                  <c:v>0.201148496192957</c:v>
                </c:pt>
                <c:pt idx="11">
                  <c:v>0.349936130047444</c:v>
                </c:pt>
              </c:numCache>
            </c:numRef>
          </c:val>
        </c:ser>
        <c:ser>
          <c:idx val="2"/>
          <c:order val="2"/>
          <c:tx>
            <c:strRef>
              <c:f>СФО!$E$17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СФО!$B$18:$B$29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СФО!$E$18:$E$29</c:f>
              <c:numCache>
                <c:formatCode>General</c:formatCode>
                <c:ptCount val="12"/>
                <c:pt idx="0">
                  <c:v>0.0114245765712254</c:v>
                </c:pt>
                <c:pt idx="1">
                  <c:v>6.47189932279769E-005</c:v>
                </c:pt>
                <c:pt idx="2">
                  <c:v>4.75317197197672E-068</c:v>
                </c:pt>
                <c:pt idx="3">
                  <c:v>9.6491126758053E-078</c:v>
                </c:pt>
                <c:pt idx="4">
                  <c:v>0.00143828930803013</c:v>
                </c:pt>
                <c:pt idx="5">
                  <c:v>2.29443156387192E-044</c:v>
                </c:pt>
                <c:pt idx="6">
                  <c:v>0.0224194738050574</c:v>
                </c:pt>
                <c:pt idx="7">
                  <c:v>1.14335127702444E-011</c:v>
                </c:pt>
                <c:pt idx="8">
                  <c:v>0.000535006162983553</c:v>
                </c:pt>
                <c:pt idx="9">
                  <c:v>0.00757783124925924</c:v>
                </c:pt>
                <c:pt idx="10">
                  <c:v>0.253343420033666</c:v>
                </c:pt>
                <c:pt idx="11">
                  <c:v>0.00240055392148505</c:v>
                </c:pt>
              </c:numCache>
            </c:numRef>
          </c:val>
        </c:ser>
        <c:axId val="65507096"/>
        <c:axId val="76746914"/>
      </c:radarChart>
      <c:catAx>
        <c:axId val="6550709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46914"/>
        <c:crosses val="autoZero"/>
        <c:auto val="1"/>
        <c:lblAlgn val="ctr"/>
        <c:lblOffset val="100"/>
        <c:noMultiLvlLbl val="0"/>
      </c:catAx>
      <c:valAx>
        <c:axId val="767469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0709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60120947421468"/>
          <c:w val="0.44620986428335"/>
          <c:h val="0.668150512346716"/>
        </c:manualLayout>
      </c:layout>
      <c:radarChart>
        <c:radarStyle val="marker"/>
        <c:varyColors val="0"/>
        <c:ser>
          <c:idx val="0"/>
          <c:order val="0"/>
          <c:tx>
            <c:strRef>
              <c:f>СФО!$C$37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СФО!$B$38:$B$49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СФО!$C$38:$C$49</c:f>
              <c:numCache>
                <c:formatCode>General</c:formatCode>
                <c:ptCount val="12"/>
                <c:pt idx="0">
                  <c:v>0.30332239559936</c:v>
                </c:pt>
                <c:pt idx="1">
                  <c:v>0.445586642880731</c:v>
                </c:pt>
                <c:pt idx="2">
                  <c:v>0.122561388766082</c:v>
                </c:pt>
                <c:pt idx="3">
                  <c:v>0.398661250847603</c:v>
                </c:pt>
                <c:pt idx="4">
                  <c:v>0.349521212827057</c:v>
                </c:pt>
                <c:pt idx="5">
                  <c:v>0.375260942642301</c:v>
                </c:pt>
                <c:pt idx="6">
                  <c:v>0.440386834043878</c:v>
                </c:pt>
                <c:pt idx="7">
                  <c:v>0.375568914160831</c:v>
                </c:pt>
                <c:pt idx="8">
                  <c:v>0.348150605003388</c:v>
                </c:pt>
                <c:pt idx="9">
                  <c:v>0.440643535721647</c:v>
                </c:pt>
                <c:pt idx="10">
                  <c:v>0.419291849593917</c:v>
                </c:pt>
                <c:pt idx="11">
                  <c:v>0.369903404437618</c:v>
                </c:pt>
              </c:numCache>
            </c:numRef>
          </c:val>
        </c:ser>
        <c:ser>
          <c:idx val="1"/>
          <c:order val="1"/>
          <c:tx>
            <c:strRef>
              <c:f>СФО!$D$37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СФО!$B$38:$B$49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СФО!$D$38:$D$49</c:f>
              <c:numCache>
                <c:formatCode>General</c:formatCode>
                <c:ptCount val="12"/>
                <c:pt idx="0">
                  <c:v>0.1810350883858</c:v>
                </c:pt>
                <c:pt idx="1">
                  <c:v>0.460264365303196</c:v>
                </c:pt>
                <c:pt idx="2">
                  <c:v>0.0567038935098511</c:v>
                </c:pt>
                <c:pt idx="3">
                  <c:v>0.460812657217204</c:v>
                </c:pt>
                <c:pt idx="4">
                  <c:v>0.125891574574927</c:v>
                </c:pt>
                <c:pt idx="5">
                  <c:v>0.379996034685297</c:v>
                </c:pt>
                <c:pt idx="6">
                  <c:v>0.403452450840702</c:v>
                </c:pt>
                <c:pt idx="7">
                  <c:v>0.234408467728157</c:v>
                </c:pt>
                <c:pt idx="8">
                  <c:v>0.311301867895553</c:v>
                </c:pt>
                <c:pt idx="9">
                  <c:v>0.4449041622446</c:v>
                </c:pt>
                <c:pt idx="10">
                  <c:v>0.370432469828277</c:v>
                </c:pt>
                <c:pt idx="11">
                  <c:v>0.269633190741811</c:v>
                </c:pt>
              </c:numCache>
            </c:numRef>
          </c:val>
        </c:ser>
        <c:ser>
          <c:idx val="2"/>
          <c:order val="2"/>
          <c:tx>
            <c:strRef>
              <c:f>СФО!$E$37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СФО!$B$38:$B$49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СФО!$E$38:$E$49</c:f>
              <c:numCache>
                <c:formatCode>General</c:formatCode>
                <c:ptCount val="12"/>
                <c:pt idx="0">
                  <c:v>0.216913600998875</c:v>
                </c:pt>
                <c:pt idx="1">
                  <c:v>0.348738582608847</c:v>
                </c:pt>
                <c:pt idx="2">
                  <c:v>0.100941765050605</c:v>
                </c:pt>
                <c:pt idx="3">
                  <c:v>0.286166430473874</c:v>
                </c:pt>
                <c:pt idx="4">
                  <c:v>0.342523894472907</c:v>
                </c:pt>
                <c:pt idx="5">
                  <c:v>0.360570114803959</c:v>
                </c:pt>
                <c:pt idx="6">
                  <c:v>0.456008016623706</c:v>
                </c:pt>
                <c:pt idx="7">
                  <c:v>0.344747342793698</c:v>
                </c:pt>
                <c:pt idx="8">
                  <c:v>0.375572715540532</c:v>
                </c:pt>
                <c:pt idx="9">
                  <c:v>0.445527462621646</c:v>
                </c:pt>
                <c:pt idx="10">
                  <c:v>0.406755800179587</c:v>
                </c:pt>
                <c:pt idx="11">
                  <c:v>0.393306217060315</c:v>
                </c:pt>
              </c:numCache>
            </c:numRef>
          </c:val>
        </c:ser>
        <c:axId val="13975080"/>
        <c:axId val="38077351"/>
      </c:radarChart>
      <c:catAx>
        <c:axId val="1397508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077351"/>
        <c:crosses val="autoZero"/>
        <c:auto val="1"/>
        <c:lblAlgn val="ctr"/>
        <c:lblOffset val="100"/>
        <c:noMultiLvlLbl val="0"/>
      </c:catAx>
      <c:valAx>
        <c:axId val="380773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750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5193644489"/>
          <c:y val="0.0759888134238913"/>
          <c:w val="0.44620986428335"/>
          <c:h val="0.668158210147823"/>
        </c:manualLayout>
      </c:layout>
      <c:radarChart>
        <c:radarStyle val="marker"/>
        <c:varyColors val="0"/>
        <c:ser>
          <c:idx val="0"/>
          <c:order val="0"/>
          <c:tx>
            <c:strRef>
              <c:f>СФО!$C$58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СФО!$B$59:$B$70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СФО!$C$59:$C$70</c:f>
              <c:numCache>
                <c:formatCode>General</c:formatCode>
                <c:ptCount val="12"/>
                <c:pt idx="0">
                  <c:v>0.341044926974939</c:v>
                </c:pt>
                <c:pt idx="1">
                  <c:v>0.213081114597672</c:v>
                </c:pt>
                <c:pt idx="2">
                  <c:v>0.275837764379952</c:v>
                </c:pt>
                <c:pt idx="3">
                  <c:v>0.449217523237235</c:v>
                </c:pt>
                <c:pt idx="4">
                  <c:v>0.29993293689266</c:v>
                </c:pt>
                <c:pt idx="5">
                  <c:v>0.0793156848244834</c:v>
                </c:pt>
                <c:pt idx="6">
                  <c:v>0.388039916311476</c:v>
                </c:pt>
                <c:pt idx="7">
                  <c:v>0.394443013224708</c:v>
                </c:pt>
                <c:pt idx="8">
                  <c:v>0.2509206361173</c:v>
                </c:pt>
                <c:pt idx="9">
                  <c:v>0.53748457882303</c:v>
                </c:pt>
                <c:pt idx="10">
                  <c:v>0.217693416885697</c:v>
                </c:pt>
                <c:pt idx="11">
                  <c:v>0.358604277402467</c:v>
                </c:pt>
              </c:numCache>
            </c:numRef>
          </c:val>
        </c:ser>
        <c:ser>
          <c:idx val="1"/>
          <c:order val="1"/>
          <c:tx>
            <c:strRef>
              <c:f>СФО!$D$58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СФО!$B$59:$B$70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СФО!$D$59:$D$70</c:f>
              <c:numCache>
                <c:formatCode>General</c:formatCode>
                <c:ptCount val="12"/>
                <c:pt idx="0">
                  <c:v>0.451629305734838</c:v>
                </c:pt>
                <c:pt idx="1">
                  <c:v>0.454904737248583</c:v>
                </c:pt>
                <c:pt idx="2">
                  <c:v>0.297662266163094</c:v>
                </c:pt>
                <c:pt idx="3">
                  <c:v>0.517427866158681</c:v>
                </c:pt>
                <c:pt idx="4">
                  <c:v>0.504126503180508</c:v>
                </c:pt>
                <c:pt idx="5">
                  <c:v>0.451629305734838</c:v>
                </c:pt>
                <c:pt idx="6">
                  <c:v>0.512189305437238</c:v>
                </c:pt>
                <c:pt idx="7">
                  <c:v>0.510862786335047</c:v>
                </c:pt>
                <c:pt idx="8">
                  <c:v>0.510862786335047</c:v>
                </c:pt>
                <c:pt idx="9">
                  <c:v>0.520007297167598</c:v>
                </c:pt>
                <c:pt idx="10">
                  <c:v>0.512189305437238</c:v>
                </c:pt>
                <c:pt idx="11">
                  <c:v>0.508189157455477</c:v>
                </c:pt>
              </c:numCache>
            </c:numRef>
          </c:val>
        </c:ser>
        <c:ser>
          <c:idx val="2"/>
          <c:order val="2"/>
          <c:tx>
            <c:strRef>
              <c:f>СФО!$E$58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СФО!$B$59:$B$70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СФО!$E$59:$E$70</c:f>
              <c:numCache>
                <c:formatCode>General</c:formatCode>
                <c:ptCount val="12"/>
                <c:pt idx="0">
                  <c:v>0.45192856919555</c:v>
                </c:pt>
                <c:pt idx="1">
                  <c:v>0.529731547179648</c:v>
                </c:pt>
                <c:pt idx="2">
                  <c:v>0.459313477035238</c:v>
                </c:pt>
                <c:pt idx="3">
                  <c:v>0.351878844543834</c:v>
                </c:pt>
                <c:pt idx="4">
                  <c:v>0.470051615118409</c:v>
                </c:pt>
                <c:pt idx="5">
                  <c:v>0.490376795164488</c:v>
                </c:pt>
                <c:pt idx="6">
                  <c:v>0.543367431263029</c:v>
                </c:pt>
                <c:pt idx="7">
                  <c:v>0.371498572284237</c:v>
                </c:pt>
                <c:pt idx="8">
                  <c:v>0.448166048068928</c:v>
                </c:pt>
                <c:pt idx="9">
                  <c:v>0.45192856919555</c:v>
                </c:pt>
                <c:pt idx="10">
                  <c:v>0.462937356143645</c:v>
                </c:pt>
                <c:pt idx="11">
                  <c:v>0.440497061750488</c:v>
                </c:pt>
              </c:numCache>
            </c:numRef>
          </c:val>
        </c:ser>
        <c:axId val="6784476"/>
        <c:axId val="22190048"/>
      </c:radarChart>
      <c:catAx>
        <c:axId val="678447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90048"/>
        <c:crosses val="autoZero"/>
        <c:auto val="1"/>
        <c:lblAlgn val="ctr"/>
        <c:lblOffset val="100"/>
        <c:noMultiLvlLbl val="0"/>
      </c:catAx>
      <c:valAx>
        <c:axId val="22190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447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СФО!$B$81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0.37630853976883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СФО!$B$82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СФО!$C$82:$R$82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0.427176663281257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СФО!$B$83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СФО!$C$83:$R$83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0.335796085634975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СФО!$B$84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СФО!$C$84:$R$84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0.437030767584306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СФО!$B$85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0.526656281081787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СФО!$B$86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0.453950738798272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СФО!$B$87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0.628564802168921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СФО!$B$88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0.628246847287312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СФО!$B$89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0.486964733625842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СФО!$B$90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0.618532538266817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СФО!$B$91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0.612484006463531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СФО!$B$92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0.631514611222095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030246"/>
        <c:axId val="62259868"/>
      </c:lineChart>
      <c:catAx>
        <c:axId val="890302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59868"/>
        <c:crosses val="autoZero"/>
        <c:auto val="1"/>
        <c:lblAlgn val="ctr"/>
        <c:lblOffset val="100"/>
        <c:noMultiLvlLbl val="0"/>
      </c:catAx>
      <c:valAx>
        <c:axId val="62259868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302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СФО!$B$110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СФО!$C$110:$R$110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0.145300221634604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СФО!$B$111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0.223263941124281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СФО!$B$112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СФО!$C$112:$R$112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0.216709285853223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СФО!$B$113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СФО!$C$113:$R$113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0.0143262776147856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СФО!$B$114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СФО!$C$114:$R$114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0.294007104063926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СФО!$B$115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СФО!$C$115:$R$115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0.0177935594244541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СФО!$B$116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СФО!$C$116:$R$116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0.161960800563678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СФО!$B$117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СФО!$C$117:$R$117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0.219558918602065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СФО!$B$118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СФО!$C$118:$R$118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0.163647726602999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СФО!$B$119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СФО!$C$119:$R$119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0.146093371110814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СФО!$B$120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СФО!$C$120:$R$120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0.258417606772891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СФО!$B$121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СФО!$C$109:$R$109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СФО!$C$121:$R$121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0.322347868081016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793350"/>
        <c:axId val="52003034"/>
      </c:lineChart>
      <c:catAx>
        <c:axId val="867933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03034"/>
        <c:crosses val="autoZero"/>
        <c:auto val="1"/>
        <c:lblAlgn val="ctr"/>
        <c:lblOffset val="100"/>
        <c:noMultiLvlLbl val="0"/>
      </c:catAx>
      <c:valAx>
        <c:axId val="52003034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933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СФО!$B$140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0.233757028328012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СФО!$B$141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0.418196530264258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СФО!$B$142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0.0934023491088462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СФО!$B$143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0.381880112846227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СФО!$B$144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0.272645560624964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СФО!$B$145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0.371942364043853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СФО!$B$146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0.433282433836095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СФО!$B$147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СФО!$C$147:$R$147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0.318241574894229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СФО!$B$148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СФО!$C$148:$R$148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0.345008396146491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СФО!$B$149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СФО!$C$149:$R$149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0.443691720195965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СФО!$B$150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СФО!$C$150:$R$150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0.398826706533927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СФО!$B$151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СФО!$C$139:$R$139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СФО!$C$151:$R$151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0.344280937413248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503205"/>
        <c:axId val="79951119"/>
      </c:lineChart>
      <c:catAx>
        <c:axId val="575032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51119"/>
        <c:crosses val="autoZero"/>
        <c:auto val="1"/>
        <c:lblAlgn val="ctr"/>
        <c:lblOffset val="100"/>
        <c:noMultiLvlLbl val="0"/>
      </c:catAx>
      <c:valAx>
        <c:axId val="79951119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032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СФО!$B$167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СФО!$C$167:$R$167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0.414867600635109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СФО!$B$168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СФО!$C$168:$R$168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0.399239133008634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СФО!$B$169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СФО!$C$169:$R$169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0.344271169192761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СФО!$B$170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СФО!$C$170:$R$170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0.439508077979917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СФО!$B$171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0.424703685063859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СФО!$B$172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0.34044059524127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СФО!$B$173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0.481198884337248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СФО!$B$174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0.425601457281331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СФО!$B$175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0.403316490173759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СФО!$B$176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0.503140148395393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СФО!$B$177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0.397606692822193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СФО!$B$178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СФО!$C$178:$R$178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0.435763498869477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550341"/>
        <c:axId val="25109823"/>
      </c:lineChart>
      <c:catAx>
        <c:axId val="305503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09823"/>
        <c:crosses val="autoZero"/>
        <c:auto val="1"/>
        <c:lblAlgn val="ctr"/>
        <c:lblOffset val="100"/>
        <c:noMultiLvlLbl val="0"/>
      </c:catAx>
      <c:valAx>
        <c:axId val="2510982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503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60641343767895"/>
          <c:w val="0.446186949145529"/>
          <c:h val="0.668161862950945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ДФО!$C$2:$C$10</c:f>
              <c:numCache>
                <c:formatCode>General</c:formatCode>
                <c:ptCount val="9"/>
                <c:pt idx="0">
                  <c:v>0.58373695975036</c:v>
                </c:pt>
                <c:pt idx="1">
                  <c:v>0.501163816744183</c:v>
                </c:pt>
                <c:pt idx="2">
                  <c:v>0.476405259580455</c:v>
                </c:pt>
                <c:pt idx="3">
                  <c:v>0.609704057672898</c:v>
                </c:pt>
                <c:pt idx="4">
                  <c:v>0.226834477241824</c:v>
                </c:pt>
                <c:pt idx="5">
                  <c:v>0.418244174479256</c:v>
                </c:pt>
                <c:pt idx="6">
                  <c:v>0.668485753076212</c:v>
                </c:pt>
                <c:pt idx="7">
                  <c:v>0.456462716263196</c:v>
                </c:pt>
                <c:pt idx="8">
                  <c:v>0.652169140171842</c:v>
                </c:pt>
              </c:numCache>
            </c:numRef>
          </c:val>
        </c:ser>
        <c:ser>
          <c:idx val="1"/>
          <c:order val="1"/>
          <c:tx>
            <c:strRef>
              <c:f>ДФО!$D$1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ДФО!$D$2:$D$10</c:f>
              <c:numCache>
                <c:formatCode>General</c:formatCode>
                <c:ptCount val="9"/>
                <c:pt idx="0">
                  <c:v>0.848105058631069</c:v>
                </c:pt>
                <c:pt idx="1">
                  <c:v>0.812456651831701</c:v>
                </c:pt>
                <c:pt idx="2">
                  <c:v>0.79064502271024</c:v>
                </c:pt>
                <c:pt idx="3">
                  <c:v>0.809047983105043</c:v>
                </c:pt>
                <c:pt idx="4">
                  <c:v>0.781578020427435</c:v>
                </c:pt>
                <c:pt idx="5">
                  <c:v>0.862282658180993</c:v>
                </c:pt>
                <c:pt idx="6">
                  <c:v>0.842194498215201</c:v>
                </c:pt>
                <c:pt idx="7">
                  <c:v>0.654663879982291</c:v>
                </c:pt>
                <c:pt idx="8">
                  <c:v>0.85632309837563</c:v>
                </c:pt>
              </c:numCache>
            </c:numRef>
          </c:val>
        </c:ser>
        <c:ser>
          <c:idx val="2"/>
          <c:order val="2"/>
          <c:tx>
            <c:strRef>
              <c:f>ДФО!$E$1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ДФО!$E$2:$E$10</c:f>
              <c:numCache>
                <c:formatCode>General</c:formatCode>
                <c:ptCount val="9"/>
                <c:pt idx="0">
                  <c:v>0.455619357935188</c:v>
                </c:pt>
                <c:pt idx="1">
                  <c:v>0.676703498233616</c:v>
                </c:pt>
                <c:pt idx="2">
                  <c:v>0.559346080625418</c:v>
                </c:pt>
                <c:pt idx="3">
                  <c:v>0.56793482293028</c:v>
                </c:pt>
                <c:pt idx="4">
                  <c:v>0.459958378885275</c:v>
                </c:pt>
                <c:pt idx="5">
                  <c:v>0.763092776878328</c:v>
                </c:pt>
                <c:pt idx="6">
                  <c:v>0.72599039307364</c:v>
                </c:pt>
                <c:pt idx="7">
                  <c:v>0.310114086109644</c:v>
                </c:pt>
                <c:pt idx="8">
                  <c:v>0.642837417666638</c:v>
                </c:pt>
              </c:numCache>
            </c:numRef>
          </c:val>
        </c:ser>
        <c:axId val="98774022"/>
        <c:axId val="60332587"/>
      </c:radarChart>
      <c:catAx>
        <c:axId val="9877402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32587"/>
        <c:crosses val="autoZero"/>
        <c:auto val="1"/>
        <c:lblAlgn val="ctr"/>
        <c:lblOffset val="100"/>
        <c:noMultiLvlLbl val="0"/>
      </c:catAx>
      <c:valAx>
        <c:axId val="603325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77402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59996755616838"/>
          <c:w val="0.446186949145529"/>
          <c:h val="0.668099602563063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ДФО!$C$16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ДФО!$B$17:$B$25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ДФО!$C$17:$C$25</c:f>
              <c:numCache>
                <c:formatCode>General</c:formatCode>
                <c:ptCount val="9"/>
                <c:pt idx="0">
                  <c:v>0.249497900579469</c:v>
                </c:pt>
                <c:pt idx="1">
                  <c:v>0.39213580643426</c:v>
                </c:pt>
                <c:pt idx="2">
                  <c:v>0.187661797793292</c:v>
                </c:pt>
                <c:pt idx="3">
                  <c:v>0.131120531915379</c:v>
                </c:pt>
                <c:pt idx="4">
                  <c:v>0.16612542869735</c:v>
                </c:pt>
                <c:pt idx="5">
                  <c:v>0.281495207595934</c:v>
                </c:pt>
                <c:pt idx="6">
                  <c:v>0.083320037691214</c:v>
                </c:pt>
                <c:pt idx="7">
                  <c:v>0.113849807855891</c:v>
                </c:pt>
                <c:pt idx="8">
                  <c:v>0.166522970404566</c:v>
                </c:pt>
              </c:numCache>
            </c:numRef>
          </c:val>
        </c:ser>
        <c:ser>
          <c:idx val="1"/>
          <c:order val="1"/>
          <c:tx>
            <c:strRef>
              <c:f>ДФО!$D$16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ДФО!$B$17:$B$25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ДФО!$D$17:$D$25</c:f>
              <c:numCache>
                <c:formatCode>General</c:formatCode>
                <c:ptCount val="9"/>
                <c:pt idx="0">
                  <c:v>0.0222815045601984</c:v>
                </c:pt>
                <c:pt idx="1">
                  <c:v>0.120646103912884</c:v>
                </c:pt>
                <c:pt idx="2">
                  <c:v>0.0377665892212167</c:v>
                </c:pt>
                <c:pt idx="3">
                  <c:v>0.748790198812159</c:v>
                </c:pt>
                <c:pt idx="4">
                  <c:v>0.00241763056951251</c:v>
                </c:pt>
                <c:pt idx="5">
                  <c:v>1.15375543016074E-006</c:v>
                </c:pt>
                <c:pt idx="6">
                  <c:v>0.59487242740221</c:v>
                </c:pt>
                <c:pt idx="7">
                  <c:v>0.0193746514724631</c:v>
                </c:pt>
                <c:pt idx="8">
                  <c:v>1.01035973050028E-014</c:v>
                </c:pt>
              </c:numCache>
            </c:numRef>
          </c:val>
        </c:ser>
        <c:ser>
          <c:idx val="2"/>
          <c:order val="2"/>
          <c:tx>
            <c:strRef>
              <c:f>ДФО!$E$16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ДФО!$B$17:$B$25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ДФО!$E$17:$E$25</c:f>
              <c:numCache>
                <c:formatCode>General</c:formatCode>
                <c:ptCount val="9"/>
                <c:pt idx="0">
                  <c:v>1.01537217854895E-009</c:v>
                </c:pt>
                <c:pt idx="1">
                  <c:v>0.000973432436198256</c:v>
                </c:pt>
                <c:pt idx="2">
                  <c:v>0.000430630987504266</c:v>
                </c:pt>
                <c:pt idx="3">
                  <c:v>0.385231121809905</c:v>
                </c:pt>
                <c:pt idx="4">
                  <c:v>1.18261154597339E-010</c:v>
                </c:pt>
                <c:pt idx="5">
                  <c:v>2.70611908001957E-027</c:v>
                </c:pt>
                <c:pt idx="6">
                  <c:v>6.9505858693849E-011</c:v>
                </c:pt>
                <c:pt idx="7">
                  <c:v>4.1389046043844E-008</c:v>
                </c:pt>
                <c:pt idx="8">
                  <c:v>5.67991292367396E-015</c:v>
                </c:pt>
              </c:numCache>
            </c:numRef>
          </c:val>
        </c:ser>
        <c:axId val="9571028"/>
        <c:axId val="82042662"/>
      </c:radarChart>
      <c:catAx>
        <c:axId val="957102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042662"/>
        <c:crosses val="autoZero"/>
        <c:auto val="1"/>
        <c:lblAlgn val="ctr"/>
        <c:lblOffset val="100"/>
        <c:noMultiLvlLbl val="0"/>
      </c:catAx>
      <c:valAx>
        <c:axId val="820426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102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60169491525424"/>
          <c:w val="0.446186949145529"/>
          <c:h val="0.668135593220339"/>
        </c:manualLayout>
      </c:layout>
      <c:radarChart>
        <c:radarStyle val="marker"/>
        <c:varyColors val="0"/>
        <c:ser>
          <c:idx val="0"/>
          <c:order val="0"/>
          <c:tx>
            <c:strRef>
              <c:f>ДФО!$C$36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ДФО!$B$37:$B$45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ДФО!$C$37:$C$45</c:f>
              <c:numCache>
                <c:formatCode>General</c:formatCode>
                <c:ptCount val="9"/>
                <c:pt idx="0">
                  <c:v>0.525122689098372</c:v>
                </c:pt>
                <c:pt idx="1">
                  <c:v>0.450247876130206</c:v>
                </c:pt>
                <c:pt idx="2">
                  <c:v>0.496146638797934</c:v>
                </c:pt>
                <c:pt idx="3">
                  <c:v>0.559371158575555</c:v>
                </c:pt>
                <c:pt idx="4">
                  <c:v>0.517664625070547</c:v>
                </c:pt>
                <c:pt idx="5">
                  <c:v>0.518475020953283</c:v>
                </c:pt>
                <c:pt idx="6">
                  <c:v>0.620886596791412</c:v>
                </c:pt>
                <c:pt idx="7">
                  <c:v>0.382608583586526</c:v>
                </c:pt>
                <c:pt idx="8">
                  <c:v>0.47531001761064</c:v>
                </c:pt>
              </c:numCache>
            </c:numRef>
          </c:val>
        </c:ser>
        <c:ser>
          <c:idx val="1"/>
          <c:order val="1"/>
          <c:tx>
            <c:strRef>
              <c:f>ДФО!$D$36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ДФО!$B$37:$B$45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ДФО!$D$37:$D$45</c:f>
              <c:numCache>
                <c:formatCode>General</c:formatCode>
                <c:ptCount val="9"/>
                <c:pt idx="0">
                  <c:v>0.696059650850332</c:v>
                </c:pt>
                <c:pt idx="1">
                  <c:v>0.673144563355488</c:v>
                </c:pt>
                <c:pt idx="2">
                  <c:v>0.333109206517911</c:v>
                </c:pt>
                <c:pt idx="3">
                  <c:v>0.541684100711696</c:v>
                </c:pt>
                <c:pt idx="4">
                  <c:v>0.389393764068189</c:v>
                </c:pt>
                <c:pt idx="5">
                  <c:v>0.679931363290958</c:v>
                </c:pt>
                <c:pt idx="6">
                  <c:v>0.633976218587272</c:v>
                </c:pt>
                <c:pt idx="7">
                  <c:v>0.166721484029685</c:v>
                </c:pt>
                <c:pt idx="8">
                  <c:v>0.781203743638652</c:v>
                </c:pt>
              </c:numCache>
            </c:numRef>
          </c:val>
        </c:ser>
        <c:ser>
          <c:idx val="2"/>
          <c:order val="2"/>
          <c:tx>
            <c:strRef>
              <c:f>ДФО!$E$36</c:f>
              <c:strCache>
                <c:ptCount val="1"/>
                <c:pt idx="0">
                  <c:v>Объем платных услуг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ДФО!$B$37:$B$45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ДФО!$E$37:$E$45</c:f>
              <c:numCache>
                <c:formatCode>General</c:formatCode>
                <c:ptCount val="9"/>
                <c:pt idx="0">
                  <c:v>0.554879834154287</c:v>
                </c:pt>
                <c:pt idx="1">
                  <c:v>0.616677711149996</c:v>
                </c:pt>
                <c:pt idx="2">
                  <c:v>0.529781232015772</c:v>
                </c:pt>
                <c:pt idx="3">
                  <c:v>0.610124982748303</c:v>
                </c:pt>
                <c:pt idx="4">
                  <c:v>0.472647976942823</c:v>
                </c:pt>
                <c:pt idx="5">
                  <c:v>0.652632117882784</c:v>
                </c:pt>
                <c:pt idx="6">
                  <c:v>0.639953316682174</c:v>
                </c:pt>
                <c:pt idx="7">
                  <c:v>0.432764875090353</c:v>
                </c:pt>
                <c:pt idx="8">
                  <c:v>0.582657247249509</c:v>
                </c:pt>
              </c:numCache>
            </c:numRef>
          </c:val>
        </c:ser>
        <c:axId val="72059988"/>
        <c:axId val="20948753"/>
      </c:radarChart>
      <c:catAx>
        <c:axId val="7205998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48753"/>
        <c:crosses val="autoZero"/>
        <c:auto val="1"/>
        <c:lblAlgn val="ctr"/>
        <c:lblOffset val="100"/>
        <c:noMultiLvlLbl val="0"/>
      </c:catAx>
      <c:valAx>
        <c:axId val="209487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5998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6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ЦФО!$B$127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0.373836122783573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ЦФО!$B$128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ЦФО!$C$128:$R$128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0.215134318415425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ЦФО!$B$129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0.27608907728988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ЦФО!$B$130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0.354466829274192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ЦФО!$B$131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0.176819252680444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ЦФО!$B$132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0.138541956174159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ЦФО!$B$133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0.0567617121619705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ЦФО!$B$134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0.0866719914749463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ЦФО!$B$135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0.350140522414008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ЦФО!$B$136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0.35702107000709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ЦФО!$B$137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0.151840173783463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ЦФО!$B$138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0.157191227869088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ЦФО!$B$139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0.104376258159669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ЦФО!$B$140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0.186945361115588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ЦФО!$B$141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afc97a"/>
            </a:solidFill>
            <a:ln cap="rnd" w="22320">
              <a:solidFill>
                <a:srgbClr val="afc97a"/>
              </a:solidFill>
              <a:round/>
            </a:ln>
          </c:spPr>
          <c:marker>
            <c:symbol val="circle"/>
            <c:size val="6"/>
            <c:spPr>
              <a:solidFill>
                <a:srgbClr val="afc97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0.225739838535825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ЦФО!$B$142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9983b5"/>
            </a:solidFill>
            <a:ln cap="rnd" w="22320">
              <a:solidFill>
                <a:srgbClr val="9983b5"/>
              </a:solidFill>
              <a:round/>
            </a:ln>
          </c:spPr>
          <c:marker>
            <c:symbol val="plus"/>
            <c:size val="6"/>
            <c:spPr>
              <a:solidFill>
                <a:srgbClr val="9983b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0.425844418941784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ЦФО!$B$143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6fbdd1"/>
            </a:solidFill>
            <a:ln cap="rnd" w="22320">
              <a:solidFill>
                <a:srgbClr val="6fbdd1"/>
              </a:solidFill>
              <a:round/>
            </a:ln>
          </c:spPr>
          <c:marker>
            <c:symbol val="triangle"/>
            <c:size val="6"/>
            <c:spPr>
              <a:solidFill>
                <a:srgbClr val="6fbd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0.202920183223931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ЦФО!$B$144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f9ab6b"/>
            </a:solidFill>
            <a:ln cap="rnd" w="22320">
              <a:solidFill>
                <a:srgbClr val="f9ab6b"/>
              </a:solidFill>
              <a:round/>
            </a:ln>
          </c:spPr>
          <c:marker>
            <c:symbol val="dash"/>
            <c:size val="6"/>
            <c:spPr>
              <a:solidFill>
                <a:srgbClr val="f9ab6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ЦФО!$C$126:$R$126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0.294867589473059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570182"/>
        <c:axId val="50104316"/>
      </c:lineChart>
      <c:catAx>
        <c:axId val="695701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04316"/>
        <c:crosses val="autoZero"/>
        <c:auto val="1"/>
        <c:lblAlgn val="ctr"/>
        <c:lblOffset val="100"/>
        <c:noMultiLvlLbl val="0"/>
      </c:catAx>
      <c:valAx>
        <c:axId val="50104316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701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074109323"/>
          <c:y val="0.0760213756248923"/>
          <c:w val="0.446186949145529"/>
          <c:h val="0.668160661954835"/>
        </c:manualLayout>
      </c:layout>
      <c:radarChart>
        <c:radarStyle val="marker"/>
        <c:varyColors val="0"/>
        <c:ser>
          <c:idx val="0"/>
          <c:order val="0"/>
          <c:tx>
            <c:strRef>
              <c:f>ДФО!$C$57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ДФО!$B$58:$B$66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ДФО!$C$58:$C$66</c:f>
              <c:numCache>
                <c:formatCode>General</c:formatCode>
                <c:ptCount val="9"/>
                <c:pt idx="0">
                  <c:v>0.448127489023632</c:v>
                </c:pt>
                <c:pt idx="1">
                  <c:v>0.137885639645252</c:v>
                </c:pt>
                <c:pt idx="2">
                  <c:v>0.286028491913347</c:v>
                </c:pt>
                <c:pt idx="3">
                  <c:v>0.0853323037549739</c:v>
                </c:pt>
                <c:pt idx="4">
                  <c:v>0.113990632707449</c:v>
                </c:pt>
                <c:pt idx="5">
                  <c:v>0.0012422938848011</c:v>
                </c:pt>
                <c:pt idx="6">
                  <c:v>0.619707395700419</c:v>
                </c:pt>
                <c:pt idx="7">
                  <c:v>0.00776429919650184</c:v>
                </c:pt>
                <c:pt idx="8">
                  <c:v>1.97882012123262E-005</c:v>
                </c:pt>
              </c:numCache>
            </c:numRef>
          </c:val>
        </c:ser>
        <c:ser>
          <c:idx val="1"/>
          <c:order val="1"/>
          <c:tx>
            <c:strRef>
              <c:f>ДФО!$D$57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ДФО!$B$58:$B$66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ДФО!$D$58:$D$66</c:f>
              <c:numCache>
                <c:formatCode>General</c:formatCode>
                <c:ptCount val="9"/>
                <c:pt idx="0">
                  <c:v>0.478360513885474</c:v>
                </c:pt>
                <c:pt idx="1">
                  <c:v>0.517427866158681</c:v>
                </c:pt>
                <c:pt idx="2">
                  <c:v>0.485765970576803</c:v>
                </c:pt>
                <c:pt idx="3">
                  <c:v>0.495808273560173</c:v>
                </c:pt>
                <c:pt idx="4">
                  <c:v>0.513509025354386</c:v>
                </c:pt>
                <c:pt idx="5">
                  <c:v>0.554653952990429</c:v>
                </c:pt>
                <c:pt idx="6">
                  <c:v>0.538546512884487</c:v>
                </c:pt>
                <c:pt idx="7">
                  <c:v>0.490115410836174</c:v>
                </c:pt>
                <c:pt idx="8">
                  <c:v>0.487223492184618</c:v>
                </c:pt>
              </c:numCache>
            </c:numRef>
          </c:val>
        </c:ser>
        <c:ser>
          <c:idx val="2"/>
          <c:order val="2"/>
          <c:tx>
            <c:strRef>
              <c:f>ДФО!$E$57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ДФО!$B$58:$B$66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ДФО!$E$58:$E$66</c:f>
              <c:numCache>
                <c:formatCode>General</c:formatCode>
                <c:ptCount val="9"/>
                <c:pt idx="0">
                  <c:v>0.506227274049383</c:v>
                </c:pt>
                <c:pt idx="1">
                  <c:v>0.535278145338438</c:v>
                </c:pt>
                <c:pt idx="2">
                  <c:v>0.440497061750488</c:v>
                </c:pt>
                <c:pt idx="3">
                  <c:v>0.512309560212174</c:v>
                </c:pt>
                <c:pt idx="4">
                  <c:v>0.473543422436315</c:v>
                </c:pt>
                <c:pt idx="5">
                  <c:v>0.556265738048243</c:v>
                </c:pt>
                <c:pt idx="6">
                  <c:v>0.376244810902349</c:v>
                </c:pt>
                <c:pt idx="7">
                  <c:v>0.407785491741388</c:v>
                </c:pt>
                <c:pt idx="8">
                  <c:v>0.515297772376005</c:v>
                </c:pt>
              </c:numCache>
            </c:numRef>
          </c:val>
        </c:ser>
        <c:axId val="57279993"/>
        <c:axId val="21802241"/>
      </c:radarChart>
      <c:catAx>
        <c:axId val="5727999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02241"/>
        <c:crosses val="autoZero"/>
        <c:auto val="1"/>
        <c:lblAlgn val="ctr"/>
        <c:lblOffset val="100"/>
        <c:noMultiLvlLbl val="0"/>
      </c:catAx>
      <c:valAx>
        <c:axId val="218022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27999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Финансы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ДФО!$B$81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0.629153792105539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ДФО!$B$82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ДФО!$C$82:$R$82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0.663441322269833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ДФО!$B$83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ДФО!$C$83:$R$83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0.608798787638704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ДФО!$B$84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ДФО!$C$84:$R$84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0.662228954569407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ДФО!$B$85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0.489456958851511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ДФО!$B$86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0.681206536512859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ДФО!$B$87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0.745556881455018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ДФО!$B$88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0.473746894118377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ДФО!$B$89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ДФО!$C$80:$R$80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0.717109885404703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567592"/>
        <c:axId val="87358212"/>
      </c:lineChart>
      <c:catAx>
        <c:axId val="11567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58212"/>
        <c:crosses val="autoZero"/>
        <c:auto val="1"/>
        <c:lblAlgn val="ctr"/>
        <c:lblOffset val="100"/>
        <c:noMultiLvlLbl val="0"/>
      </c:catAx>
      <c:valAx>
        <c:axId val="87358212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675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Инновации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ДФО!$B$104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ДФО!$C$104:$R$104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0.0905931353850132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ДФО!$B$105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0.171251780927781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ДФО!$B$106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0.0752863393340042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ДФО!$B$107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0.421713950845814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ДФО!$B$108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0.0561810197950413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ДФО!$B$109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0.0938321204504549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ДФО!$B$110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0.22606415505431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ДФО!$B$111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ДФО!$C$111:$R$111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0.0444081669057999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ДФО!$B$112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ДФО!$C$103:$R$103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ДФО!$C$112:$R$112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0.0555076568015273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469865"/>
        <c:axId val="55905514"/>
      </c:lineChart>
      <c:catAx>
        <c:axId val="95469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05514"/>
        <c:crosses val="autoZero"/>
        <c:auto val="1"/>
        <c:lblAlgn val="ctr"/>
        <c:lblOffset val="100"/>
        <c:noMultiLvlLbl val="0"/>
      </c:catAx>
      <c:valAx>
        <c:axId val="55905514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698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ДФО!$B$130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0.592020724700997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ДФО!$B$131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0.58002338354523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ДФО!$B$132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0.453012359110539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ДФО!$B$133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0.570393414011851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ДФО!$B$134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0.459902122027186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ДФО!$B$135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0.617012834042342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ДФО!$B$136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0.631605377353619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ДФО!$B$137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0.327364980902188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ДФО!$B$138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ДФО!$C$129:$R$129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0.613057002832933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42238"/>
        <c:axId val="77665560"/>
      </c:lineChart>
      <c:catAx>
        <c:axId val="10422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65560"/>
        <c:crosses val="autoZero"/>
        <c:auto val="1"/>
        <c:lblAlgn val="ctr"/>
        <c:lblOffset val="100"/>
        <c:noMultiLvlLbl val="0"/>
      </c:catAx>
      <c:valAx>
        <c:axId val="77665560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223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ДФО!$B$152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ДФО!$C$152:$R$152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0.477571758986163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ДФО!$B$153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ДФО!$C$153:$R$153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0.396863883714124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ДФО!$B$154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ДФО!$C$154:$R$154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0.40409717474688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ДФО!$B$155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ДФО!$C$155:$R$155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0.364483379175774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ДФО!$B$156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ДФО!$C$156:$R$156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0.36701436016605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ДФО!$B$157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ДФО!$C$157:$R$157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0.370720661641158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ДФО!$B$158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ДФО!$C$158:$R$158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0.511499573162418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ДФО!$B$159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ДФО!$C$159:$R$159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0.301888400591354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ДФО!$B$160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ДФО!$C$151:$R$151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ДФО!$C$160:$R$160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0.334180350920612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874505"/>
        <c:axId val="30190527"/>
      </c:lineChart>
      <c:catAx>
        <c:axId val="138745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90527"/>
        <c:crosses val="autoZero"/>
        <c:auto val="1"/>
        <c:lblAlgn val="ctr"/>
        <c:lblOffset val="100"/>
        <c:noMultiLvlLbl val="0"/>
      </c:catAx>
      <c:valAx>
        <c:axId val="30190527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745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600" spc="117" strike="noStrike">
                <a:solidFill>
                  <a:srgbClr val="595959"/>
                </a:solidFill>
                <a:latin typeface="Calibri"/>
              </a:rPr>
              <a:t>Торговля и услуги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ЦФО!$B$167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ЦФО!$C$167:$R$167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0.414741630699649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ЦФО!$B$168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ЦФО!$C$168:$R$168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0.402318941187764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ЦФО!$B$169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ЦФО!$C$169:$R$169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0.381942667279273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ЦФО!$B$170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ЦФО!$C$170:$R$170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0.416557151365269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ЦФО!$B$171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0.359046514706185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ЦФО!$B$172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0.436096863811344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ЦФО!$B$173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0.341277911019604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ЦФО!$B$174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0.368619785831745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ЦФО!$B$175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0.410014538152157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ЦФО!$B$176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0.555681395674371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ЦФО!$B$177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0.33761546676456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ЦФО!$B$178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0.369631186981474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ЦФО!$B$179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ЦФО!$C$179:$R$179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0.328890390214878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ЦФО!$B$180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ЦФО!$C$180:$R$180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0.364600277705981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ЦФО!$B$181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afc97a"/>
            </a:solidFill>
            <a:ln cap="rnd" w="22320">
              <a:solidFill>
                <a:srgbClr val="afc97a"/>
              </a:solidFill>
              <a:round/>
            </a:ln>
          </c:spPr>
          <c:marker>
            <c:symbol val="circle"/>
            <c:size val="6"/>
            <c:spPr>
              <a:solidFill>
                <a:srgbClr val="afc97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ЦФО!$C$181:$R$181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0.370667688097382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ЦФО!$B$182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9983b5"/>
            </a:solidFill>
            <a:ln cap="rnd" w="22320">
              <a:solidFill>
                <a:srgbClr val="9983b5"/>
              </a:solidFill>
              <a:round/>
            </a:ln>
          </c:spPr>
          <c:marker>
            <c:symbol val="plus"/>
            <c:size val="6"/>
            <c:spPr>
              <a:solidFill>
                <a:srgbClr val="9983b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ЦФО!$C$182:$R$182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0.370049861830556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ЦФО!$B$183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6fbdd1"/>
            </a:solidFill>
            <a:ln cap="rnd" w="22320">
              <a:solidFill>
                <a:srgbClr val="6fbdd1"/>
              </a:solidFill>
              <a:round/>
            </a:ln>
          </c:spPr>
          <c:marker>
            <c:symbol val="triangle"/>
            <c:size val="6"/>
            <c:spPr>
              <a:solidFill>
                <a:srgbClr val="6fbd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ЦФО!$C$183:$R$183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0.432308295024354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ЦФО!$B$184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f9ab6b"/>
            </a:solidFill>
            <a:ln cap="rnd" w="22320">
              <a:solidFill>
                <a:srgbClr val="f9ab6b"/>
              </a:solidFill>
              <a:round/>
            </a:ln>
          </c:spPr>
          <c:marker>
            <c:symbol val="dash"/>
            <c:size val="6"/>
            <c:spPr>
              <a:solidFill>
                <a:srgbClr val="f9ab6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ЦФО!$C$166:$R$166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ЦФО!$C$184:$R$184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0.684692253235365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724351"/>
        <c:axId val="37899193"/>
      </c:lineChart>
      <c:catAx>
        <c:axId val="34724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99193"/>
        <c:crosses val="autoZero"/>
        <c:auto val="1"/>
        <c:lblAlgn val="ctr"/>
        <c:lblOffset val="100"/>
        <c:noMultiLvlLbl val="0"/>
      </c:catAx>
      <c:valAx>
        <c:axId val="37899193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243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600" spc="117" strike="noStrike">
                <a:solidFill>
                  <a:srgbClr val="595959"/>
                </a:solidFill>
                <a:latin typeface="Calibri"/>
              </a:rPr>
              <a:t>Жилье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ЦФО!$B$207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ЦФО!$C$207:$R$207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0.514832020859868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ЦФО!$B$208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ЦФО!$C$208:$R$208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0.427242443081581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ЦФО!$B$209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ЦФО!$C$209:$R$209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0.506228877419785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ЦФО!$B$210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ЦФО!$C$210:$R$210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0.544361714955378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ЦФО!$B$211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square"/>
            <c:size val="6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ЦФО!$C$211:$R$211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0.433786986424984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ЦФО!$B$212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ЦФО!$C$212:$R$212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0.527692021781575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ЦФО!$B$213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plus"/>
            <c:size val="6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ЦФО!$C$213:$R$213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0.436289386671739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ЦФО!$B$214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triangle"/>
            <c:size val="6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ЦФО!$C$214:$R$214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0.450814173703102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ЦФО!$B$215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dash"/>
            <c:size val="6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ЦФО!$C$215:$R$215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0.570043511905664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ЦФО!$B$216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diamond"/>
            <c:size val="6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ЦФО!$C$216:$R$216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0.585219276329336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ЦФО!$B$217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square"/>
            <c:size val="6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ЦФО!$C$217:$R$217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0.498238331214703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ЦФО!$B$218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triangle"/>
            <c:size val="6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ЦФО!$C$218:$R$218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0.530395336137111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ЦФО!$B$219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x"/>
            <c:size val="6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ЦФО!$C$219:$R$219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0.490525309988631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ЦФО!$B$220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square"/>
            <c:size val="6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ЦФО!$C$220:$R$220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0.528043080913839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ЦФО!$B$221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afc97a"/>
            </a:solidFill>
            <a:ln cap="rnd" w="22320">
              <a:solidFill>
                <a:srgbClr val="afc97a"/>
              </a:solidFill>
              <a:round/>
            </a:ln>
          </c:spPr>
          <c:marker>
            <c:symbol val="circle"/>
            <c:size val="6"/>
            <c:spPr>
              <a:solidFill>
                <a:srgbClr val="afc97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ЦФО!$C$221:$R$221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0.520174036778078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ЦФО!$B$222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9983b5"/>
            </a:solidFill>
            <a:ln cap="rnd" w="22320">
              <a:solidFill>
                <a:srgbClr val="9983b5"/>
              </a:solidFill>
              <a:round/>
            </a:ln>
          </c:spPr>
          <c:marker>
            <c:symbol val="plus"/>
            <c:size val="6"/>
            <c:spPr>
              <a:solidFill>
                <a:srgbClr val="9983b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ЦФО!$C$222:$R$222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0.494297636736735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ЦФО!$B$223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6fbdd1"/>
            </a:solidFill>
            <a:ln cap="rnd" w="22320">
              <a:solidFill>
                <a:srgbClr val="6fbdd1"/>
              </a:solidFill>
              <a:round/>
            </a:ln>
          </c:spPr>
          <c:marker>
            <c:symbol val="triangle"/>
            <c:size val="6"/>
            <c:spPr>
              <a:solidFill>
                <a:srgbClr val="6fbd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ЦФО!$C$223:$R$223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0.533358318366738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ЦФО!$B$224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f9ab6b"/>
            </a:solidFill>
            <a:ln cap="rnd" w="22320">
              <a:solidFill>
                <a:srgbClr val="f9ab6b"/>
              </a:solidFill>
              <a:round/>
            </a:ln>
          </c:spPr>
          <c:marker>
            <c:symbol val="dash"/>
            <c:size val="6"/>
            <c:spPr>
              <a:solidFill>
                <a:srgbClr val="f9ab6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ЦФО!$C$206:$R$206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ЦФО!$C$224:$R$224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0.4296508901457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578526"/>
        <c:axId val="57730735"/>
      </c:lineChart>
      <c:catAx>
        <c:axId val="525785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30735"/>
        <c:crosses val="autoZero"/>
        <c:auto val="1"/>
        <c:lblAlgn val="ctr"/>
        <c:lblOffset val="100"/>
        <c:noMultiLvlLbl val="0"/>
      </c:catAx>
      <c:valAx>
        <c:axId val="57730735"/>
        <c:scaling>
          <c:orientation val="minMax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785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3559294414796"/>
          <c:y val="0.0678537054860443"/>
          <c:w val="0.399600765877704"/>
          <c:h val="0.684696823869105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General</c:formatCode>
                <c:ptCount val="10"/>
                <c:pt idx="0">
                  <c:v>0.452760346237673</c:v>
                </c:pt>
                <c:pt idx="1">
                  <c:v>0.678876243073129</c:v>
                </c:pt>
                <c:pt idx="2">
                  <c:v>0.319304634672569</c:v>
                </c:pt>
                <c:pt idx="3">
                  <c:v>0.497061402385919</c:v>
                </c:pt>
                <c:pt idx="4">
                  <c:v>0.730213945097688</c:v>
                </c:pt>
                <c:pt idx="5">
                  <c:v>0.832326027119039</c:v>
                </c:pt>
                <c:pt idx="6">
                  <c:v>0</c:v>
                </c:pt>
                <c:pt idx="7">
                  <c:v>0.207076995098896</c:v>
                </c:pt>
                <c:pt idx="8">
                  <c:v>0.360876715508715</c:v>
                </c:pt>
                <c:pt idx="9">
                  <c:v>0.927132093864494</c:v>
                </c:pt>
              </c:numCache>
            </c:numRef>
          </c:val>
        </c:ser>
        <c:ser>
          <c:idx val="1"/>
          <c:order val="1"/>
          <c:tx>
            <c:strRef>
              <c:f>СЗФО!$D$1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СЗФО!$D$2:$D$11</c:f>
              <c:numCache>
                <c:formatCode>General</c:formatCode>
                <c:ptCount val="10"/>
                <c:pt idx="0">
                  <c:v>0.766025999242615</c:v>
                </c:pt>
                <c:pt idx="1">
                  <c:v>0.796734134322683</c:v>
                </c:pt>
                <c:pt idx="2">
                  <c:v>0.79683239836669</c:v>
                </c:pt>
                <c:pt idx="3">
                  <c:v>0.749958488279049</c:v>
                </c:pt>
                <c:pt idx="4">
                  <c:v>0.757159571315245</c:v>
                </c:pt>
                <c:pt idx="5">
                  <c:v>0.809095385721449</c:v>
                </c:pt>
                <c:pt idx="6">
                  <c:v>0.781254519078621</c:v>
                </c:pt>
                <c:pt idx="7">
                  <c:v>0.720349012685611</c:v>
                </c:pt>
                <c:pt idx="8">
                  <c:v>0.67615416726839</c:v>
                </c:pt>
                <c:pt idx="9">
                  <c:v>0.864819389882938</c:v>
                </c:pt>
              </c:numCache>
            </c:numRef>
          </c:val>
        </c:ser>
        <c:ser>
          <c:idx val="2"/>
          <c:order val="2"/>
          <c:tx>
            <c:strRef>
              <c:f>СЗФО!$E$1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СЗФО!$E$2:$E$11</c:f>
              <c:numCache>
                <c:formatCode>General</c:formatCode>
                <c:ptCount val="10"/>
                <c:pt idx="0">
                  <c:v>0.463793856977769</c:v>
                </c:pt>
                <c:pt idx="1">
                  <c:v>0.500699012422292</c:v>
                </c:pt>
                <c:pt idx="2">
                  <c:v>0.519027061323921</c:v>
                </c:pt>
                <c:pt idx="3">
                  <c:v>0.526302306272648</c:v>
                </c:pt>
                <c:pt idx="4">
                  <c:v>0.541680352470162</c:v>
                </c:pt>
                <c:pt idx="5">
                  <c:v>0.353789492226913</c:v>
                </c:pt>
                <c:pt idx="6">
                  <c:v>0.615194035862812</c:v>
                </c:pt>
                <c:pt idx="7">
                  <c:v>0.384742449406258</c:v>
                </c:pt>
                <c:pt idx="8">
                  <c:v>0.371630113508337</c:v>
                </c:pt>
                <c:pt idx="9">
                  <c:v>0.772979222332904</c:v>
                </c:pt>
              </c:numCache>
            </c:numRef>
          </c:val>
        </c:ser>
        <c:axId val="28919720"/>
        <c:axId val="20235247"/>
      </c:radarChart>
      <c:catAx>
        <c:axId val="2891972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35247"/>
        <c:crosses val="autoZero"/>
        <c:auto val="1"/>
        <c:lblAlgn val="ctr"/>
        <c:lblOffset val="100"/>
        <c:noMultiLvlLbl val="0"/>
      </c:catAx>
      <c:valAx>
        <c:axId val="202352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1972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166680</xdr:colOff>
      <xdr:row>0</xdr:row>
      <xdr:rowOff>57240</xdr:rowOff>
    </xdr:from>
    <xdr:to>
      <xdr:col>14</xdr:col>
      <xdr:colOff>328320</xdr:colOff>
      <xdr:row>15</xdr:row>
      <xdr:rowOff>71280</xdr:rowOff>
    </xdr:to>
    <xdr:graphicFrame>
      <xdr:nvGraphicFramePr>
        <xdr:cNvPr id="0" name="Диаграмма 5"/>
        <xdr:cNvGraphicFramePr/>
      </xdr:nvGraphicFramePr>
      <xdr:xfrm>
        <a:off x="6476040" y="57240"/>
        <a:ext cx="8917200" cy="40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157680</xdr:colOff>
      <xdr:row>19</xdr:row>
      <xdr:rowOff>177120</xdr:rowOff>
    </xdr:from>
    <xdr:to>
      <xdr:col>14</xdr:col>
      <xdr:colOff>284400</xdr:colOff>
      <xdr:row>37</xdr:row>
      <xdr:rowOff>63360</xdr:rowOff>
    </xdr:to>
    <xdr:graphicFrame>
      <xdr:nvGraphicFramePr>
        <xdr:cNvPr id="1" name="Диаграмма 6"/>
        <xdr:cNvGraphicFramePr/>
      </xdr:nvGraphicFramePr>
      <xdr:xfrm>
        <a:off x="6467040" y="5034960"/>
        <a:ext cx="8882280" cy="405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50040</xdr:colOff>
      <xdr:row>40</xdr:row>
      <xdr:rowOff>20520</xdr:rowOff>
    </xdr:from>
    <xdr:to>
      <xdr:col>14</xdr:col>
      <xdr:colOff>211680</xdr:colOff>
      <xdr:row>57</xdr:row>
      <xdr:rowOff>136800</xdr:rowOff>
    </xdr:to>
    <xdr:graphicFrame>
      <xdr:nvGraphicFramePr>
        <xdr:cNvPr id="2" name="Диаграмма 7"/>
        <xdr:cNvGraphicFramePr/>
      </xdr:nvGraphicFramePr>
      <xdr:xfrm>
        <a:off x="6359400" y="9650160"/>
        <a:ext cx="8917200" cy="38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45000</xdr:colOff>
      <xdr:row>60</xdr:row>
      <xdr:rowOff>15840</xdr:rowOff>
    </xdr:from>
    <xdr:to>
      <xdr:col>14</xdr:col>
      <xdr:colOff>165240</xdr:colOff>
      <xdr:row>75</xdr:row>
      <xdr:rowOff>149040</xdr:rowOff>
    </xdr:to>
    <xdr:graphicFrame>
      <xdr:nvGraphicFramePr>
        <xdr:cNvPr id="3" name="Диаграмма 8"/>
        <xdr:cNvGraphicFramePr/>
      </xdr:nvGraphicFramePr>
      <xdr:xfrm>
        <a:off x="6354360" y="14027040"/>
        <a:ext cx="887580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81720</xdr:colOff>
      <xdr:row>103</xdr:row>
      <xdr:rowOff>140400</xdr:rowOff>
    </xdr:from>
    <xdr:to>
      <xdr:col>17</xdr:col>
      <xdr:colOff>773640</xdr:colOff>
      <xdr:row>123</xdr:row>
      <xdr:rowOff>199800</xdr:rowOff>
    </xdr:to>
    <xdr:graphicFrame>
      <xdr:nvGraphicFramePr>
        <xdr:cNvPr id="4" name="Диаграмма 9"/>
        <xdr:cNvGraphicFramePr/>
      </xdr:nvGraphicFramePr>
      <xdr:xfrm>
        <a:off x="81720" y="23114880"/>
        <a:ext cx="18602640" cy="404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122400</xdr:colOff>
      <xdr:row>144</xdr:row>
      <xdr:rowOff>138960</xdr:rowOff>
    </xdr:from>
    <xdr:to>
      <xdr:col>17</xdr:col>
      <xdr:colOff>761400</xdr:colOff>
      <xdr:row>163</xdr:row>
      <xdr:rowOff>11880</xdr:rowOff>
    </xdr:to>
    <xdr:graphicFrame>
      <xdr:nvGraphicFramePr>
        <xdr:cNvPr id="5" name="Диаграмма 11"/>
        <xdr:cNvGraphicFramePr/>
      </xdr:nvGraphicFramePr>
      <xdr:xfrm>
        <a:off x="122400" y="31285800"/>
        <a:ext cx="18549720" cy="431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81720</xdr:colOff>
      <xdr:row>184</xdr:row>
      <xdr:rowOff>95400</xdr:rowOff>
    </xdr:from>
    <xdr:to>
      <xdr:col>17</xdr:col>
      <xdr:colOff>761760</xdr:colOff>
      <xdr:row>203</xdr:row>
      <xdr:rowOff>47520</xdr:rowOff>
    </xdr:to>
    <xdr:graphicFrame>
      <xdr:nvGraphicFramePr>
        <xdr:cNvPr id="6" name="Диаграмма 12"/>
        <xdr:cNvGraphicFramePr/>
      </xdr:nvGraphicFramePr>
      <xdr:xfrm>
        <a:off x="81720" y="39862440"/>
        <a:ext cx="18590760" cy="41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122400</xdr:colOff>
      <xdr:row>224</xdr:row>
      <xdr:rowOff>95400</xdr:rowOff>
    </xdr:from>
    <xdr:to>
      <xdr:col>17</xdr:col>
      <xdr:colOff>761400</xdr:colOff>
      <xdr:row>246</xdr:row>
      <xdr:rowOff>71280</xdr:rowOff>
    </xdr:to>
    <xdr:graphicFrame>
      <xdr:nvGraphicFramePr>
        <xdr:cNvPr id="7" name="Диаграмма 13"/>
        <xdr:cNvGraphicFramePr/>
      </xdr:nvGraphicFramePr>
      <xdr:xfrm>
        <a:off x="122400" y="48253680"/>
        <a:ext cx="18549720" cy="41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79200</xdr:colOff>
      <xdr:row>0</xdr:row>
      <xdr:rowOff>21240</xdr:rowOff>
    </xdr:from>
    <xdr:to>
      <xdr:col>14</xdr:col>
      <xdr:colOff>594720</xdr:colOff>
      <xdr:row>12</xdr:row>
      <xdr:rowOff>465480</xdr:rowOff>
    </xdr:to>
    <xdr:graphicFrame>
      <xdr:nvGraphicFramePr>
        <xdr:cNvPr id="8" name="Диаграмма 1"/>
        <xdr:cNvGraphicFramePr/>
      </xdr:nvGraphicFramePr>
      <xdr:xfrm>
        <a:off x="6468480" y="21240"/>
        <a:ext cx="8836560" cy="37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95400</xdr:colOff>
      <xdr:row>12</xdr:row>
      <xdr:rowOff>657360</xdr:rowOff>
    </xdr:from>
    <xdr:to>
      <xdr:col>14</xdr:col>
      <xdr:colOff>606960</xdr:colOff>
      <xdr:row>27</xdr:row>
      <xdr:rowOff>85680</xdr:rowOff>
    </xdr:to>
    <xdr:graphicFrame>
      <xdr:nvGraphicFramePr>
        <xdr:cNvPr id="9" name="Диаграмма 6"/>
        <xdr:cNvGraphicFramePr/>
      </xdr:nvGraphicFramePr>
      <xdr:xfrm>
        <a:off x="6484680" y="3953160"/>
        <a:ext cx="8832600" cy="33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85680</xdr:colOff>
      <xdr:row>28</xdr:row>
      <xdr:rowOff>28440</xdr:rowOff>
    </xdr:from>
    <xdr:to>
      <xdr:col>14</xdr:col>
      <xdr:colOff>606960</xdr:colOff>
      <xdr:row>41</xdr:row>
      <xdr:rowOff>161280</xdr:rowOff>
    </xdr:to>
    <xdr:graphicFrame>
      <xdr:nvGraphicFramePr>
        <xdr:cNvPr id="10" name="Диаграмма 7"/>
        <xdr:cNvGraphicFramePr/>
      </xdr:nvGraphicFramePr>
      <xdr:xfrm>
        <a:off x="6474960" y="7476840"/>
        <a:ext cx="8842320" cy="314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114480</xdr:colOff>
      <xdr:row>42</xdr:row>
      <xdr:rowOff>76320</xdr:rowOff>
    </xdr:from>
    <xdr:to>
      <xdr:col>14</xdr:col>
      <xdr:colOff>630720</xdr:colOff>
      <xdr:row>62</xdr:row>
      <xdr:rowOff>56880</xdr:rowOff>
    </xdr:to>
    <xdr:graphicFrame>
      <xdr:nvGraphicFramePr>
        <xdr:cNvPr id="11" name="Диаграмма 8"/>
        <xdr:cNvGraphicFramePr/>
      </xdr:nvGraphicFramePr>
      <xdr:xfrm>
        <a:off x="6503760" y="10734840"/>
        <a:ext cx="8837280" cy="38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68040</xdr:colOff>
      <xdr:row>74</xdr:row>
      <xdr:rowOff>138960</xdr:rowOff>
    </xdr:from>
    <xdr:to>
      <xdr:col>17</xdr:col>
      <xdr:colOff>1051200</xdr:colOff>
      <xdr:row>87</xdr:row>
      <xdr:rowOff>176760</xdr:rowOff>
    </xdr:to>
    <xdr:graphicFrame>
      <xdr:nvGraphicFramePr>
        <xdr:cNvPr id="12" name="Диаграмма 4"/>
        <xdr:cNvGraphicFramePr/>
      </xdr:nvGraphicFramePr>
      <xdr:xfrm>
        <a:off x="68040" y="17046000"/>
        <a:ext cx="18734040" cy="39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95400</xdr:colOff>
      <xdr:row>101</xdr:row>
      <xdr:rowOff>138960</xdr:rowOff>
    </xdr:from>
    <xdr:to>
      <xdr:col>17</xdr:col>
      <xdr:colOff>857160</xdr:colOff>
      <xdr:row>114</xdr:row>
      <xdr:rowOff>190440</xdr:rowOff>
    </xdr:to>
    <xdr:graphicFrame>
      <xdr:nvGraphicFramePr>
        <xdr:cNvPr id="13" name="Диаграмма 10"/>
        <xdr:cNvGraphicFramePr/>
      </xdr:nvGraphicFramePr>
      <xdr:xfrm>
        <a:off x="95400" y="23694120"/>
        <a:ext cx="18512640" cy="41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163440</xdr:colOff>
      <xdr:row>127</xdr:row>
      <xdr:rowOff>54360</xdr:rowOff>
    </xdr:from>
    <xdr:to>
      <xdr:col>17</xdr:col>
      <xdr:colOff>829800</xdr:colOff>
      <xdr:row>140</xdr:row>
      <xdr:rowOff>176400</xdr:rowOff>
    </xdr:to>
    <xdr:graphicFrame>
      <xdr:nvGraphicFramePr>
        <xdr:cNvPr id="14" name="Диаграмма 11"/>
        <xdr:cNvGraphicFramePr/>
      </xdr:nvGraphicFramePr>
      <xdr:xfrm>
        <a:off x="163440" y="30582000"/>
        <a:ext cx="18417240" cy="41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54360</xdr:colOff>
      <xdr:row>154</xdr:row>
      <xdr:rowOff>70920</xdr:rowOff>
    </xdr:from>
    <xdr:to>
      <xdr:col>17</xdr:col>
      <xdr:colOff>829440</xdr:colOff>
      <xdr:row>175</xdr:row>
      <xdr:rowOff>27000</xdr:rowOff>
    </xdr:to>
    <xdr:graphicFrame>
      <xdr:nvGraphicFramePr>
        <xdr:cNvPr id="15" name="Диаграмма 12"/>
        <xdr:cNvGraphicFramePr/>
      </xdr:nvGraphicFramePr>
      <xdr:xfrm>
        <a:off x="54360" y="37351800"/>
        <a:ext cx="18525960" cy="39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237960</xdr:colOff>
      <xdr:row>0</xdr:row>
      <xdr:rowOff>0</xdr:rowOff>
    </xdr:from>
    <xdr:to>
      <xdr:col>14</xdr:col>
      <xdr:colOff>399600</xdr:colOff>
      <xdr:row>14</xdr:row>
      <xdr:rowOff>114120</xdr:rowOff>
    </xdr:to>
    <xdr:graphicFrame>
      <xdr:nvGraphicFramePr>
        <xdr:cNvPr id="16" name="Диаграмма 1"/>
        <xdr:cNvGraphicFramePr/>
      </xdr:nvGraphicFramePr>
      <xdr:xfrm>
        <a:off x="6274800" y="0"/>
        <a:ext cx="870012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15</xdr:row>
      <xdr:rowOff>19080</xdr:rowOff>
    </xdr:from>
    <xdr:to>
      <xdr:col>14</xdr:col>
      <xdr:colOff>428400</xdr:colOff>
      <xdr:row>29</xdr:row>
      <xdr:rowOff>114120</xdr:rowOff>
    </xdr:to>
    <xdr:graphicFrame>
      <xdr:nvGraphicFramePr>
        <xdr:cNvPr id="17" name="Диаграмма 2"/>
        <xdr:cNvGraphicFramePr/>
      </xdr:nvGraphicFramePr>
      <xdr:xfrm>
        <a:off x="6284520" y="3914640"/>
        <a:ext cx="8719200" cy="380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257040</xdr:colOff>
      <xdr:row>30</xdr:row>
      <xdr:rowOff>38160</xdr:rowOff>
    </xdr:from>
    <xdr:to>
      <xdr:col>14</xdr:col>
      <xdr:colOff>437760</xdr:colOff>
      <xdr:row>46</xdr:row>
      <xdr:rowOff>133200</xdr:rowOff>
    </xdr:to>
    <xdr:graphicFrame>
      <xdr:nvGraphicFramePr>
        <xdr:cNvPr id="18" name="Диаграмма 3"/>
        <xdr:cNvGraphicFramePr/>
      </xdr:nvGraphicFramePr>
      <xdr:xfrm>
        <a:off x="6293880" y="7839000"/>
        <a:ext cx="8719200" cy="36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266760</xdr:colOff>
      <xdr:row>47</xdr:row>
      <xdr:rowOff>181080</xdr:rowOff>
    </xdr:from>
    <xdr:to>
      <xdr:col>14</xdr:col>
      <xdr:colOff>428400</xdr:colOff>
      <xdr:row>63</xdr:row>
      <xdr:rowOff>23400</xdr:rowOff>
    </xdr:to>
    <xdr:graphicFrame>
      <xdr:nvGraphicFramePr>
        <xdr:cNvPr id="19" name="Диаграмма 4"/>
        <xdr:cNvGraphicFramePr/>
      </xdr:nvGraphicFramePr>
      <xdr:xfrm>
        <a:off x="6303600" y="11687400"/>
        <a:ext cx="870012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142920</xdr:colOff>
      <xdr:row>101</xdr:row>
      <xdr:rowOff>81720</xdr:rowOff>
    </xdr:from>
    <xdr:to>
      <xdr:col>17</xdr:col>
      <xdr:colOff>773640</xdr:colOff>
      <xdr:row>119</xdr:row>
      <xdr:rowOff>163080</xdr:rowOff>
    </xdr:to>
    <xdr:graphicFrame>
      <xdr:nvGraphicFramePr>
        <xdr:cNvPr id="20" name="Диаграмма 11"/>
        <xdr:cNvGraphicFramePr/>
      </xdr:nvGraphicFramePr>
      <xdr:xfrm>
        <a:off x="142920" y="23665680"/>
        <a:ext cx="18051840" cy="435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68040</xdr:colOff>
      <xdr:row>74</xdr:row>
      <xdr:rowOff>68040</xdr:rowOff>
    </xdr:from>
    <xdr:to>
      <xdr:col>17</xdr:col>
      <xdr:colOff>761760</xdr:colOff>
      <xdr:row>90</xdr:row>
      <xdr:rowOff>285480</xdr:rowOff>
    </xdr:to>
    <xdr:graphicFrame>
      <xdr:nvGraphicFramePr>
        <xdr:cNvPr id="21" name="Диаграмма 12"/>
        <xdr:cNvGraphicFramePr/>
      </xdr:nvGraphicFramePr>
      <xdr:xfrm>
        <a:off x="68040" y="17508240"/>
        <a:ext cx="18114840" cy="401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95400</xdr:colOff>
      <xdr:row>131</xdr:row>
      <xdr:rowOff>40680</xdr:rowOff>
    </xdr:from>
    <xdr:to>
      <xdr:col>17</xdr:col>
      <xdr:colOff>789120</xdr:colOff>
      <xdr:row>149</xdr:row>
      <xdr:rowOff>26640</xdr:rowOff>
    </xdr:to>
    <xdr:graphicFrame>
      <xdr:nvGraphicFramePr>
        <xdr:cNvPr id="22" name="Диаграмма 13"/>
        <xdr:cNvGraphicFramePr/>
      </xdr:nvGraphicFramePr>
      <xdr:xfrm>
        <a:off x="95400" y="30273120"/>
        <a:ext cx="18114840" cy="43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95400</xdr:colOff>
      <xdr:row>160</xdr:row>
      <xdr:rowOff>57240</xdr:rowOff>
    </xdr:from>
    <xdr:to>
      <xdr:col>17</xdr:col>
      <xdr:colOff>721080</xdr:colOff>
      <xdr:row>183</xdr:row>
      <xdr:rowOff>27000</xdr:rowOff>
    </xdr:to>
    <xdr:graphicFrame>
      <xdr:nvGraphicFramePr>
        <xdr:cNvPr id="23" name="Диаграмма 14"/>
        <xdr:cNvGraphicFramePr/>
      </xdr:nvGraphicFramePr>
      <xdr:xfrm>
        <a:off x="95400" y="36842760"/>
        <a:ext cx="18046800" cy="43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64440</xdr:colOff>
      <xdr:row>0</xdr:row>
      <xdr:rowOff>0</xdr:rowOff>
    </xdr:from>
    <xdr:to>
      <xdr:col>14</xdr:col>
      <xdr:colOff>226080</xdr:colOff>
      <xdr:row>15</xdr:row>
      <xdr:rowOff>166320</xdr:rowOff>
    </xdr:to>
    <xdr:graphicFrame>
      <xdr:nvGraphicFramePr>
        <xdr:cNvPr id="24" name="Диаграмма 1"/>
        <xdr:cNvGraphicFramePr/>
      </xdr:nvGraphicFramePr>
      <xdr:xfrm>
        <a:off x="7530120" y="0"/>
        <a:ext cx="8699760" cy="37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76320</xdr:colOff>
      <xdr:row>16</xdr:row>
      <xdr:rowOff>23760</xdr:rowOff>
    </xdr:from>
    <xdr:to>
      <xdr:col>14</xdr:col>
      <xdr:colOff>237960</xdr:colOff>
      <xdr:row>31</xdr:row>
      <xdr:rowOff>66240</xdr:rowOff>
    </xdr:to>
    <xdr:graphicFrame>
      <xdr:nvGraphicFramePr>
        <xdr:cNvPr id="25" name="Диаграмма 2"/>
        <xdr:cNvGraphicFramePr/>
      </xdr:nvGraphicFramePr>
      <xdr:xfrm>
        <a:off x="7542000" y="3767040"/>
        <a:ext cx="8699760" cy="35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64440</xdr:colOff>
      <xdr:row>31</xdr:row>
      <xdr:rowOff>164160</xdr:rowOff>
    </xdr:from>
    <xdr:to>
      <xdr:col>14</xdr:col>
      <xdr:colOff>226080</xdr:colOff>
      <xdr:row>48</xdr:row>
      <xdr:rowOff>68400</xdr:rowOff>
    </xdr:to>
    <xdr:graphicFrame>
      <xdr:nvGraphicFramePr>
        <xdr:cNvPr id="26" name="Диаграмма 3"/>
        <xdr:cNvGraphicFramePr/>
      </xdr:nvGraphicFramePr>
      <xdr:xfrm>
        <a:off x="7530120" y="7422120"/>
        <a:ext cx="8699760" cy="36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76320</xdr:colOff>
      <xdr:row>49</xdr:row>
      <xdr:rowOff>14400</xdr:rowOff>
    </xdr:from>
    <xdr:to>
      <xdr:col>14</xdr:col>
      <xdr:colOff>237960</xdr:colOff>
      <xdr:row>63</xdr:row>
      <xdr:rowOff>109440</xdr:rowOff>
    </xdr:to>
    <xdr:graphicFrame>
      <xdr:nvGraphicFramePr>
        <xdr:cNvPr id="27" name="Диаграмма 4"/>
        <xdr:cNvGraphicFramePr/>
      </xdr:nvGraphicFramePr>
      <xdr:xfrm>
        <a:off x="7542000" y="11177640"/>
        <a:ext cx="8699760" cy="344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40680</xdr:colOff>
      <xdr:row>74</xdr:row>
      <xdr:rowOff>70920</xdr:rowOff>
    </xdr:from>
    <xdr:to>
      <xdr:col>17</xdr:col>
      <xdr:colOff>775080</xdr:colOff>
      <xdr:row>84</xdr:row>
      <xdr:rowOff>135720</xdr:rowOff>
    </xdr:to>
    <xdr:graphicFrame>
      <xdr:nvGraphicFramePr>
        <xdr:cNvPr id="28" name="Диаграмма 9"/>
        <xdr:cNvGraphicFramePr/>
      </xdr:nvGraphicFramePr>
      <xdr:xfrm>
        <a:off x="40680" y="16758720"/>
        <a:ext cx="19584360" cy="395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136080</xdr:colOff>
      <xdr:row>95</xdr:row>
      <xdr:rowOff>68040</xdr:rowOff>
    </xdr:from>
    <xdr:to>
      <xdr:col>17</xdr:col>
      <xdr:colOff>720720</xdr:colOff>
      <xdr:row>108</xdr:row>
      <xdr:rowOff>67680</xdr:rowOff>
    </xdr:to>
    <xdr:graphicFrame>
      <xdr:nvGraphicFramePr>
        <xdr:cNvPr id="29" name="Диаграмма 10"/>
        <xdr:cNvGraphicFramePr/>
      </xdr:nvGraphicFramePr>
      <xdr:xfrm>
        <a:off x="136080" y="22813920"/>
        <a:ext cx="1943460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81720</xdr:colOff>
      <xdr:row>118</xdr:row>
      <xdr:rowOff>125280</xdr:rowOff>
    </xdr:from>
    <xdr:to>
      <xdr:col>17</xdr:col>
      <xdr:colOff>761760</xdr:colOff>
      <xdr:row>133</xdr:row>
      <xdr:rowOff>108720</xdr:rowOff>
    </xdr:to>
    <xdr:graphicFrame>
      <xdr:nvGraphicFramePr>
        <xdr:cNvPr id="30" name="Диаграмма 11"/>
        <xdr:cNvGraphicFramePr/>
      </xdr:nvGraphicFramePr>
      <xdr:xfrm>
        <a:off x="81720" y="28928880"/>
        <a:ext cx="1953000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54360</xdr:colOff>
      <xdr:row>143</xdr:row>
      <xdr:rowOff>111600</xdr:rowOff>
    </xdr:from>
    <xdr:to>
      <xdr:col>17</xdr:col>
      <xdr:colOff>748080</xdr:colOff>
      <xdr:row>165</xdr:row>
      <xdr:rowOff>95040</xdr:rowOff>
    </xdr:to>
    <xdr:graphicFrame>
      <xdr:nvGraphicFramePr>
        <xdr:cNvPr id="31" name="Диаграмма 12"/>
        <xdr:cNvGraphicFramePr/>
      </xdr:nvGraphicFramePr>
      <xdr:xfrm>
        <a:off x="54360" y="34916040"/>
        <a:ext cx="19543680" cy="41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114480</xdr:colOff>
      <xdr:row>0</xdr:row>
      <xdr:rowOff>28440</xdr:rowOff>
    </xdr:from>
    <xdr:to>
      <xdr:col>14</xdr:col>
      <xdr:colOff>276120</xdr:colOff>
      <xdr:row>15</xdr:row>
      <xdr:rowOff>199800</xdr:rowOff>
    </xdr:to>
    <xdr:graphicFrame>
      <xdr:nvGraphicFramePr>
        <xdr:cNvPr id="32" name="Диаграмма 1"/>
        <xdr:cNvGraphicFramePr/>
      </xdr:nvGraphicFramePr>
      <xdr:xfrm>
        <a:off x="6585840" y="28440"/>
        <a:ext cx="8699760" cy="39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114480</xdr:colOff>
      <xdr:row>15</xdr:row>
      <xdr:rowOff>190440</xdr:rowOff>
    </xdr:from>
    <xdr:to>
      <xdr:col>14</xdr:col>
      <xdr:colOff>276120</xdr:colOff>
      <xdr:row>31</xdr:row>
      <xdr:rowOff>190080</xdr:rowOff>
    </xdr:to>
    <xdr:graphicFrame>
      <xdr:nvGraphicFramePr>
        <xdr:cNvPr id="33" name="Диаграмма 2"/>
        <xdr:cNvGraphicFramePr/>
      </xdr:nvGraphicFramePr>
      <xdr:xfrm>
        <a:off x="6585840" y="3971880"/>
        <a:ext cx="8699760" cy="37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114480</xdr:colOff>
      <xdr:row>32</xdr:row>
      <xdr:rowOff>114480</xdr:rowOff>
    </xdr:from>
    <xdr:to>
      <xdr:col>14</xdr:col>
      <xdr:colOff>276120</xdr:colOff>
      <xdr:row>48</xdr:row>
      <xdr:rowOff>114120</xdr:rowOff>
    </xdr:to>
    <xdr:graphicFrame>
      <xdr:nvGraphicFramePr>
        <xdr:cNvPr id="34" name="Диаграмма 3"/>
        <xdr:cNvGraphicFramePr/>
      </xdr:nvGraphicFramePr>
      <xdr:xfrm>
        <a:off x="6585840" y="7867800"/>
        <a:ext cx="8699760" cy="35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123840</xdr:colOff>
      <xdr:row>48</xdr:row>
      <xdr:rowOff>219240</xdr:rowOff>
    </xdr:from>
    <xdr:to>
      <xdr:col>14</xdr:col>
      <xdr:colOff>285480</xdr:colOff>
      <xdr:row>63</xdr:row>
      <xdr:rowOff>28440</xdr:rowOff>
    </xdr:to>
    <xdr:graphicFrame>
      <xdr:nvGraphicFramePr>
        <xdr:cNvPr id="35" name="Диаграмма 4"/>
        <xdr:cNvGraphicFramePr/>
      </xdr:nvGraphicFramePr>
      <xdr:xfrm>
        <a:off x="6595200" y="11553840"/>
        <a:ext cx="8699760" cy="37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83520</xdr:colOff>
      <xdr:row>113</xdr:row>
      <xdr:rowOff>57240</xdr:rowOff>
    </xdr:from>
    <xdr:to>
      <xdr:col>17</xdr:col>
      <xdr:colOff>748080</xdr:colOff>
      <xdr:row>129</xdr:row>
      <xdr:rowOff>176760</xdr:rowOff>
    </xdr:to>
    <xdr:graphicFrame>
      <xdr:nvGraphicFramePr>
        <xdr:cNvPr id="36" name="Диаграмма 9"/>
        <xdr:cNvGraphicFramePr/>
      </xdr:nvGraphicFramePr>
      <xdr:xfrm>
        <a:off x="83520" y="26555760"/>
        <a:ext cx="18520200" cy="43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81720</xdr:colOff>
      <xdr:row>81</xdr:row>
      <xdr:rowOff>57240</xdr:rowOff>
    </xdr:from>
    <xdr:to>
      <xdr:col>17</xdr:col>
      <xdr:colOff>748080</xdr:colOff>
      <xdr:row>96</xdr:row>
      <xdr:rowOff>13320</xdr:rowOff>
    </xdr:to>
    <xdr:graphicFrame>
      <xdr:nvGraphicFramePr>
        <xdr:cNvPr id="37" name="Диаграмма 10"/>
        <xdr:cNvGraphicFramePr/>
      </xdr:nvGraphicFramePr>
      <xdr:xfrm>
        <a:off x="81720" y="18926280"/>
        <a:ext cx="18522000" cy="42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95400</xdr:colOff>
      <xdr:row>146</xdr:row>
      <xdr:rowOff>70920</xdr:rowOff>
    </xdr:from>
    <xdr:to>
      <xdr:col>17</xdr:col>
      <xdr:colOff>948240</xdr:colOff>
      <xdr:row>161</xdr:row>
      <xdr:rowOff>13320</xdr:rowOff>
    </xdr:to>
    <xdr:graphicFrame>
      <xdr:nvGraphicFramePr>
        <xdr:cNvPr id="38" name="Диаграмма 11"/>
        <xdr:cNvGraphicFramePr/>
      </xdr:nvGraphicFramePr>
      <xdr:xfrm>
        <a:off x="95400" y="34189560"/>
        <a:ext cx="18708480" cy="41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40680</xdr:colOff>
      <xdr:row>178</xdr:row>
      <xdr:rowOff>43560</xdr:rowOff>
    </xdr:from>
    <xdr:to>
      <xdr:col>17</xdr:col>
      <xdr:colOff>747720</xdr:colOff>
      <xdr:row>201</xdr:row>
      <xdr:rowOff>13320</xdr:rowOff>
    </xdr:to>
    <xdr:graphicFrame>
      <xdr:nvGraphicFramePr>
        <xdr:cNvPr id="39" name="Диаграмма 12"/>
        <xdr:cNvGraphicFramePr/>
      </xdr:nvGraphicFramePr>
      <xdr:xfrm>
        <a:off x="40680" y="41734440"/>
        <a:ext cx="18562680" cy="43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57240</xdr:colOff>
      <xdr:row>0</xdr:row>
      <xdr:rowOff>38160</xdr:rowOff>
    </xdr:from>
    <xdr:to>
      <xdr:col>14</xdr:col>
      <xdr:colOff>218880</xdr:colOff>
      <xdr:row>15</xdr:row>
      <xdr:rowOff>9360</xdr:rowOff>
    </xdr:to>
    <xdr:graphicFrame>
      <xdr:nvGraphicFramePr>
        <xdr:cNvPr id="40" name="Диаграмма 1"/>
        <xdr:cNvGraphicFramePr/>
      </xdr:nvGraphicFramePr>
      <xdr:xfrm>
        <a:off x="6505560" y="38160"/>
        <a:ext cx="8700120" cy="37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57240</xdr:colOff>
      <xdr:row>15</xdr:row>
      <xdr:rowOff>114480</xdr:rowOff>
    </xdr:from>
    <xdr:to>
      <xdr:col>14</xdr:col>
      <xdr:colOff>218880</xdr:colOff>
      <xdr:row>32</xdr:row>
      <xdr:rowOff>37800</xdr:rowOff>
    </xdr:to>
    <xdr:graphicFrame>
      <xdr:nvGraphicFramePr>
        <xdr:cNvPr id="41" name="Диаграмма 2"/>
        <xdr:cNvGraphicFramePr/>
      </xdr:nvGraphicFramePr>
      <xdr:xfrm>
        <a:off x="6505560" y="3915000"/>
        <a:ext cx="870012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66600</xdr:colOff>
      <xdr:row>33</xdr:row>
      <xdr:rowOff>9360</xdr:rowOff>
    </xdr:from>
    <xdr:to>
      <xdr:col>14</xdr:col>
      <xdr:colOff>228240</xdr:colOff>
      <xdr:row>51</xdr:row>
      <xdr:rowOff>18360</xdr:rowOff>
    </xdr:to>
    <xdr:graphicFrame>
      <xdr:nvGraphicFramePr>
        <xdr:cNvPr id="42" name="Диаграмма 3"/>
        <xdr:cNvGraphicFramePr/>
      </xdr:nvGraphicFramePr>
      <xdr:xfrm>
        <a:off x="6514920" y="7877160"/>
        <a:ext cx="8700120" cy="38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76320</xdr:colOff>
      <xdr:row>52</xdr:row>
      <xdr:rowOff>162000</xdr:rowOff>
    </xdr:from>
    <xdr:to>
      <xdr:col>14</xdr:col>
      <xdr:colOff>237960</xdr:colOff>
      <xdr:row>70</xdr:row>
      <xdr:rowOff>47520</xdr:rowOff>
    </xdr:to>
    <xdr:graphicFrame>
      <xdr:nvGraphicFramePr>
        <xdr:cNvPr id="43" name="Диаграмма 4"/>
        <xdr:cNvGraphicFramePr/>
      </xdr:nvGraphicFramePr>
      <xdr:xfrm>
        <a:off x="6524640" y="12077640"/>
        <a:ext cx="8700120" cy="37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95400</xdr:colOff>
      <xdr:row>79</xdr:row>
      <xdr:rowOff>54360</xdr:rowOff>
    </xdr:from>
    <xdr:to>
      <xdr:col>17</xdr:col>
      <xdr:colOff>775440</xdr:colOff>
      <xdr:row>92</xdr:row>
      <xdr:rowOff>122040</xdr:rowOff>
    </xdr:to>
    <xdr:graphicFrame>
      <xdr:nvGraphicFramePr>
        <xdr:cNvPr id="44" name="Диаграмма 9"/>
        <xdr:cNvGraphicFramePr/>
      </xdr:nvGraphicFramePr>
      <xdr:xfrm>
        <a:off x="95400" y="17628120"/>
        <a:ext cx="18512640" cy="39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136080</xdr:colOff>
      <xdr:row>99</xdr:row>
      <xdr:rowOff>84240</xdr:rowOff>
    </xdr:from>
    <xdr:to>
      <xdr:col>17</xdr:col>
      <xdr:colOff>748080</xdr:colOff>
      <xdr:row>113</xdr:row>
      <xdr:rowOff>135720</xdr:rowOff>
    </xdr:to>
    <xdr:graphicFrame>
      <xdr:nvGraphicFramePr>
        <xdr:cNvPr id="45" name="Диаграмма 10"/>
        <xdr:cNvGraphicFramePr/>
      </xdr:nvGraphicFramePr>
      <xdr:xfrm>
        <a:off x="136080" y="23163480"/>
        <a:ext cx="18444600" cy="41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40680</xdr:colOff>
      <xdr:row>120</xdr:row>
      <xdr:rowOff>70920</xdr:rowOff>
    </xdr:from>
    <xdr:to>
      <xdr:col>17</xdr:col>
      <xdr:colOff>734400</xdr:colOff>
      <xdr:row>132</xdr:row>
      <xdr:rowOff>108720</xdr:rowOff>
    </xdr:to>
    <xdr:graphicFrame>
      <xdr:nvGraphicFramePr>
        <xdr:cNvPr id="46" name="Диаграмма 11"/>
        <xdr:cNvGraphicFramePr/>
      </xdr:nvGraphicFramePr>
      <xdr:xfrm>
        <a:off x="40680" y="28588680"/>
        <a:ext cx="18526320" cy="404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68040</xdr:colOff>
      <xdr:row>139</xdr:row>
      <xdr:rowOff>70920</xdr:rowOff>
    </xdr:from>
    <xdr:to>
      <xdr:col>17</xdr:col>
      <xdr:colOff>948600</xdr:colOff>
      <xdr:row>160</xdr:row>
      <xdr:rowOff>163080</xdr:rowOff>
    </xdr:to>
    <xdr:graphicFrame>
      <xdr:nvGraphicFramePr>
        <xdr:cNvPr id="47" name="Диаграмма 12"/>
        <xdr:cNvGraphicFramePr/>
      </xdr:nvGraphicFramePr>
      <xdr:xfrm>
        <a:off x="68040" y="33980040"/>
        <a:ext cx="18713160" cy="40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47520</xdr:colOff>
      <xdr:row>0</xdr:row>
      <xdr:rowOff>38160</xdr:rowOff>
    </xdr:from>
    <xdr:to>
      <xdr:col>14</xdr:col>
      <xdr:colOff>209160</xdr:colOff>
      <xdr:row>16</xdr:row>
      <xdr:rowOff>106920</xdr:rowOff>
    </xdr:to>
    <xdr:graphicFrame>
      <xdr:nvGraphicFramePr>
        <xdr:cNvPr id="48" name="Диаграмма 1"/>
        <xdr:cNvGraphicFramePr/>
      </xdr:nvGraphicFramePr>
      <xdr:xfrm>
        <a:off x="6038640" y="38160"/>
        <a:ext cx="8700120" cy="40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59400</xdr:colOff>
      <xdr:row>16</xdr:row>
      <xdr:rowOff>228600</xdr:rowOff>
    </xdr:from>
    <xdr:to>
      <xdr:col>14</xdr:col>
      <xdr:colOff>221040</xdr:colOff>
      <xdr:row>36</xdr:row>
      <xdr:rowOff>190080</xdr:rowOff>
    </xdr:to>
    <xdr:graphicFrame>
      <xdr:nvGraphicFramePr>
        <xdr:cNvPr id="49" name="Диаграмма 2"/>
        <xdr:cNvGraphicFramePr/>
      </xdr:nvGraphicFramePr>
      <xdr:xfrm>
        <a:off x="6050520" y="4229280"/>
        <a:ext cx="8700120" cy="47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47520</xdr:colOff>
      <xdr:row>36</xdr:row>
      <xdr:rowOff>333360</xdr:rowOff>
    </xdr:from>
    <xdr:to>
      <xdr:col>14</xdr:col>
      <xdr:colOff>209160</xdr:colOff>
      <xdr:row>57</xdr:row>
      <xdr:rowOff>104400</xdr:rowOff>
    </xdr:to>
    <xdr:graphicFrame>
      <xdr:nvGraphicFramePr>
        <xdr:cNvPr id="50" name="Диаграмма 3"/>
        <xdr:cNvGraphicFramePr/>
      </xdr:nvGraphicFramePr>
      <xdr:xfrm>
        <a:off x="6038640" y="9115560"/>
        <a:ext cx="8700120" cy="42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45360</xdr:colOff>
      <xdr:row>57</xdr:row>
      <xdr:rowOff>335880</xdr:rowOff>
    </xdr:from>
    <xdr:to>
      <xdr:col>14</xdr:col>
      <xdr:colOff>207000</xdr:colOff>
      <xdr:row>78</xdr:row>
      <xdr:rowOff>106920</xdr:rowOff>
    </xdr:to>
    <xdr:graphicFrame>
      <xdr:nvGraphicFramePr>
        <xdr:cNvPr id="51" name="Диаграмма 4"/>
        <xdr:cNvGraphicFramePr/>
      </xdr:nvGraphicFramePr>
      <xdr:xfrm>
        <a:off x="6036480" y="13632840"/>
        <a:ext cx="8700120" cy="45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68040</xdr:colOff>
      <xdr:row>92</xdr:row>
      <xdr:rowOff>54360</xdr:rowOff>
    </xdr:from>
    <xdr:to>
      <xdr:col>17</xdr:col>
      <xdr:colOff>761760</xdr:colOff>
      <xdr:row>105</xdr:row>
      <xdr:rowOff>149400</xdr:rowOff>
    </xdr:to>
    <xdr:graphicFrame>
      <xdr:nvGraphicFramePr>
        <xdr:cNvPr id="52" name="Диаграмма 9"/>
        <xdr:cNvGraphicFramePr/>
      </xdr:nvGraphicFramePr>
      <xdr:xfrm>
        <a:off x="68040" y="20876040"/>
        <a:ext cx="18069120" cy="41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108720</xdr:colOff>
      <xdr:row>121</xdr:row>
      <xdr:rowOff>54360</xdr:rowOff>
    </xdr:from>
    <xdr:to>
      <xdr:col>17</xdr:col>
      <xdr:colOff>747720</xdr:colOff>
      <xdr:row>135</xdr:row>
      <xdr:rowOff>176400</xdr:rowOff>
    </xdr:to>
    <xdr:graphicFrame>
      <xdr:nvGraphicFramePr>
        <xdr:cNvPr id="53" name="Диаграмма 10"/>
        <xdr:cNvGraphicFramePr/>
      </xdr:nvGraphicFramePr>
      <xdr:xfrm>
        <a:off x="108720" y="28114920"/>
        <a:ext cx="18014400" cy="41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68040</xdr:colOff>
      <xdr:row>151</xdr:row>
      <xdr:rowOff>27360</xdr:rowOff>
    </xdr:from>
    <xdr:to>
      <xdr:col>17</xdr:col>
      <xdr:colOff>748080</xdr:colOff>
      <xdr:row>163</xdr:row>
      <xdr:rowOff>258480</xdr:rowOff>
    </xdr:to>
    <xdr:graphicFrame>
      <xdr:nvGraphicFramePr>
        <xdr:cNvPr id="54" name="Диаграмма 11"/>
        <xdr:cNvGraphicFramePr/>
      </xdr:nvGraphicFramePr>
      <xdr:xfrm>
        <a:off x="68040" y="35260200"/>
        <a:ext cx="18055440" cy="404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54360</xdr:colOff>
      <xdr:row>178</xdr:row>
      <xdr:rowOff>43560</xdr:rowOff>
    </xdr:from>
    <xdr:to>
      <xdr:col>17</xdr:col>
      <xdr:colOff>775080</xdr:colOff>
      <xdr:row>200</xdr:row>
      <xdr:rowOff>108360</xdr:rowOff>
    </xdr:to>
    <xdr:graphicFrame>
      <xdr:nvGraphicFramePr>
        <xdr:cNvPr id="55" name="Диаграмма 12"/>
        <xdr:cNvGraphicFramePr/>
      </xdr:nvGraphicFramePr>
      <xdr:xfrm>
        <a:off x="54360" y="42258240"/>
        <a:ext cx="18096120" cy="425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57240</xdr:colOff>
      <xdr:row>0</xdr:row>
      <xdr:rowOff>47520</xdr:rowOff>
    </xdr:from>
    <xdr:to>
      <xdr:col>14</xdr:col>
      <xdr:colOff>218880</xdr:colOff>
      <xdr:row>14</xdr:row>
      <xdr:rowOff>66240</xdr:rowOff>
    </xdr:to>
    <xdr:graphicFrame>
      <xdr:nvGraphicFramePr>
        <xdr:cNvPr id="56" name="Диаграмма 1"/>
        <xdr:cNvGraphicFramePr/>
      </xdr:nvGraphicFramePr>
      <xdr:xfrm>
        <a:off x="7043040" y="47520"/>
        <a:ext cx="8699760" cy="37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57240</xdr:colOff>
      <xdr:row>15</xdr:row>
      <xdr:rowOff>0</xdr:rowOff>
    </xdr:from>
    <xdr:to>
      <xdr:col>14</xdr:col>
      <xdr:colOff>218880</xdr:colOff>
      <xdr:row>34</xdr:row>
      <xdr:rowOff>151920</xdr:rowOff>
    </xdr:to>
    <xdr:graphicFrame>
      <xdr:nvGraphicFramePr>
        <xdr:cNvPr id="57" name="Диаграмма 2"/>
        <xdr:cNvGraphicFramePr/>
      </xdr:nvGraphicFramePr>
      <xdr:xfrm>
        <a:off x="7043040" y="3952800"/>
        <a:ext cx="8699760" cy="44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66600</xdr:colOff>
      <xdr:row>35</xdr:row>
      <xdr:rowOff>85680</xdr:rowOff>
    </xdr:from>
    <xdr:to>
      <xdr:col>14</xdr:col>
      <xdr:colOff>228240</xdr:colOff>
      <xdr:row>55</xdr:row>
      <xdr:rowOff>47160</xdr:rowOff>
    </xdr:to>
    <xdr:graphicFrame>
      <xdr:nvGraphicFramePr>
        <xdr:cNvPr id="58" name="Диаграмма 3"/>
        <xdr:cNvGraphicFramePr/>
      </xdr:nvGraphicFramePr>
      <xdr:xfrm>
        <a:off x="7052400" y="8524800"/>
        <a:ext cx="8699760" cy="42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66600</xdr:colOff>
      <xdr:row>55</xdr:row>
      <xdr:rowOff>171360</xdr:rowOff>
    </xdr:from>
    <xdr:to>
      <xdr:col>14</xdr:col>
      <xdr:colOff>228240</xdr:colOff>
      <xdr:row>75</xdr:row>
      <xdr:rowOff>23400</xdr:rowOff>
    </xdr:to>
    <xdr:graphicFrame>
      <xdr:nvGraphicFramePr>
        <xdr:cNvPr id="59" name="Диаграмма 4"/>
        <xdr:cNvGraphicFramePr/>
      </xdr:nvGraphicFramePr>
      <xdr:xfrm>
        <a:off x="7052400" y="12896640"/>
        <a:ext cx="8699760" cy="41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81720</xdr:colOff>
      <xdr:row>89</xdr:row>
      <xdr:rowOff>57240</xdr:rowOff>
    </xdr:from>
    <xdr:to>
      <xdr:col>17</xdr:col>
      <xdr:colOff>788760</xdr:colOff>
      <xdr:row>100</xdr:row>
      <xdr:rowOff>203760</xdr:rowOff>
    </xdr:to>
    <xdr:graphicFrame>
      <xdr:nvGraphicFramePr>
        <xdr:cNvPr id="60" name="Диаграмма 9"/>
        <xdr:cNvGraphicFramePr/>
      </xdr:nvGraphicFramePr>
      <xdr:xfrm>
        <a:off x="81720" y="19869120"/>
        <a:ext cx="19077120" cy="37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27360</xdr:colOff>
      <xdr:row>112</xdr:row>
      <xdr:rowOff>43560</xdr:rowOff>
    </xdr:from>
    <xdr:to>
      <xdr:col>17</xdr:col>
      <xdr:colOff>761760</xdr:colOff>
      <xdr:row>126</xdr:row>
      <xdr:rowOff>135720</xdr:rowOff>
    </xdr:to>
    <xdr:graphicFrame>
      <xdr:nvGraphicFramePr>
        <xdr:cNvPr id="61" name="Диаграмма 10"/>
        <xdr:cNvGraphicFramePr/>
      </xdr:nvGraphicFramePr>
      <xdr:xfrm>
        <a:off x="27360" y="25903800"/>
        <a:ext cx="19104480" cy="41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54360</xdr:colOff>
      <xdr:row>138</xdr:row>
      <xdr:rowOff>68040</xdr:rowOff>
    </xdr:from>
    <xdr:to>
      <xdr:col>17</xdr:col>
      <xdr:colOff>748080</xdr:colOff>
      <xdr:row>148</xdr:row>
      <xdr:rowOff>258120</xdr:rowOff>
    </xdr:to>
    <xdr:graphicFrame>
      <xdr:nvGraphicFramePr>
        <xdr:cNvPr id="62" name="Диаграмма 11"/>
        <xdr:cNvGraphicFramePr/>
      </xdr:nvGraphicFramePr>
      <xdr:xfrm>
        <a:off x="54360" y="32329080"/>
        <a:ext cx="1906380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27360</xdr:colOff>
      <xdr:row>160</xdr:row>
      <xdr:rowOff>70920</xdr:rowOff>
    </xdr:from>
    <xdr:to>
      <xdr:col>17</xdr:col>
      <xdr:colOff>748080</xdr:colOff>
      <xdr:row>181</xdr:row>
      <xdr:rowOff>135720</xdr:rowOff>
    </xdr:to>
    <xdr:graphicFrame>
      <xdr:nvGraphicFramePr>
        <xdr:cNvPr id="63" name="Диаграмма 12"/>
        <xdr:cNvGraphicFramePr/>
      </xdr:nvGraphicFramePr>
      <xdr:xfrm>
        <a:off x="27360" y="38685240"/>
        <a:ext cx="19090800" cy="406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hyperlink" Target="https://gks.ru/bgd/regl/B19_14p/Main.htm" TargetMode="External"/><Relationship Id="rId2" Type="http://schemas.openxmlformats.org/officeDocument/2006/relationships/hyperlink" Target="https://gks.ru/bgd/regl/B19_17p/Main.htm" TargetMode="External"/><Relationship Id="rId3" Type="http://schemas.openxmlformats.org/officeDocument/2006/relationships/hyperlink" Target="https://gks.ru/bgd/regl/B10_14p/IssWWW.exe/Stg/d03/23-11.htm" TargetMode="External"/><Relationship Id="rId4" Type="http://schemas.openxmlformats.org/officeDocument/2006/relationships/hyperlink" Target="https://gks.ru/bgd/regl/B10_14p/IssWWW.exe/Stg/d03/22-15.htm" TargetMode="External"/><Relationship Id="rId5" Type="http://schemas.openxmlformats.org/officeDocument/2006/relationships/hyperlink" Target="https://gks.ru/bgd/regl/B10_14p/IssWWW.exe/Stg/d03/22-16.htm" TargetMode="External"/><Relationship Id="rId6" Type="http://schemas.openxmlformats.org/officeDocument/2006/relationships/hyperlink" Target="https://gks.ru/bgd/regl/B10_14p/IssWWW.exe/Stg/d02/21-02.htm" TargetMode="External"/><Relationship Id="rId7" Type="http://schemas.openxmlformats.org/officeDocument/2006/relationships/hyperlink" Target="https://gks.ru/bgd/regl/B12_14p/IssWWW.exe/Stg/d03/21-12.htm" TargetMode="External"/><Relationship Id="rId8" Type="http://schemas.openxmlformats.org/officeDocument/2006/relationships/hyperlink" Target="https://gks.ru/bgd/regl/B10_14p/IssWWW.exe/Stg/d02/17-05.htm" TargetMode="External"/><Relationship Id="rId9" Type="http://schemas.openxmlformats.org/officeDocument/2006/relationships/hyperlink" Target="https://gks.ru/bgd/regl/B09_14p/IssWWW.exe/Stg/d1/05-27.htm" TargetMode="Externa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4"/>
  <sheetViews>
    <sheetView showFormulas="false" showGridLines="true" showRowColHeaders="true" showZeros="true" rightToLeft="false" tabSelected="false" showOutlineSymbols="true" defaultGridColor="true" view="normal" topLeftCell="G58" colorId="64" zoomScale="100" zoomScaleNormal="100" zoomScalePageLayoutView="100" workbookViewId="0">
      <selection pane="topLeft" activeCell="K89" activeCellId="1" sqref="C1:C83 K8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7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</row>
    <row r="2" customFormat="false" ht="15.75" hidden="false" customHeight="false" outlineLevel="0" collapsed="false">
      <c r="A2" s="1" t="n">
        <v>1</v>
      </c>
      <c r="B2" s="2" t="s">
        <v>2</v>
      </c>
      <c r="C2" s="3" t="n">
        <v>1512</v>
      </c>
      <c r="D2" s="3" t="n">
        <v>1511</v>
      </c>
      <c r="E2" s="4" t="n">
        <v>1514</v>
      </c>
      <c r="F2" s="4" t="n">
        <v>1519</v>
      </c>
      <c r="G2" s="4" t="n">
        <v>1525</v>
      </c>
      <c r="H2" s="3" t="n">
        <v>1532</v>
      </c>
      <c r="I2" s="3" t="n">
        <v>1536</v>
      </c>
      <c r="J2" s="3" t="n">
        <v>1541</v>
      </c>
      <c r="K2" s="3" t="n">
        <v>1544</v>
      </c>
      <c r="L2" s="3" t="n">
        <v>1548</v>
      </c>
      <c r="M2" s="3" t="n">
        <v>1550</v>
      </c>
      <c r="N2" s="3" t="n">
        <v>1553</v>
      </c>
      <c r="O2" s="3" t="n">
        <v>1550</v>
      </c>
      <c r="P2" s="3" t="n">
        <v>1548</v>
      </c>
      <c r="Q2" s="3" t="n">
        <v>1549</v>
      </c>
      <c r="R2" s="5" t="n">
        <v>1541</v>
      </c>
    </row>
    <row r="3" customFormat="false" ht="15.75" hidden="false" customHeight="false" outlineLevel="0" collapsed="false">
      <c r="A3" s="1" t="n">
        <v>2</v>
      </c>
      <c r="B3" s="2" t="s">
        <v>3</v>
      </c>
      <c r="C3" s="3" t="n">
        <v>1327</v>
      </c>
      <c r="D3" s="3" t="n">
        <v>1331</v>
      </c>
      <c r="E3" s="3" t="n">
        <v>1317</v>
      </c>
      <c r="F3" s="3" t="n">
        <v>1309</v>
      </c>
      <c r="G3" s="3" t="n">
        <v>1300</v>
      </c>
      <c r="H3" s="3" t="n">
        <v>1275</v>
      </c>
      <c r="I3" s="3" t="n">
        <v>1264</v>
      </c>
      <c r="J3" s="3" t="n">
        <v>1254</v>
      </c>
      <c r="K3" s="3" t="n">
        <v>1242</v>
      </c>
      <c r="L3" s="3" t="n">
        <v>1233</v>
      </c>
      <c r="M3" s="3" t="n">
        <v>1226</v>
      </c>
      <c r="N3" s="3" t="n">
        <v>1221</v>
      </c>
      <c r="O3" s="3" t="n">
        <v>1211</v>
      </c>
      <c r="P3" s="3" t="n">
        <v>1200</v>
      </c>
      <c r="Q3" s="3" t="n">
        <v>1193</v>
      </c>
      <c r="R3" s="5" t="n">
        <v>1183</v>
      </c>
    </row>
    <row r="4" customFormat="false" ht="15.75" hidden="false" customHeight="false" outlineLevel="0" collapsed="false">
      <c r="A4" s="1" t="n">
        <v>3</v>
      </c>
      <c r="B4" s="2" t="s">
        <v>4</v>
      </c>
      <c r="C4" s="3" t="n">
        <v>1486</v>
      </c>
      <c r="D4" s="3" t="n">
        <v>1473</v>
      </c>
      <c r="E4" s="3" t="n">
        <v>1459</v>
      </c>
      <c r="F4" s="3" t="n">
        <v>1449</v>
      </c>
      <c r="G4" s="3" t="n">
        <v>1440</v>
      </c>
      <c r="H4" s="3" t="n">
        <v>1441</v>
      </c>
      <c r="I4" s="3" t="n">
        <v>1432</v>
      </c>
      <c r="J4" s="3" t="n">
        <v>1422</v>
      </c>
      <c r="K4" s="3" t="n">
        <v>1413</v>
      </c>
      <c r="L4" s="3" t="n">
        <v>1406</v>
      </c>
      <c r="M4" s="3" t="n">
        <v>1397</v>
      </c>
      <c r="N4" s="3" t="n">
        <v>1390</v>
      </c>
      <c r="O4" s="3" t="n">
        <v>1378</v>
      </c>
      <c r="P4" s="3" t="n">
        <v>1366</v>
      </c>
      <c r="Q4" s="3" t="n">
        <v>1358</v>
      </c>
      <c r="R4" s="5" t="n">
        <v>1342</v>
      </c>
    </row>
    <row r="5" customFormat="false" ht="15.75" hidden="false" customHeight="false" outlineLevel="0" collapsed="false">
      <c r="A5" s="1" t="n">
        <v>4</v>
      </c>
      <c r="B5" s="2" t="s">
        <v>5</v>
      </c>
      <c r="C5" s="3" t="n">
        <v>2361</v>
      </c>
      <c r="D5" s="3" t="n">
        <v>2314</v>
      </c>
      <c r="E5" s="3" t="n">
        <v>2295</v>
      </c>
      <c r="F5" s="3" t="n">
        <v>2280</v>
      </c>
      <c r="G5" s="3" t="n">
        <v>2270</v>
      </c>
      <c r="H5" s="3" t="n">
        <v>2335</v>
      </c>
      <c r="I5" s="3" t="n">
        <v>2332</v>
      </c>
      <c r="J5" s="3" t="n">
        <v>2330</v>
      </c>
      <c r="K5" s="3" t="n">
        <v>2329</v>
      </c>
      <c r="L5" s="3" t="n">
        <v>2331</v>
      </c>
      <c r="M5" s="3" t="n">
        <v>2333</v>
      </c>
      <c r="N5" s="3" t="n">
        <v>2335</v>
      </c>
      <c r="O5" s="3" t="n">
        <v>2333</v>
      </c>
      <c r="P5" s="3" t="n">
        <v>2328</v>
      </c>
      <c r="Q5" s="3" t="n">
        <v>2324</v>
      </c>
      <c r="R5" s="5" t="n">
        <v>2306</v>
      </c>
    </row>
    <row r="6" customFormat="false" ht="15.75" hidden="false" customHeight="false" outlineLevel="0" collapsed="false">
      <c r="A6" s="1" t="n">
        <v>5</v>
      </c>
      <c r="B6" s="2" t="s">
        <v>6</v>
      </c>
      <c r="C6" s="3" t="n">
        <v>1102</v>
      </c>
      <c r="D6" s="3" t="n">
        <v>1100</v>
      </c>
      <c r="E6" s="3" t="n">
        <v>1088</v>
      </c>
      <c r="F6" s="3" t="n">
        <v>1080</v>
      </c>
      <c r="G6" s="3" t="n">
        <v>1073</v>
      </c>
      <c r="H6" s="3" t="n">
        <v>1060</v>
      </c>
      <c r="I6" s="3" t="n">
        <v>1054</v>
      </c>
      <c r="J6" s="3" t="n">
        <v>1049</v>
      </c>
      <c r="K6" s="3" t="n">
        <v>1043</v>
      </c>
      <c r="L6" s="3" t="n">
        <v>1037</v>
      </c>
      <c r="M6" s="3" t="n">
        <v>1030</v>
      </c>
      <c r="N6" s="3" t="n">
        <v>1023</v>
      </c>
      <c r="O6" s="3" t="n">
        <v>1015</v>
      </c>
      <c r="P6" s="3" t="n">
        <v>1004</v>
      </c>
      <c r="Q6" s="3" t="n">
        <v>997</v>
      </c>
      <c r="R6" s="5" t="n">
        <v>987</v>
      </c>
    </row>
    <row r="7" customFormat="false" ht="15.75" hidden="false" customHeight="false" outlineLevel="0" collapsed="false">
      <c r="A7" s="1" t="n">
        <v>6</v>
      </c>
      <c r="B7" s="2" t="s">
        <v>7</v>
      </c>
      <c r="C7" s="3" t="n">
        <v>1023</v>
      </c>
      <c r="D7" s="3" t="n">
        <v>1014</v>
      </c>
      <c r="E7" s="3" t="n">
        <v>1009</v>
      </c>
      <c r="F7" s="3" t="n">
        <v>1006</v>
      </c>
      <c r="G7" s="3" t="n">
        <v>1003</v>
      </c>
      <c r="H7" s="3" t="n">
        <v>1009</v>
      </c>
      <c r="I7" s="3" t="n">
        <v>1008</v>
      </c>
      <c r="J7" s="3" t="n">
        <v>1006</v>
      </c>
      <c r="K7" s="3" t="n">
        <v>1005</v>
      </c>
      <c r="L7" s="3" t="n">
        <v>1011</v>
      </c>
      <c r="M7" s="3" t="n">
        <v>1010</v>
      </c>
      <c r="N7" s="3" t="n">
        <v>1014</v>
      </c>
      <c r="O7" s="3" t="n">
        <v>1012</v>
      </c>
      <c r="P7" s="3" t="n">
        <v>1009</v>
      </c>
      <c r="Q7" s="3" t="n">
        <v>1003</v>
      </c>
      <c r="R7" s="5" t="n">
        <v>1001</v>
      </c>
    </row>
    <row r="8" customFormat="false" ht="15.75" hidden="false" customHeight="false" outlineLevel="0" collapsed="false">
      <c r="A8" s="1" t="n">
        <v>7</v>
      </c>
      <c r="B8" s="2" t="s">
        <v>8</v>
      </c>
      <c r="C8" s="3" t="n">
        <v>700</v>
      </c>
      <c r="D8" s="3" t="n">
        <v>709</v>
      </c>
      <c r="E8" s="3" t="n">
        <v>702</v>
      </c>
      <c r="F8" s="3" t="n">
        <v>697</v>
      </c>
      <c r="G8" s="3" t="n">
        <v>692</v>
      </c>
      <c r="H8" s="3" t="n">
        <v>666</v>
      </c>
      <c r="I8" s="3" t="n">
        <v>662</v>
      </c>
      <c r="J8" s="3" t="n">
        <v>659</v>
      </c>
      <c r="K8" s="3" t="n">
        <v>656</v>
      </c>
      <c r="L8" s="3" t="n">
        <v>654</v>
      </c>
      <c r="M8" s="3" t="n">
        <v>651</v>
      </c>
      <c r="N8" s="3" t="n">
        <v>648</v>
      </c>
      <c r="O8" s="3" t="n">
        <v>643</v>
      </c>
      <c r="P8" s="3" t="n">
        <v>637</v>
      </c>
      <c r="Q8" s="3" t="n">
        <v>633</v>
      </c>
      <c r="R8" s="5" t="n">
        <v>628</v>
      </c>
    </row>
    <row r="9" customFormat="false" ht="15.75" hidden="false" customHeight="false" outlineLevel="0" collapsed="false">
      <c r="A9" s="1" t="n">
        <v>8</v>
      </c>
      <c r="B9" s="2" t="s">
        <v>9</v>
      </c>
      <c r="C9" s="3" t="n">
        <v>1178</v>
      </c>
      <c r="D9" s="3" t="n">
        <v>1184</v>
      </c>
      <c r="E9" s="3" t="n">
        <v>1171</v>
      </c>
      <c r="F9" s="3" t="n">
        <v>1162</v>
      </c>
      <c r="G9" s="3" t="n">
        <v>1156</v>
      </c>
      <c r="H9" s="3" t="n">
        <v>1126</v>
      </c>
      <c r="I9" s="3" t="n">
        <v>1122</v>
      </c>
      <c r="J9" s="3" t="n">
        <v>1119</v>
      </c>
      <c r="K9" s="3" t="n">
        <v>1119</v>
      </c>
      <c r="L9" s="3" t="n">
        <v>1117</v>
      </c>
      <c r="M9" s="3" t="n">
        <v>1120</v>
      </c>
      <c r="N9" s="3" t="n">
        <v>1123</v>
      </c>
      <c r="O9" s="3" t="n">
        <v>1115</v>
      </c>
      <c r="P9" s="3" t="n">
        <v>1107</v>
      </c>
      <c r="Q9" s="3" t="n">
        <v>1104</v>
      </c>
      <c r="R9" s="5" t="n">
        <v>1097</v>
      </c>
    </row>
    <row r="10" customFormat="false" ht="15.75" hidden="false" customHeight="false" outlineLevel="0" collapsed="false">
      <c r="A10" s="1" t="n">
        <v>9</v>
      </c>
      <c r="B10" s="2" t="s">
        <v>10</v>
      </c>
      <c r="C10" s="3" t="n">
        <v>1194</v>
      </c>
      <c r="D10" s="3" t="n">
        <v>1181</v>
      </c>
      <c r="E10" s="3" t="n">
        <v>1174</v>
      </c>
      <c r="F10" s="3" t="n">
        <v>1169</v>
      </c>
      <c r="G10" s="3" t="n">
        <v>1163</v>
      </c>
      <c r="H10" s="3" t="n">
        <v>1172</v>
      </c>
      <c r="I10" s="3" t="n">
        <v>1166</v>
      </c>
      <c r="J10" s="3" t="n">
        <v>1162</v>
      </c>
      <c r="K10" s="3" t="n">
        <v>1160</v>
      </c>
      <c r="L10" s="3" t="n">
        <v>1158</v>
      </c>
      <c r="M10" s="3" t="n">
        <v>1156</v>
      </c>
      <c r="N10" s="3" t="n">
        <v>1156</v>
      </c>
      <c r="O10" s="3" t="n">
        <v>1150</v>
      </c>
      <c r="P10" s="3" t="n">
        <v>1144</v>
      </c>
      <c r="Q10" s="3" t="n">
        <v>1139</v>
      </c>
      <c r="R10" s="5" t="n">
        <v>1128</v>
      </c>
    </row>
    <row r="11" customFormat="false" ht="15.75" hidden="false" customHeight="false" outlineLevel="0" collapsed="false">
      <c r="A11" s="1" t="n">
        <v>10</v>
      </c>
      <c r="B11" s="2" t="s">
        <v>11</v>
      </c>
      <c r="C11" s="3" t="n">
        <v>6784</v>
      </c>
      <c r="D11" s="3" t="n">
        <v>6628</v>
      </c>
      <c r="E11" s="3" t="n">
        <v>6646</v>
      </c>
      <c r="F11" s="3" t="n">
        <v>6673</v>
      </c>
      <c r="G11" s="3" t="n">
        <v>6713</v>
      </c>
      <c r="H11" s="3" t="n">
        <v>7106</v>
      </c>
      <c r="I11" s="3" t="n">
        <v>7199</v>
      </c>
      <c r="J11" s="3" t="n">
        <v>7048</v>
      </c>
      <c r="K11" s="3" t="n">
        <v>7134</v>
      </c>
      <c r="L11" s="3" t="n">
        <v>7231</v>
      </c>
      <c r="M11" s="3" t="n">
        <v>7319</v>
      </c>
      <c r="N11" s="3" t="n">
        <v>7423</v>
      </c>
      <c r="O11" s="3" t="n">
        <v>7503</v>
      </c>
      <c r="P11" s="3" t="n">
        <v>7599</v>
      </c>
      <c r="Q11" s="3" t="n">
        <v>7691</v>
      </c>
      <c r="R11" s="5" t="n">
        <v>7709</v>
      </c>
    </row>
    <row r="12" customFormat="false" ht="15.75" hidden="false" customHeight="false" outlineLevel="0" collapsed="false">
      <c r="A12" s="1" t="n">
        <v>11</v>
      </c>
      <c r="B12" s="2" t="s">
        <v>12</v>
      </c>
      <c r="C12" s="3" t="n">
        <v>822</v>
      </c>
      <c r="D12" s="3" t="n">
        <v>834</v>
      </c>
      <c r="E12" s="3" t="n">
        <v>827</v>
      </c>
      <c r="F12" s="3" t="n">
        <v>822</v>
      </c>
      <c r="G12" s="3" t="n">
        <v>817</v>
      </c>
      <c r="H12" s="3" t="n">
        <v>786</v>
      </c>
      <c r="I12" s="3" t="n">
        <v>781</v>
      </c>
      <c r="J12" s="3" t="n">
        <v>776</v>
      </c>
      <c r="K12" s="3" t="n">
        <v>770</v>
      </c>
      <c r="L12" s="3" t="n">
        <v>765</v>
      </c>
      <c r="M12" s="3" t="n">
        <v>760</v>
      </c>
      <c r="N12" s="3" t="n">
        <v>755</v>
      </c>
      <c r="O12" s="3" t="n">
        <v>747</v>
      </c>
      <c r="P12" s="3" t="n">
        <v>740</v>
      </c>
      <c r="Q12" s="3" t="n">
        <v>734</v>
      </c>
      <c r="R12" s="5" t="n">
        <v>725</v>
      </c>
    </row>
    <row r="13" customFormat="false" ht="15.75" hidden="false" customHeight="false" outlineLevel="0" collapsed="false">
      <c r="A13" s="1" t="n">
        <v>12</v>
      </c>
      <c r="B13" s="2" t="s">
        <v>13</v>
      </c>
      <c r="C13" s="3" t="n">
        <v>1189</v>
      </c>
      <c r="D13" s="3" t="n">
        <v>1182</v>
      </c>
      <c r="E13" s="3" t="n">
        <v>1172</v>
      </c>
      <c r="F13" s="3" t="n">
        <v>1165</v>
      </c>
      <c r="G13" s="3" t="n">
        <v>1158</v>
      </c>
      <c r="H13" s="3" t="n">
        <v>1152</v>
      </c>
      <c r="I13" s="3" t="n">
        <v>1148</v>
      </c>
      <c r="J13" s="3" t="n">
        <v>1144</v>
      </c>
      <c r="K13" s="3" t="n">
        <v>1141</v>
      </c>
      <c r="L13" s="3" t="n">
        <v>1135</v>
      </c>
      <c r="M13" s="3" t="n">
        <v>1130</v>
      </c>
      <c r="N13" s="3" t="n">
        <v>1127</v>
      </c>
      <c r="O13" s="3" t="n">
        <v>1122</v>
      </c>
      <c r="P13" s="3" t="n">
        <v>1114</v>
      </c>
      <c r="Q13" s="3" t="n">
        <v>1109</v>
      </c>
      <c r="R13" s="5" t="n">
        <v>1098</v>
      </c>
    </row>
    <row r="14" customFormat="false" ht="15.75" hidden="false" customHeight="false" outlineLevel="0" collapsed="false">
      <c r="A14" s="1" t="n">
        <v>13</v>
      </c>
      <c r="B14" s="2" t="s">
        <v>14</v>
      </c>
      <c r="C14" s="3" t="n">
        <v>1025</v>
      </c>
      <c r="D14" s="3" t="n">
        <v>1006</v>
      </c>
      <c r="E14" s="3" t="n">
        <v>994</v>
      </c>
      <c r="F14" s="3" t="n">
        <v>983</v>
      </c>
      <c r="G14" s="3" t="n">
        <v>974</v>
      </c>
      <c r="H14" s="3" t="n">
        <v>983</v>
      </c>
      <c r="I14" s="3" t="n">
        <v>981</v>
      </c>
      <c r="J14" s="3" t="n">
        <v>975</v>
      </c>
      <c r="K14" s="3" t="n">
        <v>968</v>
      </c>
      <c r="L14" s="3" t="n">
        <v>965</v>
      </c>
      <c r="M14" s="3" t="n">
        <v>959</v>
      </c>
      <c r="N14" s="3" t="n">
        <v>953</v>
      </c>
      <c r="O14" s="3" t="n">
        <v>950</v>
      </c>
      <c r="P14" s="3" t="n">
        <v>942</v>
      </c>
      <c r="Q14" s="3" t="n">
        <v>935</v>
      </c>
      <c r="R14" s="5" t="n">
        <v>921</v>
      </c>
    </row>
    <row r="15" customFormat="false" ht="15.75" hidden="false" customHeight="false" outlineLevel="0" collapsed="false">
      <c r="A15" s="1" t="n">
        <v>14</v>
      </c>
      <c r="B15" s="2" t="s">
        <v>15</v>
      </c>
      <c r="C15" s="3" t="n">
        <v>1139</v>
      </c>
      <c r="D15" s="3" t="n">
        <v>1130</v>
      </c>
      <c r="E15" s="3" t="n">
        <v>1117</v>
      </c>
      <c r="F15" s="3" t="n">
        <v>1106</v>
      </c>
      <c r="G15" s="3" t="n">
        <v>1097</v>
      </c>
      <c r="H15" s="3" t="n">
        <v>1090</v>
      </c>
      <c r="I15" s="3" t="n">
        <v>1082</v>
      </c>
      <c r="J15" s="3" t="n">
        <v>1076</v>
      </c>
      <c r="K15" s="3" t="n">
        <v>1069</v>
      </c>
      <c r="L15" s="3" t="n">
        <v>1062</v>
      </c>
      <c r="M15" s="3" t="n">
        <v>1050</v>
      </c>
      <c r="N15" s="3" t="n">
        <v>1040</v>
      </c>
      <c r="O15" s="3" t="n">
        <v>1033</v>
      </c>
      <c r="P15" s="3" t="n">
        <v>1016</v>
      </c>
      <c r="Q15" s="3" t="n">
        <v>1007</v>
      </c>
      <c r="R15" s="5" t="n">
        <v>994</v>
      </c>
    </row>
    <row r="16" customFormat="false" ht="15.75" hidden="false" customHeight="false" outlineLevel="0" collapsed="false">
      <c r="A16" s="1" t="n">
        <v>15</v>
      </c>
      <c r="B16" s="2" t="s">
        <v>16</v>
      </c>
      <c r="C16" s="3" t="n">
        <v>1415</v>
      </c>
      <c r="D16" s="3" t="n">
        <v>1407</v>
      </c>
      <c r="E16" s="3" t="n">
        <v>1390</v>
      </c>
      <c r="F16" s="3" t="n">
        <v>1380</v>
      </c>
      <c r="G16" s="3" t="n">
        <v>1369</v>
      </c>
      <c r="H16" s="3" t="n">
        <v>1350</v>
      </c>
      <c r="I16" s="3" t="n">
        <v>1342</v>
      </c>
      <c r="J16" s="3" t="n">
        <v>1334</v>
      </c>
      <c r="K16" s="3" t="n">
        <v>1325</v>
      </c>
      <c r="L16" s="3" t="n">
        <v>1315</v>
      </c>
      <c r="M16" s="3" t="n">
        <v>1305</v>
      </c>
      <c r="N16" s="3" t="n">
        <v>1297</v>
      </c>
      <c r="O16" s="3" t="n">
        <v>1284</v>
      </c>
      <c r="P16" s="3" t="n">
        <v>1270</v>
      </c>
      <c r="Q16" s="3" t="n">
        <v>1260</v>
      </c>
      <c r="R16" s="5" t="n">
        <v>1246</v>
      </c>
    </row>
    <row r="17" customFormat="false" ht="15.75" hidden="false" customHeight="false" outlineLevel="0" collapsed="false">
      <c r="A17" s="1" t="n">
        <v>16</v>
      </c>
      <c r="B17" s="2" t="s">
        <v>17</v>
      </c>
      <c r="C17" s="3" t="n">
        <v>1615</v>
      </c>
      <c r="D17" s="3" t="n">
        <v>1600</v>
      </c>
      <c r="E17" s="3" t="n">
        <v>1580</v>
      </c>
      <c r="F17" s="3" t="n">
        <v>1566</v>
      </c>
      <c r="G17" s="3" t="n">
        <v>1553</v>
      </c>
      <c r="H17" s="3" t="n">
        <v>1550</v>
      </c>
      <c r="I17" s="3" t="n">
        <v>1545</v>
      </c>
      <c r="J17" s="3" t="n">
        <v>1532</v>
      </c>
      <c r="K17" s="3" t="n">
        <v>1522</v>
      </c>
      <c r="L17" s="3" t="n">
        <v>1514</v>
      </c>
      <c r="M17" s="3" t="n">
        <v>1506</v>
      </c>
      <c r="N17" s="3" t="n">
        <v>1499</v>
      </c>
      <c r="O17" s="3" t="n">
        <v>1492</v>
      </c>
      <c r="P17" s="3" t="n">
        <v>1479</v>
      </c>
      <c r="Q17" s="3" t="n">
        <v>1466</v>
      </c>
      <c r="R17" s="5" t="n">
        <v>1449</v>
      </c>
    </row>
    <row r="18" customFormat="false" ht="15.75" hidden="false" customHeight="false" outlineLevel="0" collapsed="false">
      <c r="A18" s="1" t="n">
        <v>17</v>
      </c>
      <c r="B18" s="2" t="s">
        <v>18</v>
      </c>
      <c r="C18" s="3" t="n">
        <v>1313</v>
      </c>
      <c r="D18" s="3" t="n">
        <v>1328</v>
      </c>
      <c r="E18" s="3" t="n">
        <v>1320</v>
      </c>
      <c r="F18" s="3" t="n">
        <v>1315</v>
      </c>
      <c r="G18" s="3" t="n">
        <v>1310</v>
      </c>
      <c r="H18" s="3" t="n">
        <v>1271</v>
      </c>
      <c r="I18" s="3" t="n">
        <v>1271</v>
      </c>
      <c r="J18" s="3" t="n">
        <v>1272</v>
      </c>
      <c r="K18" s="3" t="n">
        <v>1272</v>
      </c>
      <c r="L18" s="3" t="n">
        <v>1272</v>
      </c>
      <c r="M18" s="3" t="n">
        <v>1272</v>
      </c>
      <c r="N18" s="3" t="n">
        <v>1271</v>
      </c>
      <c r="O18" s="3" t="n">
        <v>1266</v>
      </c>
      <c r="P18" s="3" t="n">
        <v>1260</v>
      </c>
      <c r="Q18" s="3" t="n">
        <v>1254</v>
      </c>
      <c r="R18" s="5" t="n">
        <v>1241</v>
      </c>
    </row>
    <row r="19" customFormat="false" ht="15.75" hidden="false" customHeight="false" outlineLevel="0" collapsed="false">
      <c r="A19" s="1" t="n">
        <v>18</v>
      </c>
      <c r="B19" s="2" t="s">
        <v>19</v>
      </c>
      <c r="C19" s="3" t="n">
        <v>10924</v>
      </c>
      <c r="D19" s="3" t="n">
        <v>10425</v>
      </c>
      <c r="E19" s="3" t="n">
        <v>10443</v>
      </c>
      <c r="F19" s="3" t="n">
        <v>10470</v>
      </c>
      <c r="G19" s="3" t="n">
        <v>10509</v>
      </c>
      <c r="H19" s="3" t="n">
        <v>11541</v>
      </c>
      <c r="I19" s="3" t="n">
        <v>11613</v>
      </c>
      <c r="J19" s="3" t="n">
        <v>11980</v>
      </c>
      <c r="K19" s="3" t="n">
        <v>12108</v>
      </c>
      <c r="L19" s="3" t="n">
        <v>12197</v>
      </c>
      <c r="M19" s="3" t="n">
        <v>12330</v>
      </c>
      <c r="N19" s="3" t="n">
        <v>12381</v>
      </c>
      <c r="O19" s="3" t="n">
        <v>12507</v>
      </c>
      <c r="P19" s="3" t="n">
        <v>12615</v>
      </c>
      <c r="Q19" s="3" t="n">
        <v>12678</v>
      </c>
      <c r="R19" s="5" t="n">
        <v>12655</v>
      </c>
    </row>
    <row r="20" customFormat="false" ht="15.75" hidden="false" customHeight="false" outlineLevel="0" collapsed="false">
      <c r="A20" s="1" t="n">
        <v>19</v>
      </c>
      <c r="B20" s="2" t="s">
        <v>20</v>
      </c>
      <c r="C20" s="3" t="n">
        <v>676</v>
      </c>
      <c r="D20" s="3" t="n">
        <v>698</v>
      </c>
      <c r="E20" s="3" t="n">
        <v>693</v>
      </c>
      <c r="F20" s="3" t="n">
        <v>691</v>
      </c>
      <c r="G20" s="3" t="n">
        <v>687</v>
      </c>
      <c r="H20" s="3" t="n">
        <v>643</v>
      </c>
      <c r="I20" s="3" t="n">
        <v>640</v>
      </c>
      <c r="J20" s="3" t="n">
        <v>637</v>
      </c>
      <c r="K20" s="3" t="n">
        <v>634</v>
      </c>
      <c r="L20" s="3" t="n">
        <v>633</v>
      </c>
      <c r="M20" s="3" t="n">
        <v>630</v>
      </c>
      <c r="N20" s="3" t="n">
        <v>627</v>
      </c>
      <c r="O20" s="3" t="n">
        <v>622</v>
      </c>
      <c r="P20" s="3" t="n">
        <v>618</v>
      </c>
      <c r="Q20" s="3" t="n">
        <v>614</v>
      </c>
      <c r="R20" s="5" t="n">
        <v>609</v>
      </c>
    </row>
    <row r="21" customFormat="false" ht="15.75" hidden="false" customHeight="false" outlineLevel="0" collapsed="false">
      <c r="A21" s="1" t="n">
        <v>20</v>
      </c>
      <c r="B21" s="2" t="s">
        <v>21</v>
      </c>
      <c r="C21" s="3" t="n">
        <v>963</v>
      </c>
      <c r="D21" s="3" t="n">
        <v>985</v>
      </c>
      <c r="E21" s="3" t="n">
        <v>975</v>
      </c>
      <c r="F21" s="3" t="n">
        <v>968</v>
      </c>
      <c r="G21" s="3" t="n">
        <v>959</v>
      </c>
      <c r="H21" s="3" t="n">
        <v>899</v>
      </c>
      <c r="I21" s="3" t="n">
        <v>890</v>
      </c>
      <c r="J21" s="3" t="n">
        <v>880</v>
      </c>
      <c r="K21" s="3" t="n">
        <v>872</v>
      </c>
      <c r="L21" s="3" t="n">
        <v>864</v>
      </c>
      <c r="M21" s="3" t="n">
        <v>857</v>
      </c>
      <c r="N21" s="3" t="n">
        <v>850</v>
      </c>
      <c r="O21" s="3" t="n">
        <v>841</v>
      </c>
      <c r="P21" s="3" t="n">
        <v>830</v>
      </c>
      <c r="Q21" s="3" t="n">
        <v>821</v>
      </c>
      <c r="R21" s="5" t="n">
        <v>814</v>
      </c>
    </row>
    <row r="22" customFormat="false" ht="15.75" hidden="false" customHeight="false" outlineLevel="0" collapsed="false">
      <c r="A22" s="1" t="n">
        <v>21</v>
      </c>
      <c r="B22" s="2" t="s">
        <v>22</v>
      </c>
      <c r="C22" s="3" t="n">
        <v>1282</v>
      </c>
      <c r="D22" s="3" t="n">
        <v>1291</v>
      </c>
      <c r="E22" s="3" t="n">
        <v>1280</v>
      </c>
      <c r="F22" s="3" t="n">
        <v>1272</v>
      </c>
      <c r="G22" s="3" t="n">
        <v>1262</v>
      </c>
      <c r="H22" s="3" t="n">
        <v>1225</v>
      </c>
      <c r="I22" s="3" t="n">
        <v>1213</v>
      </c>
      <c r="J22" s="3" t="n">
        <v>1202</v>
      </c>
      <c r="K22" s="3" t="n">
        <v>1192</v>
      </c>
      <c r="L22" s="3" t="n">
        <v>1183</v>
      </c>
      <c r="M22" s="3" t="n">
        <v>1174</v>
      </c>
      <c r="N22" s="3" t="n">
        <v>1166</v>
      </c>
      <c r="O22" s="3" t="n">
        <v>1155</v>
      </c>
      <c r="P22" s="3" t="n">
        <v>1144</v>
      </c>
      <c r="Q22" s="3" t="n">
        <v>1136</v>
      </c>
      <c r="R22" s="5" t="n">
        <v>1127</v>
      </c>
    </row>
    <row r="23" customFormat="false" ht="15.75" hidden="false" customHeight="false" outlineLevel="0" collapsed="false">
      <c r="A23" s="1" t="n">
        <v>22</v>
      </c>
      <c r="B23" s="2" t="s">
        <v>23</v>
      </c>
      <c r="C23" s="3" t="n">
        <v>1235</v>
      </c>
      <c r="D23" s="3" t="n">
        <v>1235</v>
      </c>
      <c r="E23" s="3" t="n">
        <v>1228</v>
      </c>
      <c r="F23" s="3" t="n">
        <v>1223</v>
      </c>
      <c r="G23" s="3" t="n">
        <v>1218</v>
      </c>
      <c r="H23" s="3" t="n">
        <v>1201</v>
      </c>
      <c r="I23" s="3" t="n">
        <v>1198</v>
      </c>
      <c r="J23" s="3" t="n">
        <v>1196</v>
      </c>
      <c r="K23" s="3" t="n">
        <v>1193</v>
      </c>
      <c r="L23" s="3" t="n">
        <v>1191</v>
      </c>
      <c r="M23" s="3" t="n">
        <v>1188</v>
      </c>
      <c r="N23" s="3" t="n">
        <v>1184</v>
      </c>
      <c r="O23" s="3" t="n">
        <v>1177</v>
      </c>
      <c r="P23" s="3" t="n">
        <v>1168</v>
      </c>
      <c r="Q23" s="3" t="n">
        <v>1160</v>
      </c>
      <c r="R23" s="5" t="n">
        <v>1151</v>
      </c>
    </row>
    <row r="24" customFormat="false" ht="15.75" hidden="false" customHeight="false" outlineLevel="0" collapsed="false">
      <c r="A24" s="1" t="n">
        <v>23</v>
      </c>
      <c r="B24" s="2" t="s">
        <v>24</v>
      </c>
      <c r="C24" s="3" t="n">
        <v>936</v>
      </c>
      <c r="D24" s="3" t="n">
        <v>940</v>
      </c>
      <c r="E24" s="3" t="n">
        <v>937</v>
      </c>
      <c r="F24" s="3" t="n">
        <v>937</v>
      </c>
      <c r="G24" s="3" t="n">
        <v>937</v>
      </c>
      <c r="H24" s="3" t="n">
        <v>942</v>
      </c>
      <c r="I24" s="3" t="n">
        <v>947</v>
      </c>
      <c r="J24" s="3" t="n">
        <v>955</v>
      </c>
      <c r="K24" s="3" t="n">
        <v>963</v>
      </c>
      <c r="L24" s="3" t="n">
        <v>969</v>
      </c>
      <c r="M24" s="3" t="n">
        <v>976</v>
      </c>
      <c r="N24" s="3" t="n">
        <v>986</v>
      </c>
      <c r="O24" s="3" t="n">
        <v>995</v>
      </c>
      <c r="P24" s="3" t="n">
        <v>1002</v>
      </c>
      <c r="Q24" s="3" t="n">
        <v>1013</v>
      </c>
      <c r="R24" s="5" t="n">
        <v>1019</v>
      </c>
    </row>
    <row r="25" customFormat="false" ht="15.75" hidden="false" customHeight="false" outlineLevel="0" collapsed="false">
      <c r="A25" s="1" t="n">
        <v>24</v>
      </c>
      <c r="B25" s="2" t="s">
        <v>25</v>
      </c>
      <c r="C25" s="3" t="n">
        <v>1685</v>
      </c>
      <c r="D25" s="3" t="n">
        <v>1644</v>
      </c>
      <c r="E25" s="3" t="n">
        <v>1638</v>
      </c>
      <c r="F25" s="3" t="n">
        <v>1633</v>
      </c>
      <c r="G25" s="3" t="n">
        <v>1632</v>
      </c>
      <c r="H25" s="3" t="n">
        <v>1719</v>
      </c>
      <c r="I25" s="3" t="n">
        <v>1734</v>
      </c>
      <c r="J25" s="3" t="n">
        <v>1751</v>
      </c>
      <c r="K25" s="3" t="n">
        <v>1764</v>
      </c>
      <c r="L25" s="3" t="n">
        <v>1776</v>
      </c>
      <c r="M25" s="3" t="n">
        <v>1779</v>
      </c>
      <c r="N25" s="3" t="n">
        <v>1792</v>
      </c>
      <c r="O25" s="3" t="n">
        <v>1814</v>
      </c>
      <c r="P25" s="3" t="n">
        <v>1848</v>
      </c>
      <c r="Q25" s="3" t="n">
        <v>1876</v>
      </c>
      <c r="R25" s="5" t="n">
        <v>1893</v>
      </c>
    </row>
    <row r="26" customFormat="false" ht="15.75" hidden="false" customHeight="false" outlineLevel="0" collapsed="false">
      <c r="A26" s="1" t="n">
        <v>25</v>
      </c>
      <c r="B26" s="2" t="s">
        <v>26</v>
      </c>
      <c r="C26" s="3" t="n">
        <v>839</v>
      </c>
      <c r="D26" s="3" t="n">
        <v>864</v>
      </c>
      <c r="E26" s="3" t="n">
        <v>857</v>
      </c>
      <c r="F26" s="3" t="n">
        <v>851</v>
      </c>
      <c r="G26" s="3" t="n">
        <v>843</v>
      </c>
      <c r="H26" s="3" t="n">
        <v>794</v>
      </c>
      <c r="I26" s="3" t="n">
        <v>788</v>
      </c>
      <c r="J26" s="3" t="n">
        <v>780</v>
      </c>
      <c r="K26" s="3" t="n">
        <v>771</v>
      </c>
      <c r="L26" s="3" t="n">
        <v>766</v>
      </c>
      <c r="M26" s="3" t="n">
        <v>762</v>
      </c>
      <c r="N26" s="3" t="n">
        <v>757</v>
      </c>
      <c r="O26" s="3" t="n">
        <v>754</v>
      </c>
      <c r="P26" s="3" t="n">
        <v>748</v>
      </c>
      <c r="Q26" s="3" t="n">
        <v>741</v>
      </c>
      <c r="R26" s="5" t="n">
        <v>733</v>
      </c>
    </row>
    <row r="27" customFormat="false" ht="15.75" hidden="false" customHeight="false" outlineLevel="0" collapsed="false">
      <c r="A27" s="1" t="n">
        <v>26</v>
      </c>
      <c r="B27" s="2" t="s">
        <v>27</v>
      </c>
      <c r="C27" s="3" t="n">
        <v>666</v>
      </c>
      <c r="D27" s="3" t="n">
        <v>665</v>
      </c>
      <c r="E27" s="3" t="n">
        <v>657</v>
      </c>
      <c r="F27" s="3" t="n">
        <v>652</v>
      </c>
      <c r="G27" s="3" t="n">
        <v>646</v>
      </c>
      <c r="H27" s="3" t="n">
        <v>633</v>
      </c>
      <c r="I27" s="3" t="n">
        <v>630</v>
      </c>
      <c r="J27" s="3" t="n">
        <v>626</v>
      </c>
      <c r="K27" s="3" t="n">
        <v>623</v>
      </c>
      <c r="L27" s="3" t="n">
        <v>619</v>
      </c>
      <c r="M27" s="3" t="n">
        <v>616</v>
      </c>
      <c r="N27" s="3" t="n">
        <v>613</v>
      </c>
      <c r="O27" s="3" t="n">
        <v>606</v>
      </c>
      <c r="P27" s="3" t="n">
        <v>600</v>
      </c>
      <c r="Q27" s="3" t="n">
        <v>597</v>
      </c>
      <c r="R27" s="5" t="n">
        <v>592</v>
      </c>
    </row>
    <row r="28" customFormat="false" ht="15.75" hidden="false" customHeight="false" outlineLevel="0" collapsed="false">
      <c r="A28" s="1" t="n">
        <v>27</v>
      </c>
      <c r="B28" s="2" t="s">
        <v>28</v>
      </c>
      <c r="C28" s="3" t="n">
        <v>721</v>
      </c>
      <c r="D28" s="3" t="n">
        <v>725</v>
      </c>
      <c r="E28" s="3" t="n">
        <v>714</v>
      </c>
      <c r="F28" s="3" t="n">
        <v>706</v>
      </c>
      <c r="G28" s="3" t="n">
        <v>696</v>
      </c>
      <c r="H28" s="3" t="n">
        <v>671</v>
      </c>
      <c r="I28" s="3" t="n">
        <v>667</v>
      </c>
      <c r="J28" s="3" t="n">
        <v>662</v>
      </c>
      <c r="K28" s="3" t="n">
        <v>657</v>
      </c>
      <c r="L28" s="3" t="n">
        <v>651</v>
      </c>
      <c r="M28" s="3" t="n">
        <v>646</v>
      </c>
      <c r="N28" s="3" t="n">
        <v>642</v>
      </c>
      <c r="O28" s="3" t="n">
        <v>636</v>
      </c>
      <c r="P28" s="3" t="n">
        <v>630</v>
      </c>
      <c r="Q28" s="3" t="n">
        <v>626</v>
      </c>
      <c r="R28" s="5" t="n">
        <v>620</v>
      </c>
    </row>
    <row r="29" customFormat="false" ht="15.75" hidden="false" customHeight="false" outlineLevel="0" collapsed="false">
      <c r="A29" s="1" t="n">
        <v>28</v>
      </c>
      <c r="B29" s="2" t="s">
        <v>29</v>
      </c>
      <c r="C29" s="3" t="n">
        <v>4713</v>
      </c>
      <c r="D29" s="3" t="n">
        <v>4581</v>
      </c>
      <c r="E29" s="3" t="n">
        <v>4571</v>
      </c>
      <c r="F29" s="3" t="n">
        <v>4568</v>
      </c>
      <c r="G29" s="3" t="n">
        <v>4582</v>
      </c>
      <c r="H29" s="3" t="n">
        <v>4899</v>
      </c>
      <c r="I29" s="3" t="n">
        <v>4953</v>
      </c>
      <c r="J29" s="3" t="n">
        <v>5028</v>
      </c>
      <c r="K29" s="3" t="n">
        <v>5132</v>
      </c>
      <c r="L29" s="3" t="n">
        <v>5192</v>
      </c>
      <c r="M29" s="3" t="n">
        <v>5226</v>
      </c>
      <c r="N29" s="3" t="n">
        <v>5282</v>
      </c>
      <c r="O29" s="3" t="n">
        <v>5352</v>
      </c>
      <c r="P29" s="3" t="n">
        <v>5384</v>
      </c>
      <c r="Q29" s="3" t="n">
        <v>5398</v>
      </c>
      <c r="R29" s="5" t="n">
        <v>5384</v>
      </c>
    </row>
    <row r="30" customFormat="false" ht="15.75" hidden="false" customHeight="false" outlineLevel="0" collapsed="false">
      <c r="A30" s="1" t="n">
        <v>29</v>
      </c>
      <c r="B30" s="2" t="s">
        <v>30</v>
      </c>
      <c r="C30" s="3" t="n">
        <v>441</v>
      </c>
      <c r="D30" s="3" t="n">
        <v>443</v>
      </c>
      <c r="E30" s="3" t="n">
        <v>441</v>
      </c>
      <c r="F30" s="3" t="n">
        <v>441</v>
      </c>
      <c r="G30" s="3" t="n">
        <v>443</v>
      </c>
      <c r="H30" s="3" t="n">
        <v>440</v>
      </c>
      <c r="I30" s="3" t="n">
        <v>443</v>
      </c>
      <c r="J30" s="3" t="n">
        <v>445</v>
      </c>
      <c r="K30" s="3" t="n">
        <v>446</v>
      </c>
      <c r="L30" s="3" t="n">
        <v>449</v>
      </c>
      <c r="M30" s="3" t="n">
        <v>451</v>
      </c>
      <c r="N30" s="3" t="n">
        <v>454</v>
      </c>
      <c r="O30" s="3" t="n">
        <v>454</v>
      </c>
      <c r="P30" s="3" t="n">
        <v>455</v>
      </c>
      <c r="Q30" s="3" t="n">
        <v>463</v>
      </c>
      <c r="R30" s="5" t="n">
        <v>463</v>
      </c>
    </row>
    <row r="31" customFormat="false" ht="15.75" hidden="false" customHeight="false" outlineLevel="0" collapsed="false">
      <c r="A31" s="1" t="n">
        <v>30</v>
      </c>
      <c r="B31" s="2" t="s">
        <v>31</v>
      </c>
      <c r="C31" s="3" t="n">
        <v>294</v>
      </c>
      <c r="D31" s="3" t="n">
        <v>289</v>
      </c>
      <c r="E31" s="3" t="n">
        <v>287</v>
      </c>
      <c r="F31" s="3" t="n">
        <v>286</v>
      </c>
      <c r="G31" s="3" t="n">
        <v>284</v>
      </c>
      <c r="H31" s="3" t="n">
        <v>289</v>
      </c>
      <c r="I31" s="3" t="n">
        <v>287</v>
      </c>
      <c r="J31" s="3" t="n">
        <v>284</v>
      </c>
      <c r="K31" s="3" t="n">
        <v>282</v>
      </c>
      <c r="L31" s="3" t="n">
        <v>281</v>
      </c>
      <c r="M31" s="3" t="n">
        <v>279</v>
      </c>
      <c r="N31" s="3" t="n">
        <v>278</v>
      </c>
      <c r="O31" s="3" t="n">
        <v>275</v>
      </c>
      <c r="P31" s="3" t="n">
        <v>272</v>
      </c>
      <c r="Q31" s="3" t="n">
        <v>271</v>
      </c>
      <c r="R31" s="5" t="n">
        <v>270</v>
      </c>
    </row>
    <row r="32" customFormat="false" ht="15.75" hidden="false" customHeight="false" outlineLevel="0" collapsed="false">
      <c r="A32" s="1" t="n">
        <v>31</v>
      </c>
      <c r="B32" s="2" t="s">
        <v>32</v>
      </c>
      <c r="C32" s="6"/>
      <c r="D32" s="6"/>
      <c r="E32" s="6"/>
      <c r="F32" s="6"/>
      <c r="G32" s="6"/>
      <c r="H32" s="6"/>
      <c r="I32" s="6"/>
      <c r="J32" s="6"/>
      <c r="K32" s="6"/>
      <c r="L32" s="3" t="n">
        <v>1896</v>
      </c>
      <c r="M32" s="3" t="n">
        <v>1907</v>
      </c>
      <c r="N32" s="3" t="n">
        <v>1912</v>
      </c>
      <c r="O32" s="3" t="n">
        <v>1914</v>
      </c>
      <c r="P32" s="3" t="n">
        <v>1912</v>
      </c>
      <c r="Q32" s="3" t="n">
        <v>1912</v>
      </c>
      <c r="R32" s="5" t="n">
        <v>1902</v>
      </c>
    </row>
    <row r="33" customFormat="false" ht="15.75" hidden="false" customHeight="false" outlineLevel="0" collapsed="false">
      <c r="A33" s="1" t="n">
        <v>32</v>
      </c>
      <c r="B33" s="2" t="s">
        <v>33</v>
      </c>
      <c r="C33" s="3" t="n">
        <v>5127</v>
      </c>
      <c r="D33" s="3" t="n">
        <v>5096</v>
      </c>
      <c r="E33" s="3" t="n">
        <v>5101</v>
      </c>
      <c r="F33" s="3" t="n">
        <v>5122</v>
      </c>
      <c r="G33" s="3" t="n">
        <v>5142</v>
      </c>
      <c r="H33" s="3" t="n">
        <v>5230</v>
      </c>
      <c r="I33" s="3" t="n">
        <v>5284</v>
      </c>
      <c r="J33" s="3" t="n">
        <v>5330</v>
      </c>
      <c r="K33" s="3" t="n">
        <v>5404</v>
      </c>
      <c r="L33" s="3" t="n">
        <v>5454</v>
      </c>
      <c r="M33" s="3" t="n">
        <v>5514</v>
      </c>
      <c r="N33" s="3" t="n">
        <v>5571</v>
      </c>
      <c r="O33" s="3" t="n">
        <v>5603</v>
      </c>
      <c r="P33" s="3" t="n">
        <v>5648</v>
      </c>
      <c r="Q33" s="3" t="n">
        <v>5676</v>
      </c>
      <c r="R33" s="5" t="n">
        <v>5684</v>
      </c>
    </row>
    <row r="34" customFormat="false" ht="15.75" hidden="false" customHeight="false" outlineLevel="0" collapsed="false">
      <c r="A34" s="1" t="n">
        <v>33</v>
      </c>
      <c r="B34" s="2" t="s">
        <v>34</v>
      </c>
      <c r="C34" s="3" t="n">
        <v>1003</v>
      </c>
      <c r="D34" s="3" t="n">
        <v>994</v>
      </c>
      <c r="E34" s="3" t="n">
        <v>994</v>
      </c>
      <c r="F34" s="3" t="n">
        <v>1001</v>
      </c>
      <c r="G34" s="3" t="n">
        <v>1005</v>
      </c>
      <c r="H34" s="3" t="n">
        <v>1010</v>
      </c>
      <c r="I34" s="3" t="n">
        <v>1015</v>
      </c>
      <c r="J34" s="3" t="n">
        <v>1014</v>
      </c>
      <c r="K34" s="3" t="n">
        <v>1017</v>
      </c>
      <c r="L34" s="3" t="n">
        <v>1021</v>
      </c>
      <c r="M34" s="3" t="n">
        <v>1019</v>
      </c>
      <c r="N34" s="3" t="n">
        <v>1019</v>
      </c>
      <c r="O34" s="3" t="n">
        <v>1017</v>
      </c>
      <c r="P34" s="3" t="n">
        <v>1014</v>
      </c>
      <c r="Q34" s="3" t="n">
        <v>1006</v>
      </c>
      <c r="R34" s="5" t="n">
        <v>998</v>
      </c>
    </row>
    <row r="35" customFormat="false" ht="15.75" hidden="false" customHeight="false" outlineLevel="0" collapsed="false">
      <c r="A35" s="1" t="n">
        <v>34</v>
      </c>
      <c r="B35" s="2" t="s">
        <v>35</v>
      </c>
      <c r="C35" s="3" t="n">
        <v>2640</v>
      </c>
      <c r="D35" s="3" t="n">
        <v>2636</v>
      </c>
      <c r="E35" s="3" t="n">
        <v>2620</v>
      </c>
      <c r="F35" s="3" t="n">
        <v>2609</v>
      </c>
      <c r="G35" s="3" t="n">
        <v>2599</v>
      </c>
      <c r="H35" s="3" t="n">
        <v>2607</v>
      </c>
      <c r="I35" s="3" t="n">
        <v>2595</v>
      </c>
      <c r="J35" s="3" t="n">
        <v>2583</v>
      </c>
      <c r="K35" s="3" t="n">
        <v>2569</v>
      </c>
      <c r="L35" s="3" t="n">
        <v>2557</v>
      </c>
      <c r="M35" s="3" t="n">
        <v>2546</v>
      </c>
      <c r="N35" s="3" t="n">
        <v>2535</v>
      </c>
      <c r="O35" s="3" t="n">
        <v>2521</v>
      </c>
      <c r="P35" s="3" t="n">
        <v>2508</v>
      </c>
      <c r="Q35" s="3" t="n">
        <v>2491</v>
      </c>
      <c r="R35" s="5" t="n">
        <v>2475</v>
      </c>
    </row>
    <row r="36" customFormat="false" ht="15.75" hidden="false" customHeight="false" outlineLevel="0" collapsed="false">
      <c r="A36" s="1" t="n">
        <v>35</v>
      </c>
      <c r="B36" s="2" t="s">
        <v>36</v>
      </c>
      <c r="C36" s="3" t="n">
        <v>4332</v>
      </c>
      <c r="D36" s="3" t="n">
        <v>4304</v>
      </c>
      <c r="E36" s="3" t="n">
        <v>4276</v>
      </c>
      <c r="F36" s="3" t="n">
        <v>4255</v>
      </c>
      <c r="G36" s="3" t="n">
        <v>4242</v>
      </c>
      <c r="H36" s="3" t="n">
        <v>4275</v>
      </c>
      <c r="I36" s="3" t="n">
        <v>4260</v>
      </c>
      <c r="J36" s="3" t="n">
        <v>4254</v>
      </c>
      <c r="K36" s="3" t="n">
        <v>4246</v>
      </c>
      <c r="L36" s="3" t="n">
        <v>4242</v>
      </c>
      <c r="M36" s="3" t="n">
        <v>4236</v>
      </c>
      <c r="N36" s="3" t="n">
        <v>4231</v>
      </c>
      <c r="O36" s="3" t="n">
        <v>4221</v>
      </c>
      <c r="P36" s="3" t="n">
        <v>4203</v>
      </c>
      <c r="Q36" s="3" t="n">
        <v>4198</v>
      </c>
      <c r="R36" s="5" t="n">
        <v>4182</v>
      </c>
    </row>
    <row r="37" customFormat="false" ht="15.75" hidden="false" customHeight="false" outlineLevel="0" collapsed="false">
      <c r="A37" s="1" t="n">
        <v>36</v>
      </c>
      <c r="B37" s="2" t="s">
        <v>37</v>
      </c>
      <c r="C37" s="6"/>
      <c r="D37" s="6"/>
      <c r="E37" s="6"/>
      <c r="F37" s="6"/>
      <c r="G37" s="6"/>
      <c r="H37" s="6"/>
      <c r="I37" s="6"/>
      <c r="J37" s="6"/>
      <c r="K37" s="6"/>
      <c r="L37" s="3" t="n">
        <v>399</v>
      </c>
      <c r="M37" s="3" t="n">
        <v>416</v>
      </c>
      <c r="N37" s="3" t="n">
        <v>429</v>
      </c>
      <c r="O37" s="3" t="n">
        <v>437</v>
      </c>
      <c r="P37" s="3" t="n">
        <v>443</v>
      </c>
      <c r="Q37" s="3" t="n">
        <v>449</v>
      </c>
      <c r="R37" s="5" t="n">
        <v>510</v>
      </c>
    </row>
    <row r="38" customFormat="false" ht="15.75" hidden="false" customHeight="false" outlineLevel="0" collapsed="false">
      <c r="A38" s="1" t="n">
        <v>37</v>
      </c>
      <c r="B38" s="2" t="s">
        <v>38</v>
      </c>
      <c r="C38" s="3" t="n">
        <v>2693</v>
      </c>
      <c r="D38" s="3" t="n">
        <v>2641</v>
      </c>
      <c r="E38" s="3" t="n">
        <v>2659</v>
      </c>
      <c r="F38" s="3" t="n">
        <v>2688</v>
      </c>
      <c r="G38" s="3" t="n">
        <v>2712</v>
      </c>
      <c r="H38" s="3" t="n">
        <v>2914</v>
      </c>
      <c r="I38" s="3" t="n">
        <v>2931</v>
      </c>
      <c r="J38" s="3" t="n">
        <v>2946</v>
      </c>
      <c r="K38" s="3" t="n">
        <v>2964</v>
      </c>
      <c r="L38" s="3" t="n">
        <v>2990</v>
      </c>
      <c r="M38" s="3" t="n">
        <v>3015</v>
      </c>
      <c r="N38" s="3" t="n">
        <v>3042</v>
      </c>
      <c r="O38" s="3" t="n">
        <v>3064</v>
      </c>
      <c r="P38" s="3" t="n">
        <v>3086</v>
      </c>
      <c r="Q38" s="3" t="n">
        <v>3111</v>
      </c>
      <c r="R38" s="5" t="n">
        <v>3133</v>
      </c>
    </row>
    <row r="39" customFormat="false" ht="15.75" hidden="false" customHeight="false" outlineLevel="0" collapsed="false">
      <c r="A39" s="1" t="n">
        <v>38</v>
      </c>
      <c r="B39" s="2" t="s">
        <v>39</v>
      </c>
      <c r="C39" s="3" t="n">
        <v>417</v>
      </c>
      <c r="D39" s="3" t="n">
        <v>487</v>
      </c>
      <c r="E39" s="3" t="n">
        <v>493</v>
      </c>
      <c r="F39" s="3" t="n">
        <v>499</v>
      </c>
      <c r="G39" s="3" t="n">
        <v>508</v>
      </c>
      <c r="H39" s="3" t="n">
        <v>415</v>
      </c>
      <c r="I39" s="3" t="n">
        <v>430</v>
      </c>
      <c r="J39" s="3" t="n">
        <v>442</v>
      </c>
      <c r="K39" s="3" t="n">
        <v>453</v>
      </c>
      <c r="L39" s="3" t="n">
        <v>464</v>
      </c>
      <c r="M39" s="3" t="n">
        <v>473</v>
      </c>
      <c r="N39" s="3" t="n">
        <v>481</v>
      </c>
      <c r="O39" s="3" t="n">
        <v>488</v>
      </c>
      <c r="P39" s="3" t="n">
        <v>498</v>
      </c>
      <c r="Q39" s="3" t="n">
        <v>507</v>
      </c>
      <c r="R39" s="5" t="n">
        <v>516</v>
      </c>
    </row>
    <row r="40" customFormat="false" ht="15.75" hidden="false" customHeight="false" outlineLevel="0" collapsed="false">
      <c r="A40" s="1" t="n">
        <v>39</v>
      </c>
      <c r="B40" s="2" t="s">
        <v>40</v>
      </c>
      <c r="C40" s="3" t="n">
        <v>866</v>
      </c>
      <c r="D40" s="3" t="n">
        <v>894</v>
      </c>
      <c r="E40" s="3" t="n">
        <v>891</v>
      </c>
      <c r="F40" s="3" t="n">
        <v>891</v>
      </c>
      <c r="G40" s="3" t="n">
        <v>892</v>
      </c>
      <c r="H40" s="3" t="n">
        <v>860</v>
      </c>
      <c r="I40" s="3" t="n">
        <v>859</v>
      </c>
      <c r="J40" s="3" t="n">
        <v>859</v>
      </c>
      <c r="K40" s="3" t="n">
        <v>859</v>
      </c>
      <c r="L40" s="3" t="n">
        <v>861</v>
      </c>
      <c r="M40" s="3" t="n">
        <v>862</v>
      </c>
      <c r="N40" s="3" t="n">
        <v>865</v>
      </c>
      <c r="O40" s="3" t="n">
        <v>865</v>
      </c>
      <c r="P40" s="3" t="n">
        <v>866</v>
      </c>
      <c r="Q40" s="3" t="n">
        <v>868</v>
      </c>
      <c r="R40" s="5" t="n">
        <v>869</v>
      </c>
    </row>
    <row r="41" customFormat="false" ht="15.75" hidden="false" customHeight="false" outlineLevel="0" collapsed="false">
      <c r="A41" s="1" t="n">
        <v>40</v>
      </c>
      <c r="B41" s="2" t="s">
        <v>41</v>
      </c>
      <c r="C41" s="3" t="n">
        <v>455</v>
      </c>
      <c r="D41" s="3" t="n">
        <v>431</v>
      </c>
      <c r="E41" s="3" t="n">
        <v>429</v>
      </c>
      <c r="F41" s="3" t="n">
        <v>427</v>
      </c>
      <c r="G41" s="3" t="n">
        <v>427</v>
      </c>
      <c r="H41" s="3" t="n">
        <v>477</v>
      </c>
      <c r="I41" s="3" t="n">
        <v>475</v>
      </c>
      <c r="J41" s="3" t="n">
        <v>472</v>
      </c>
      <c r="K41" s="3" t="n">
        <v>470</v>
      </c>
      <c r="L41" s="3" t="n">
        <v>469</v>
      </c>
      <c r="M41" s="3" t="n">
        <v>468</v>
      </c>
      <c r="N41" s="3" t="n">
        <v>466</v>
      </c>
      <c r="O41" s="3" t="n">
        <v>466</v>
      </c>
      <c r="P41" s="3" t="n">
        <v>466</v>
      </c>
      <c r="Q41" s="3" t="n">
        <v>466</v>
      </c>
      <c r="R41" s="5" t="n">
        <v>465</v>
      </c>
    </row>
    <row r="42" customFormat="false" ht="15.75" hidden="false" customHeight="true" outlineLevel="0" collapsed="false">
      <c r="A42" s="1" t="n">
        <v>41</v>
      </c>
      <c r="B42" s="2" t="s">
        <v>42</v>
      </c>
      <c r="C42" s="3" t="n">
        <v>707</v>
      </c>
      <c r="D42" s="3" t="n">
        <v>702</v>
      </c>
      <c r="E42" s="3" t="n">
        <v>701</v>
      </c>
      <c r="F42" s="3" t="n">
        <v>702</v>
      </c>
      <c r="G42" s="3" t="n">
        <v>702</v>
      </c>
      <c r="H42" s="3" t="n">
        <v>712</v>
      </c>
      <c r="I42" s="3" t="n">
        <v>709</v>
      </c>
      <c r="J42" s="3" t="n">
        <v>706</v>
      </c>
      <c r="K42" s="3" t="n">
        <v>704</v>
      </c>
      <c r="L42" s="3" t="n">
        <v>706</v>
      </c>
      <c r="M42" s="3" t="n">
        <v>704</v>
      </c>
      <c r="N42" s="3" t="n">
        <v>703</v>
      </c>
      <c r="O42" s="3" t="n">
        <v>702</v>
      </c>
      <c r="P42" s="3" t="n">
        <v>699</v>
      </c>
      <c r="Q42" s="3" t="n">
        <v>697</v>
      </c>
      <c r="R42" s="5" t="n">
        <v>693</v>
      </c>
    </row>
    <row r="43" customFormat="false" ht="15.75" hidden="false" customHeight="false" outlineLevel="0" collapsed="false">
      <c r="A43" s="1" t="n">
        <v>42</v>
      </c>
      <c r="B43" s="2" t="s">
        <v>43</v>
      </c>
      <c r="C43" s="3" t="n">
        <v>1152</v>
      </c>
      <c r="D43" s="3" t="n">
        <v>1163</v>
      </c>
      <c r="E43" s="3" t="n">
        <v>1184</v>
      </c>
      <c r="F43" s="3" t="n">
        <v>1209</v>
      </c>
      <c r="G43" s="3" t="n">
        <v>1239</v>
      </c>
      <c r="H43" s="3" t="n">
        <v>1275</v>
      </c>
      <c r="I43" s="3" t="n">
        <v>1302</v>
      </c>
      <c r="J43" s="3" t="n">
        <v>1325</v>
      </c>
      <c r="K43" s="3" t="n">
        <v>1346</v>
      </c>
      <c r="L43" s="3" t="n">
        <v>1370</v>
      </c>
      <c r="M43" s="3" t="n">
        <v>1394</v>
      </c>
      <c r="N43" s="3" t="n">
        <v>1415</v>
      </c>
      <c r="O43" s="3" t="n">
        <v>1437</v>
      </c>
      <c r="P43" s="3" t="n">
        <v>1457</v>
      </c>
      <c r="Q43" s="3" t="n">
        <v>1479</v>
      </c>
      <c r="R43" s="5" t="n">
        <v>1498</v>
      </c>
    </row>
    <row r="44" customFormat="false" ht="15.75" hidden="false" customHeight="false" outlineLevel="0" collapsed="false">
      <c r="A44" s="1" t="n">
        <v>43</v>
      </c>
      <c r="B44" s="2" t="s">
        <v>44</v>
      </c>
      <c r="C44" s="3" t="n">
        <v>2747</v>
      </c>
      <c r="D44" s="3" t="n">
        <v>2710</v>
      </c>
      <c r="E44" s="3" t="n">
        <v>2701</v>
      </c>
      <c r="F44" s="3" t="n">
        <v>2705</v>
      </c>
      <c r="G44" s="3" t="n">
        <v>2707</v>
      </c>
      <c r="H44" s="3" t="n">
        <v>2786</v>
      </c>
      <c r="I44" s="3" t="n">
        <v>2787</v>
      </c>
      <c r="J44" s="3" t="n">
        <v>2791</v>
      </c>
      <c r="K44" s="3" t="n">
        <v>2794</v>
      </c>
      <c r="L44" s="3" t="n">
        <v>2799</v>
      </c>
      <c r="M44" s="3" t="n">
        <v>2802</v>
      </c>
      <c r="N44" s="3" t="n">
        <v>2804</v>
      </c>
      <c r="O44" s="3" t="n">
        <v>2801</v>
      </c>
      <c r="P44" s="3" t="n">
        <v>2795</v>
      </c>
      <c r="Q44" s="3" t="n">
        <v>2803</v>
      </c>
      <c r="R44" s="5" t="n">
        <v>2793</v>
      </c>
    </row>
    <row r="45" customFormat="false" ht="15.75" hidden="false" customHeight="false" outlineLevel="0" collapsed="false">
      <c r="A45" s="1" t="n">
        <v>44</v>
      </c>
      <c r="B45" s="2" t="s">
        <v>45</v>
      </c>
      <c r="C45" s="3" t="n">
        <v>4066</v>
      </c>
      <c r="D45" s="3" t="n">
        <v>4063</v>
      </c>
      <c r="E45" s="3" t="n">
        <v>4051</v>
      </c>
      <c r="F45" s="3" t="n">
        <v>4053</v>
      </c>
      <c r="G45" s="3" t="n">
        <v>4057</v>
      </c>
      <c r="H45" s="3" t="n">
        <v>4072</v>
      </c>
      <c r="I45" s="3" t="n">
        <v>4064</v>
      </c>
      <c r="J45" s="3" t="n">
        <v>4061</v>
      </c>
      <c r="K45" s="3" t="n">
        <v>4070</v>
      </c>
      <c r="L45" s="3" t="n">
        <v>4072</v>
      </c>
      <c r="M45" s="3" t="n">
        <v>4071</v>
      </c>
      <c r="N45" s="3" t="n">
        <v>4067</v>
      </c>
      <c r="O45" s="3" t="n">
        <v>4063</v>
      </c>
      <c r="P45" s="3" t="n">
        <v>4051</v>
      </c>
      <c r="Q45" s="3" t="n">
        <v>4038</v>
      </c>
      <c r="R45" s="5" t="n">
        <v>4014</v>
      </c>
    </row>
    <row r="46" customFormat="false" ht="15.75" hidden="false" customHeight="false" outlineLevel="0" collapsed="false">
      <c r="A46" s="1" t="n">
        <v>45</v>
      </c>
      <c r="B46" s="2" t="s">
        <v>46</v>
      </c>
      <c r="C46" s="3" t="n">
        <v>713</v>
      </c>
      <c r="D46" s="3" t="n">
        <v>712</v>
      </c>
      <c r="E46" s="3" t="n">
        <v>707</v>
      </c>
      <c r="F46" s="3" t="n">
        <v>703</v>
      </c>
      <c r="G46" s="3" t="n">
        <v>700</v>
      </c>
      <c r="H46" s="3" t="n">
        <v>695</v>
      </c>
      <c r="I46" s="3" t="n">
        <v>692</v>
      </c>
      <c r="J46" s="3" t="n">
        <v>690</v>
      </c>
      <c r="K46" s="3" t="n">
        <v>688</v>
      </c>
      <c r="L46" s="3" t="n">
        <v>687</v>
      </c>
      <c r="M46" s="3" t="n">
        <v>686</v>
      </c>
      <c r="N46" s="3" t="n">
        <v>685</v>
      </c>
      <c r="O46" s="3" t="n">
        <v>682</v>
      </c>
      <c r="P46" s="3" t="n">
        <v>681</v>
      </c>
      <c r="Q46" s="3" t="n">
        <v>679</v>
      </c>
      <c r="R46" s="5" t="n">
        <v>675</v>
      </c>
    </row>
    <row r="47" customFormat="false" ht="15.75" hidden="false" customHeight="false" outlineLevel="0" collapsed="false">
      <c r="A47" s="1" t="n">
        <v>46</v>
      </c>
      <c r="B47" s="2" t="s">
        <v>47</v>
      </c>
      <c r="C47" s="3" t="n">
        <v>865</v>
      </c>
      <c r="D47" s="3" t="n">
        <v>857</v>
      </c>
      <c r="E47" s="3" t="n">
        <v>848</v>
      </c>
      <c r="F47" s="3" t="n">
        <v>840</v>
      </c>
      <c r="G47" s="3" t="n">
        <v>833</v>
      </c>
      <c r="H47" s="3" t="n">
        <v>834</v>
      </c>
      <c r="I47" s="3" t="n">
        <v>825</v>
      </c>
      <c r="J47" s="3" t="n">
        <v>819</v>
      </c>
      <c r="K47" s="3" t="n">
        <v>812</v>
      </c>
      <c r="L47" s="3" t="n">
        <v>809</v>
      </c>
      <c r="M47" s="3" t="n">
        <v>807</v>
      </c>
      <c r="N47" s="3" t="n">
        <v>808</v>
      </c>
      <c r="O47" s="3" t="n">
        <v>805</v>
      </c>
      <c r="P47" s="3" t="n">
        <v>795</v>
      </c>
      <c r="Q47" s="3" t="n">
        <v>790</v>
      </c>
      <c r="R47" s="5" t="n">
        <v>779</v>
      </c>
    </row>
    <row r="48" customFormat="false" ht="15.75" hidden="false" customHeight="false" outlineLevel="0" collapsed="false">
      <c r="A48" s="1" t="n">
        <v>47</v>
      </c>
      <c r="B48" s="2" t="s">
        <v>48</v>
      </c>
      <c r="C48" s="3" t="n">
        <v>3762</v>
      </c>
      <c r="D48" s="3" t="n">
        <v>3762</v>
      </c>
      <c r="E48" s="3" t="n">
        <v>3760</v>
      </c>
      <c r="F48" s="3" t="n">
        <v>3763</v>
      </c>
      <c r="G48" s="3" t="n">
        <v>3769</v>
      </c>
      <c r="H48" s="3" t="n">
        <v>3787</v>
      </c>
      <c r="I48" s="3" t="n">
        <v>3803</v>
      </c>
      <c r="J48" s="3" t="n">
        <v>3822</v>
      </c>
      <c r="K48" s="3" t="n">
        <v>3838</v>
      </c>
      <c r="L48" s="3" t="n">
        <v>3855</v>
      </c>
      <c r="M48" s="3" t="n">
        <v>3869</v>
      </c>
      <c r="N48" s="3" t="n">
        <v>3885</v>
      </c>
      <c r="O48" s="3" t="n">
        <v>3895</v>
      </c>
      <c r="P48" s="3" t="n">
        <v>3899</v>
      </c>
      <c r="Q48" s="3" t="n">
        <v>3903</v>
      </c>
      <c r="R48" s="5" t="n">
        <v>3894</v>
      </c>
    </row>
    <row r="49" customFormat="false" ht="15.75" hidden="false" customHeight="false" outlineLevel="0" collapsed="false">
      <c r="A49" s="1" t="n">
        <v>48</v>
      </c>
      <c r="B49" s="2" t="s">
        <v>49</v>
      </c>
      <c r="C49" s="3" t="n">
        <v>1546</v>
      </c>
      <c r="D49" s="3" t="n">
        <v>1544</v>
      </c>
      <c r="E49" s="3" t="n">
        <v>1538</v>
      </c>
      <c r="F49" s="3" t="n">
        <v>1533</v>
      </c>
      <c r="G49" s="3" t="n">
        <v>1529</v>
      </c>
      <c r="H49" s="3" t="n">
        <v>1520</v>
      </c>
      <c r="I49" s="3" t="n">
        <v>1518</v>
      </c>
      <c r="J49" s="3" t="n">
        <v>1518</v>
      </c>
      <c r="K49" s="3" t="n">
        <v>1517</v>
      </c>
      <c r="L49" s="3" t="n">
        <v>1518</v>
      </c>
      <c r="M49" s="3" t="n">
        <v>1517</v>
      </c>
      <c r="N49" s="3" t="n">
        <v>1517</v>
      </c>
      <c r="O49" s="3" t="n">
        <v>1513</v>
      </c>
      <c r="P49" s="3" t="n">
        <v>1507</v>
      </c>
      <c r="Q49" s="3" t="n">
        <v>1501</v>
      </c>
      <c r="R49" s="5" t="n">
        <v>1493</v>
      </c>
    </row>
    <row r="50" customFormat="false" ht="15.75" hidden="false" customHeight="false" outlineLevel="0" collapsed="false">
      <c r="A50" s="1" t="n">
        <v>49</v>
      </c>
      <c r="B50" s="2" t="s">
        <v>50</v>
      </c>
      <c r="C50" s="3" t="n">
        <v>1279</v>
      </c>
      <c r="D50" s="3" t="n">
        <v>1292</v>
      </c>
      <c r="E50" s="3" t="n">
        <v>1286</v>
      </c>
      <c r="F50" s="3" t="n">
        <v>1282</v>
      </c>
      <c r="G50" s="3" t="n">
        <v>1279</v>
      </c>
      <c r="H50" s="3" t="n">
        <v>1251</v>
      </c>
      <c r="I50" s="3" t="n">
        <v>1247</v>
      </c>
      <c r="J50" s="3" t="n">
        <v>1244</v>
      </c>
      <c r="K50" s="3" t="n">
        <v>1240</v>
      </c>
      <c r="L50" s="3" t="n">
        <v>1238</v>
      </c>
      <c r="M50" s="3" t="n">
        <v>1237</v>
      </c>
      <c r="N50" s="3" t="n">
        <v>1236</v>
      </c>
      <c r="O50" s="3" t="n">
        <v>1231</v>
      </c>
      <c r="P50" s="3" t="n">
        <v>1223</v>
      </c>
      <c r="Q50" s="3" t="n">
        <v>1218</v>
      </c>
      <c r="R50" s="5" t="n">
        <v>1208</v>
      </c>
    </row>
    <row r="51" customFormat="false" ht="15.75" hidden="false" customHeight="false" outlineLevel="0" collapsed="false">
      <c r="A51" s="1" t="n">
        <v>50</v>
      </c>
      <c r="B51" s="2" t="s">
        <v>51</v>
      </c>
      <c r="C51" s="3" t="n">
        <v>2719</v>
      </c>
      <c r="D51" s="3" t="n">
        <v>2748</v>
      </c>
      <c r="E51" s="3" t="n">
        <v>2731</v>
      </c>
      <c r="F51" s="3" t="n">
        <v>2718</v>
      </c>
      <c r="G51" s="3" t="n">
        <v>2708</v>
      </c>
      <c r="H51" s="3" t="n">
        <v>2634</v>
      </c>
      <c r="I51" s="3" t="n">
        <v>2631</v>
      </c>
      <c r="J51" s="3" t="n">
        <v>2634</v>
      </c>
      <c r="K51" s="3" t="n">
        <v>2636</v>
      </c>
      <c r="L51" s="3" t="n">
        <v>2637</v>
      </c>
      <c r="M51" s="3" t="n">
        <v>2634</v>
      </c>
      <c r="N51" s="3" t="n">
        <v>2632</v>
      </c>
      <c r="O51" s="3" t="n">
        <v>2623</v>
      </c>
      <c r="P51" s="3" t="n">
        <v>2611</v>
      </c>
      <c r="Q51" s="3" t="n">
        <v>2599</v>
      </c>
      <c r="R51" s="5" t="n">
        <v>2579</v>
      </c>
    </row>
    <row r="52" customFormat="false" ht="15.75" hidden="false" customHeight="false" outlineLevel="0" collapsed="false">
      <c r="A52" s="1" t="n">
        <v>51</v>
      </c>
      <c r="B52" s="2" t="s">
        <v>52</v>
      </c>
      <c r="C52" s="3" t="n">
        <v>1419</v>
      </c>
      <c r="D52" s="3" t="n">
        <v>1443</v>
      </c>
      <c r="E52" s="3" t="n">
        <v>1427</v>
      </c>
      <c r="F52" s="3" t="n">
        <v>1413</v>
      </c>
      <c r="G52" s="3" t="n">
        <v>1401</v>
      </c>
      <c r="H52" s="3" t="n">
        <v>1339</v>
      </c>
      <c r="I52" s="3" t="n">
        <v>1328</v>
      </c>
      <c r="J52" s="3" t="n">
        <v>1319</v>
      </c>
      <c r="K52" s="3" t="n">
        <v>1311</v>
      </c>
      <c r="L52" s="3" t="n">
        <v>1304</v>
      </c>
      <c r="M52" s="3" t="n">
        <v>1297</v>
      </c>
      <c r="N52" s="3" t="n">
        <v>1292</v>
      </c>
      <c r="O52" s="3" t="n">
        <v>1283</v>
      </c>
      <c r="P52" s="3" t="n">
        <v>1272</v>
      </c>
      <c r="Q52" s="3" t="n">
        <v>1263</v>
      </c>
      <c r="R52" s="5" t="n">
        <v>1250</v>
      </c>
    </row>
    <row r="53" customFormat="false" ht="15.75" hidden="false" customHeight="false" outlineLevel="0" collapsed="false">
      <c r="A53" s="1" t="n">
        <v>52</v>
      </c>
      <c r="B53" s="2" t="s">
        <v>53</v>
      </c>
      <c r="C53" s="3" t="n">
        <v>3414</v>
      </c>
      <c r="D53" s="3" t="n">
        <v>3411</v>
      </c>
      <c r="E53" s="3" t="n">
        <v>3381</v>
      </c>
      <c r="F53" s="3" t="n">
        <v>3360</v>
      </c>
      <c r="G53" s="3" t="n">
        <v>3341</v>
      </c>
      <c r="H53" s="3" t="n">
        <v>3308</v>
      </c>
      <c r="I53" s="3" t="n">
        <v>3297</v>
      </c>
      <c r="J53" s="3" t="n">
        <v>3290</v>
      </c>
      <c r="K53" s="3" t="n">
        <v>3281</v>
      </c>
      <c r="L53" s="3" t="n">
        <v>3270</v>
      </c>
      <c r="M53" s="3" t="n">
        <v>3260</v>
      </c>
      <c r="N53" s="3" t="n">
        <v>3248</v>
      </c>
      <c r="O53" s="3" t="n">
        <v>3235</v>
      </c>
      <c r="P53" s="3" t="n">
        <v>3215</v>
      </c>
      <c r="Q53" s="3" t="n">
        <v>3203</v>
      </c>
      <c r="R53" s="5" t="n">
        <v>3177</v>
      </c>
    </row>
    <row r="54" customFormat="false" ht="15.75" hidden="false" customHeight="false" outlineLevel="0" collapsed="false">
      <c r="A54" s="1" t="n">
        <v>53</v>
      </c>
      <c r="B54" s="2" t="s">
        <v>54</v>
      </c>
      <c r="C54" s="3" t="n">
        <v>2093</v>
      </c>
      <c r="D54" s="3" t="n">
        <v>2138</v>
      </c>
      <c r="E54" s="3" t="n">
        <v>2126</v>
      </c>
      <c r="F54" s="3" t="n">
        <v>2119</v>
      </c>
      <c r="G54" s="3" t="n">
        <v>2112</v>
      </c>
      <c r="H54" s="3" t="n">
        <v>2032</v>
      </c>
      <c r="I54" s="3" t="n">
        <v>2024</v>
      </c>
      <c r="J54" s="3" t="n">
        <v>2016</v>
      </c>
      <c r="K54" s="3" t="n">
        <v>2009</v>
      </c>
      <c r="L54" s="3" t="n">
        <v>2001</v>
      </c>
      <c r="M54" s="3" t="n">
        <v>1995</v>
      </c>
      <c r="N54" s="3" t="n">
        <v>1990</v>
      </c>
      <c r="O54" s="3" t="n">
        <v>1978</v>
      </c>
      <c r="P54" s="3" t="n">
        <v>1963</v>
      </c>
      <c r="Q54" s="3" t="n">
        <v>1957</v>
      </c>
      <c r="R54" s="5" t="n">
        <v>1943</v>
      </c>
    </row>
    <row r="55" customFormat="false" ht="15.75" hidden="false" customHeight="false" outlineLevel="0" collapsed="false">
      <c r="A55" s="1" t="n">
        <v>54</v>
      </c>
      <c r="B55" s="2" t="s">
        <v>55</v>
      </c>
      <c r="C55" s="3" t="n">
        <v>1420</v>
      </c>
      <c r="D55" s="3" t="n">
        <v>1408</v>
      </c>
      <c r="E55" s="3" t="n">
        <v>1396</v>
      </c>
      <c r="F55" s="3" t="n">
        <v>1388</v>
      </c>
      <c r="G55" s="3" t="n">
        <v>1380</v>
      </c>
      <c r="H55" s="3" t="n">
        <v>1384</v>
      </c>
      <c r="I55" s="3" t="n">
        <v>1377</v>
      </c>
      <c r="J55" s="3" t="n">
        <v>1369</v>
      </c>
      <c r="K55" s="3" t="n">
        <v>1361</v>
      </c>
      <c r="L55" s="3" t="n">
        <v>1356</v>
      </c>
      <c r="M55" s="3" t="n">
        <v>1349</v>
      </c>
      <c r="N55" s="3" t="n">
        <v>1342</v>
      </c>
      <c r="O55" s="3" t="n">
        <v>1332</v>
      </c>
      <c r="P55" s="3" t="n">
        <v>1318</v>
      </c>
      <c r="Q55" s="3" t="n">
        <v>1306</v>
      </c>
      <c r="R55" s="5" t="n">
        <v>1291</v>
      </c>
    </row>
    <row r="56" customFormat="false" ht="15.75" hidden="false" customHeight="false" outlineLevel="0" collapsed="false">
      <c r="A56" s="1" t="n">
        <v>55</v>
      </c>
      <c r="B56" s="2" t="s">
        <v>56</v>
      </c>
      <c r="C56" s="3" t="n">
        <v>3226</v>
      </c>
      <c r="D56" s="3" t="n">
        <v>3189</v>
      </c>
      <c r="E56" s="3" t="n">
        <v>3178</v>
      </c>
      <c r="F56" s="3" t="n">
        <v>3173</v>
      </c>
      <c r="G56" s="3" t="n">
        <v>3171</v>
      </c>
      <c r="H56" s="3" t="n">
        <v>3215</v>
      </c>
      <c r="I56" s="3" t="n">
        <v>3214</v>
      </c>
      <c r="J56" s="3" t="n">
        <v>3213</v>
      </c>
      <c r="K56" s="3" t="n">
        <v>3211</v>
      </c>
      <c r="L56" s="3" t="n">
        <v>3213</v>
      </c>
      <c r="M56" s="3" t="n">
        <v>3206</v>
      </c>
      <c r="N56" s="3" t="n">
        <v>3203</v>
      </c>
      <c r="O56" s="3" t="n">
        <v>3193</v>
      </c>
      <c r="P56" s="3" t="n">
        <v>3183</v>
      </c>
      <c r="Q56" s="3" t="n">
        <v>3179</v>
      </c>
      <c r="R56" s="5" t="n">
        <v>3154</v>
      </c>
    </row>
    <row r="57" customFormat="false" ht="15.75" hidden="false" customHeight="false" outlineLevel="0" collapsed="false">
      <c r="A57" s="1" t="n">
        <v>56</v>
      </c>
      <c r="B57" s="2" t="s">
        <v>57</v>
      </c>
      <c r="C57" s="3" t="n">
        <v>2591</v>
      </c>
      <c r="D57" s="3" t="n">
        <v>2608</v>
      </c>
      <c r="E57" s="3" t="n">
        <v>2595</v>
      </c>
      <c r="F57" s="3" t="n">
        <v>2584</v>
      </c>
      <c r="G57" s="3" t="n">
        <v>2573</v>
      </c>
      <c r="H57" s="3" t="n">
        <v>2519</v>
      </c>
      <c r="I57" s="3" t="n">
        <v>2509</v>
      </c>
      <c r="J57" s="3" t="n">
        <v>2503</v>
      </c>
      <c r="K57" s="3" t="n">
        <v>2497</v>
      </c>
      <c r="L57" s="3" t="n">
        <v>2493</v>
      </c>
      <c r="M57" s="3" t="n">
        <v>2488</v>
      </c>
      <c r="N57" s="3" t="n">
        <v>2479</v>
      </c>
      <c r="O57" s="3" t="n">
        <v>2463</v>
      </c>
      <c r="P57" s="3" t="n">
        <v>2441</v>
      </c>
      <c r="Q57" s="3" t="n">
        <v>2422</v>
      </c>
      <c r="R57" s="5" t="n">
        <v>2395</v>
      </c>
    </row>
    <row r="58" customFormat="false" ht="15.75" hidden="false" customHeight="false" outlineLevel="0" collapsed="false">
      <c r="A58" s="1" t="n">
        <v>57</v>
      </c>
      <c r="B58" s="2" t="s">
        <v>58</v>
      </c>
      <c r="C58" s="3" t="n">
        <v>1340</v>
      </c>
      <c r="D58" s="3" t="n">
        <v>1336</v>
      </c>
      <c r="E58" s="3" t="n">
        <v>1322</v>
      </c>
      <c r="F58" s="3" t="n">
        <v>1312</v>
      </c>
      <c r="G58" s="3" t="n">
        <v>1305</v>
      </c>
      <c r="H58" s="3" t="n">
        <v>1290</v>
      </c>
      <c r="I58" s="3" t="n">
        <v>1282</v>
      </c>
      <c r="J58" s="3" t="n">
        <v>1274</v>
      </c>
      <c r="K58" s="3" t="n">
        <v>1268</v>
      </c>
      <c r="L58" s="3" t="n">
        <v>1262</v>
      </c>
      <c r="M58" s="3" t="n">
        <v>1258</v>
      </c>
      <c r="N58" s="3" t="n">
        <v>1253</v>
      </c>
      <c r="O58" s="3" t="n">
        <v>1247</v>
      </c>
      <c r="P58" s="3" t="n">
        <v>1238</v>
      </c>
      <c r="Q58" s="3" t="n">
        <v>1230</v>
      </c>
      <c r="R58" s="5" t="n">
        <v>1218</v>
      </c>
    </row>
    <row r="59" customFormat="false" ht="15.75" hidden="false" customHeight="false" outlineLevel="0" collapsed="false">
      <c r="A59" s="1" t="n">
        <v>58</v>
      </c>
      <c r="B59" s="2" t="s">
        <v>59</v>
      </c>
      <c r="C59" s="3" t="n">
        <v>962</v>
      </c>
      <c r="D59" s="3" t="n">
        <v>980</v>
      </c>
      <c r="E59" s="3" t="n">
        <v>969</v>
      </c>
      <c r="F59" s="3" t="n">
        <v>960</v>
      </c>
      <c r="G59" s="3" t="n">
        <v>953</v>
      </c>
      <c r="H59" s="3" t="n">
        <v>909</v>
      </c>
      <c r="I59" s="3" t="n">
        <v>896</v>
      </c>
      <c r="J59" s="3" t="n">
        <v>886</v>
      </c>
      <c r="K59" s="3" t="n">
        <v>877</v>
      </c>
      <c r="L59" s="3" t="n">
        <v>870</v>
      </c>
      <c r="M59" s="3" t="n">
        <v>862</v>
      </c>
      <c r="N59" s="3" t="n">
        <v>854</v>
      </c>
      <c r="O59" s="3" t="n">
        <v>846</v>
      </c>
      <c r="P59" s="3" t="n">
        <v>835</v>
      </c>
      <c r="Q59" s="3" t="n">
        <v>827</v>
      </c>
      <c r="R59" s="5" t="n">
        <v>819</v>
      </c>
    </row>
    <row r="60" customFormat="false" ht="15.75" hidden="false" customHeight="false" outlineLevel="0" collapsed="false">
      <c r="A60" s="1" t="n">
        <v>59</v>
      </c>
      <c r="B60" s="2" t="s">
        <v>60</v>
      </c>
      <c r="C60" s="3" t="n">
        <v>4356</v>
      </c>
      <c r="D60" s="3" t="n">
        <v>4410</v>
      </c>
      <c r="E60" s="3" t="n">
        <v>4400</v>
      </c>
      <c r="F60" s="3" t="n">
        <v>4396</v>
      </c>
      <c r="G60" s="3" t="n">
        <v>4395</v>
      </c>
      <c r="H60" s="3" t="n">
        <v>4297</v>
      </c>
      <c r="I60" s="3" t="n">
        <v>4307</v>
      </c>
      <c r="J60" s="3" t="n">
        <v>4316</v>
      </c>
      <c r="K60" s="3" t="n">
        <v>4321</v>
      </c>
      <c r="L60" s="3" t="n">
        <v>4327</v>
      </c>
      <c r="M60" s="3" t="n">
        <v>4330</v>
      </c>
      <c r="N60" s="3" t="n">
        <v>4329</v>
      </c>
      <c r="O60" s="3" t="n">
        <v>4325</v>
      </c>
      <c r="P60" s="3" t="n">
        <v>4316</v>
      </c>
      <c r="Q60" s="3" t="n">
        <v>4311</v>
      </c>
      <c r="R60" s="5" t="n">
        <v>4290</v>
      </c>
    </row>
    <row r="61" customFormat="false" ht="15.75" hidden="false" customHeight="false" outlineLevel="0" collapsed="false">
      <c r="A61" s="1" t="n">
        <v>60</v>
      </c>
      <c r="B61" s="2" t="s">
        <v>61</v>
      </c>
      <c r="C61" s="3" t="n">
        <v>3294</v>
      </c>
      <c r="D61" s="3" t="n">
        <v>3323</v>
      </c>
      <c r="E61" s="3" t="n">
        <v>3345</v>
      </c>
      <c r="F61" s="3" t="n">
        <v>3374</v>
      </c>
      <c r="G61" s="3" t="n">
        <v>3399</v>
      </c>
      <c r="H61" s="3" t="n">
        <v>3405</v>
      </c>
      <c r="I61" s="3" t="n">
        <v>3460</v>
      </c>
      <c r="J61" s="3" t="n">
        <v>3511</v>
      </c>
      <c r="K61" s="3" t="n">
        <v>3546</v>
      </c>
      <c r="L61" s="3" t="n">
        <v>3581</v>
      </c>
      <c r="M61" s="3" t="n">
        <v>3615</v>
      </c>
      <c r="N61" s="3" t="n">
        <v>3660</v>
      </c>
      <c r="O61" s="3" t="n">
        <v>3692</v>
      </c>
      <c r="P61" s="3" t="n">
        <v>3723</v>
      </c>
      <c r="Q61" s="3" t="n">
        <v>3757</v>
      </c>
      <c r="R61" s="5" t="n">
        <v>3778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3" t="n">
        <v>3517</v>
      </c>
      <c r="D62" s="3" t="n">
        <v>3531</v>
      </c>
      <c r="E62" s="3" t="n">
        <v>3517</v>
      </c>
      <c r="F62" s="3" t="n">
        <v>3511</v>
      </c>
      <c r="G62" s="3" t="n">
        <v>3508</v>
      </c>
      <c r="H62" s="3" t="n">
        <v>3476</v>
      </c>
      <c r="I62" s="3" t="n">
        <v>3480</v>
      </c>
      <c r="J62" s="3" t="n">
        <v>3485</v>
      </c>
      <c r="K62" s="3" t="n">
        <v>3490</v>
      </c>
      <c r="L62" s="3" t="n">
        <v>3498</v>
      </c>
      <c r="M62" s="3" t="n">
        <v>3501</v>
      </c>
      <c r="N62" s="3" t="n">
        <v>3502</v>
      </c>
      <c r="O62" s="3" t="n">
        <v>3493</v>
      </c>
      <c r="P62" s="3" t="n">
        <v>3476</v>
      </c>
      <c r="Q62" s="3" t="n">
        <v>3466</v>
      </c>
      <c r="R62" s="5" t="n">
        <v>3443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3" t="n">
        <v>202</v>
      </c>
      <c r="D63" s="3" t="n">
        <v>204</v>
      </c>
      <c r="E63" s="3" t="n">
        <v>205</v>
      </c>
      <c r="F63" s="3" t="n">
        <v>207</v>
      </c>
      <c r="G63" s="3" t="n">
        <v>209</v>
      </c>
      <c r="H63" s="3" t="n">
        <v>207</v>
      </c>
      <c r="I63" s="3" t="n">
        <v>209</v>
      </c>
      <c r="J63" s="3" t="n">
        <v>210</v>
      </c>
      <c r="K63" s="3" t="n">
        <v>211</v>
      </c>
      <c r="L63" s="3" t="n">
        <v>214</v>
      </c>
      <c r="M63" s="3" t="n">
        <v>215</v>
      </c>
      <c r="N63" s="3" t="n">
        <v>217</v>
      </c>
      <c r="O63" s="3" t="n">
        <v>218</v>
      </c>
      <c r="P63" s="3" t="n">
        <v>219</v>
      </c>
      <c r="Q63" s="3" t="n">
        <v>220</v>
      </c>
      <c r="R63" s="5" t="n">
        <v>221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3" t="n">
        <v>967</v>
      </c>
      <c r="D64" s="3" t="n">
        <v>964</v>
      </c>
      <c r="E64" s="3" t="n">
        <v>960</v>
      </c>
      <c r="F64" s="3" t="n">
        <v>960</v>
      </c>
      <c r="G64" s="3" t="n">
        <v>961</v>
      </c>
      <c r="H64" s="3" t="n">
        <v>972</v>
      </c>
      <c r="I64" s="3" t="n">
        <v>971</v>
      </c>
      <c r="J64" s="3" t="n">
        <v>972</v>
      </c>
      <c r="K64" s="3" t="n">
        <v>974</v>
      </c>
      <c r="L64" s="3" t="n">
        <v>978</v>
      </c>
      <c r="M64" s="3" t="n">
        <v>982</v>
      </c>
      <c r="N64" s="3" t="n">
        <v>984</v>
      </c>
      <c r="O64" s="3" t="n">
        <v>985</v>
      </c>
      <c r="P64" s="3" t="n">
        <v>983</v>
      </c>
      <c r="Q64" s="3" t="n">
        <v>986</v>
      </c>
      <c r="R64" s="5" t="n">
        <v>985</v>
      </c>
    </row>
    <row r="65" customFormat="false" ht="15.75" hidden="false" customHeight="false" outlineLevel="0" collapsed="false">
      <c r="A65" s="1" t="n">
        <v>64</v>
      </c>
      <c r="B65" s="2" t="s">
        <v>65</v>
      </c>
      <c r="C65" s="3" t="n">
        <v>303</v>
      </c>
      <c r="D65" s="3" t="n">
        <v>309</v>
      </c>
      <c r="E65" s="3" t="n">
        <v>309</v>
      </c>
      <c r="F65" s="3" t="n">
        <v>312</v>
      </c>
      <c r="G65" s="3" t="n">
        <v>314</v>
      </c>
      <c r="H65" s="3" t="n">
        <v>308</v>
      </c>
      <c r="I65" s="3" t="n">
        <v>309</v>
      </c>
      <c r="J65" s="3" t="n">
        <v>310</v>
      </c>
      <c r="K65" s="3" t="n">
        <v>312</v>
      </c>
      <c r="L65" s="3" t="n">
        <v>314</v>
      </c>
      <c r="M65" s="3" t="n">
        <v>316</v>
      </c>
      <c r="N65" s="3" t="n">
        <v>318</v>
      </c>
      <c r="O65" s="3" t="n">
        <v>322</v>
      </c>
      <c r="P65" s="3" t="n">
        <v>324</v>
      </c>
      <c r="Q65" s="3" t="n">
        <v>327</v>
      </c>
      <c r="R65" s="5" t="n">
        <v>330</v>
      </c>
    </row>
    <row r="66" customFormat="false" ht="15.75" hidden="false" customHeight="false" outlineLevel="0" collapsed="false">
      <c r="A66" s="1" t="n">
        <v>65</v>
      </c>
      <c r="B66" s="2" t="s">
        <v>66</v>
      </c>
      <c r="C66" s="3" t="n">
        <v>534</v>
      </c>
      <c r="D66" s="3" t="n">
        <v>538</v>
      </c>
      <c r="E66" s="3" t="n">
        <v>537</v>
      </c>
      <c r="F66" s="3" t="n">
        <v>537</v>
      </c>
      <c r="G66" s="3" t="n">
        <v>538</v>
      </c>
      <c r="H66" s="3" t="n">
        <v>532</v>
      </c>
      <c r="I66" s="3" t="n">
        <v>532</v>
      </c>
      <c r="J66" s="3" t="n">
        <v>533</v>
      </c>
      <c r="K66" s="3" t="n">
        <v>534</v>
      </c>
      <c r="L66" s="3" t="n">
        <v>536</v>
      </c>
      <c r="M66" s="3" t="n">
        <v>537</v>
      </c>
      <c r="N66" s="3" t="n">
        <v>537</v>
      </c>
      <c r="O66" s="3" t="n">
        <v>538</v>
      </c>
      <c r="P66" s="3" t="n">
        <v>537</v>
      </c>
      <c r="Q66" s="3" t="n">
        <v>534</v>
      </c>
      <c r="R66" s="5" t="n">
        <v>532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3" t="n">
        <v>2503</v>
      </c>
      <c r="D67" s="3" t="n">
        <v>2543</v>
      </c>
      <c r="E67" s="3" t="n">
        <v>2523</v>
      </c>
      <c r="F67" s="3" t="n">
        <v>2508</v>
      </c>
      <c r="G67" s="3" t="n">
        <v>2497</v>
      </c>
      <c r="H67" s="3" t="n">
        <v>2417</v>
      </c>
      <c r="I67" s="3" t="n">
        <v>2407</v>
      </c>
      <c r="J67" s="3" t="n">
        <v>2399</v>
      </c>
      <c r="K67" s="3" t="n">
        <v>2391</v>
      </c>
      <c r="L67" s="3" t="n">
        <v>2385</v>
      </c>
      <c r="M67" s="3" t="n">
        <v>2377</v>
      </c>
      <c r="N67" s="3" t="n">
        <v>2366</v>
      </c>
      <c r="O67" s="3" t="n">
        <v>2350</v>
      </c>
      <c r="P67" s="3" t="n">
        <v>2333</v>
      </c>
      <c r="Q67" s="3" t="n">
        <v>2317</v>
      </c>
      <c r="R67" s="5" t="n">
        <v>2296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3" t="n">
        <v>1124</v>
      </c>
      <c r="D68" s="3" t="n">
        <v>1128</v>
      </c>
      <c r="E68" s="3" t="n">
        <v>1122</v>
      </c>
      <c r="F68" s="3" t="n">
        <v>1119</v>
      </c>
      <c r="G68" s="3" t="n">
        <v>1117</v>
      </c>
      <c r="H68" s="3" t="n">
        <v>1106</v>
      </c>
      <c r="I68" s="3" t="n">
        <v>1100</v>
      </c>
      <c r="J68" s="3" t="n">
        <v>1095</v>
      </c>
      <c r="K68" s="3" t="n">
        <v>1090</v>
      </c>
      <c r="L68" s="3" t="n">
        <v>1087</v>
      </c>
      <c r="M68" s="3" t="n">
        <v>1083</v>
      </c>
      <c r="N68" s="3" t="n">
        <v>1079</v>
      </c>
      <c r="O68" s="3" t="n">
        <v>1073</v>
      </c>
      <c r="P68" s="3" t="n">
        <v>1066</v>
      </c>
      <c r="Q68" s="3" t="n">
        <v>1060</v>
      </c>
      <c r="R68" s="5" t="n">
        <v>1053</v>
      </c>
    </row>
    <row r="69" customFormat="false" ht="15.75" hidden="false" customHeight="false" outlineLevel="0" collapsed="false">
      <c r="A69" s="1" t="n">
        <v>68</v>
      </c>
      <c r="B69" s="2" t="s">
        <v>69</v>
      </c>
      <c r="C69" s="3" t="n">
        <v>2869</v>
      </c>
      <c r="D69" s="3" t="n">
        <v>2906</v>
      </c>
      <c r="E69" s="3" t="n">
        <v>2894</v>
      </c>
      <c r="F69" s="3" t="n">
        <v>2890</v>
      </c>
      <c r="G69" s="3" t="n">
        <v>2890</v>
      </c>
      <c r="H69" s="3" t="n">
        <v>2829</v>
      </c>
      <c r="I69" s="3" t="n">
        <v>2838</v>
      </c>
      <c r="J69" s="3" t="n">
        <v>2847</v>
      </c>
      <c r="K69" s="3" t="n">
        <v>2853</v>
      </c>
      <c r="L69" s="3" t="n">
        <v>2859</v>
      </c>
      <c r="M69" s="3" t="n">
        <v>2866</v>
      </c>
      <c r="N69" s="3" t="n">
        <v>2875</v>
      </c>
      <c r="O69" s="3" t="n">
        <v>2876</v>
      </c>
      <c r="P69" s="3" t="n">
        <v>2874</v>
      </c>
      <c r="Q69" s="3" t="n">
        <v>2866</v>
      </c>
      <c r="R69" s="5" t="n">
        <v>2856</v>
      </c>
    </row>
    <row r="70" customFormat="false" ht="15.75" hidden="false" customHeight="false" outlineLevel="0" collapsed="false">
      <c r="A70" s="1" t="n">
        <v>69</v>
      </c>
      <c r="B70" s="2" t="s">
        <v>70</v>
      </c>
      <c r="C70" s="3" t="n">
        <v>2492</v>
      </c>
      <c r="D70" s="3" t="n">
        <v>2527</v>
      </c>
      <c r="E70" s="3" t="n">
        <v>2514</v>
      </c>
      <c r="F70" s="3" t="n">
        <v>2508</v>
      </c>
      <c r="G70" s="3" t="n">
        <v>2505</v>
      </c>
      <c r="H70" s="3" t="n">
        <v>2428</v>
      </c>
      <c r="I70" s="3" t="n">
        <v>2424</v>
      </c>
      <c r="J70" s="3" t="n">
        <v>2422</v>
      </c>
      <c r="K70" s="3" t="n">
        <v>2418</v>
      </c>
      <c r="L70" s="3" t="n">
        <v>2415</v>
      </c>
      <c r="M70" s="3" t="n">
        <v>2413</v>
      </c>
      <c r="N70" s="3" t="n">
        <v>2409</v>
      </c>
      <c r="O70" s="3" t="n">
        <v>2404</v>
      </c>
      <c r="P70" s="3" t="n">
        <v>2398</v>
      </c>
      <c r="Q70" s="3" t="n">
        <v>2391</v>
      </c>
      <c r="R70" s="5" t="n">
        <v>2375</v>
      </c>
    </row>
    <row r="71" customFormat="false" ht="15.75" hidden="false" customHeight="false" outlineLevel="0" collapsed="false">
      <c r="A71" s="1" t="n">
        <v>70</v>
      </c>
      <c r="B71" s="2" t="s">
        <v>71</v>
      </c>
      <c r="C71" s="3" t="n">
        <v>2806</v>
      </c>
      <c r="D71" s="3" t="n">
        <v>2839</v>
      </c>
      <c r="E71" s="3" t="n">
        <v>2826</v>
      </c>
      <c r="F71" s="3" t="n">
        <v>2823</v>
      </c>
      <c r="G71" s="3" t="n">
        <v>2822</v>
      </c>
      <c r="H71" s="3" t="n">
        <v>2761</v>
      </c>
      <c r="I71" s="3" t="n">
        <v>2751</v>
      </c>
      <c r="J71" s="3" t="n">
        <v>2742</v>
      </c>
      <c r="K71" s="3" t="n">
        <v>2734</v>
      </c>
      <c r="L71" s="3" t="n">
        <v>2725</v>
      </c>
      <c r="M71" s="3" t="n">
        <v>2718</v>
      </c>
      <c r="N71" s="3" t="n">
        <v>2709</v>
      </c>
      <c r="O71" s="3" t="n">
        <v>2695</v>
      </c>
      <c r="P71" s="3" t="n">
        <v>2674</v>
      </c>
      <c r="Q71" s="3" t="n">
        <v>2658</v>
      </c>
      <c r="R71" s="5" t="n">
        <v>2633</v>
      </c>
    </row>
    <row r="72" customFormat="false" ht="15.75" hidden="false" customHeight="false" outlineLevel="0" collapsed="false">
      <c r="A72" s="1" t="n">
        <v>71</v>
      </c>
      <c r="B72" s="2" t="s">
        <v>72</v>
      </c>
      <c r="C72" s="3" t="n">
        <v>2655</v>
      </c>
      <c r="D72" s="3" t="n">
        <v>2650</v>
      </c>
      <c r="E72" s="3" t="n">
        <v>2641</v>
      </c>
      <c r="F72" s="3" t="n">
        <v>2636</v>
      </c>
      <c r="G72" s="3" t="n">
        <v>2640</v>
      </c>
      <c r="H72" s="3" t="n">
        <v>2666</v>
      </c>
      <c r="I72" s="3" t="n">
        <v>2687</v>
      </c>
      <c r="J72" s="3" t="n">
        <v>2710</v>
      </c>
      <c r="K72" s="3" t="n">
        <v>2731</v>
      </c>
      <c r="L72" s="3" t="n">
        <v>2747</v>
      </c>
      <c r="M72" s="3" t="n">
        <v>2762</v>
      </c>
      <c r="N72" s="3" t="n">
        <v>2780</v>
      </c>
      <c r="O72" s="3" t="n">
        <v>2789</v>
      </c>
      <c r="P72" s="3" t="n">
        <v>2793</v>
      </c>
      <c r="Q72" s="3" t="n">
        <v>2798</v>
      </c>
      <c r="R72" s="5" t="n">
        <v>2786</v>
      </c>
    </row>
    <row r="73" customFormat="false" ht="15.75" hidden="false" customHeight="false" outlineLevel="0" collapsed="false">
      <c r="A73" s="1" t="n">
        <v>72</v>
      </c>
      <c r="B73" s="2" t="s">
        <v>73</v>
      </c>
      <c r="C73" s="3" t="n">
        <v>2016</v>
      </c>
      <c r="D73" s="3" t="n">
        <v>2035</v>
      </c>
      <c r="E73" s="3" t="n">
        <v>2026</v>
      </c>
      <c r="F73" s="3" t="n">
        <v>2018</v>
      </c>
      <c r="G73" s="3" t="n">
        <v>2014</v>
      </c>
      <c r="H73" s="3" t="n">
        <v>1977</v>
      </c>
      <c r="I73" s="3" t="n">
        <v>1975</v>
      </c>
      <c r="J73" s="3" t="n">
        <v>1974</v>
      </c>
      <c r="K73" s="3" t="n">
        <v>1974</v>
      </c>
      <c r="L73" s="3" t="n">
        <v>1978</v>
      </c>
      <c r="M73" s="3" t="n">
        <v>1978</v>
      </c>
      <c r="N73" s="3" t="n">
        <v>1973</v>
      </c>
      <c r="O73" s="3" t="n">
        <v>1960</v>
      </c>
      <c r="P73" s="3" t="n">
        <v>1944</v>
      </c>
      <c r="Q73" s="3" t="n">
        <v>1927</v>
      </c>
      <c r="R73" s="5" t="n">
        <v>1904</v>
      </c>
    </row>
    <row r="74" customFormat="false" ht="15.75" hidden="false" customHeight="false" outlineLevel="0" collapsed="false">
      <c r="A74" s="1" t="n">
        <v>73</v>
      </c>
      <c r="B74" s="2" t="s">
        <v>74</v>
      </c>
      <c r="C74" s="3" t="n">
        <v>1024</v>
      </c>
      <c r="D74" s="3" t="n">
        <v>1034</v>
      </c>
      <c r="E74" s="3" t="n">
        <v>1033</v>
      </c>
      <c r="F74" s="3" t="n">
        <v>1035</v>
      </c>
      <c r="G74" s="3" t="n">
        <v>1038</v>
      </c>
      <c r="H74" s="3" t="n">
        <v>1049</v>
      </c>
      <c r="I74" s="3" t="n">
        <v>1058</v>
      </c>
      <c r="J74" s="3" t="n">
        <v>1064</v>
      </c>
      <c r="K74" s="3" t="n">
        <v>1070</v>
      </c>
      <c r="L74" s="3" t="n">
        <v>1074</v>
      </c>
      <c r="M74" s="3" t="n">
        <v>1077</v>
      </c>
      <c r="N74" s="3" t="n">
        <v>1079</v>
      </c>
      <c r="O74" s="3" t="n">
        <v>1078</v>
      </c>
      <c r="P74" s="3" t="n">
        <v>1077</v>
      </c>
      <c r="Q74" s="3" t="n">
        <v>1080</v>
      </c>
      <c r="R74" s="5" t="n">
        <v>1070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3" t="n">
        <v>954</v>
      </c>
      <c r="D75" s="3" t="n">
        <v>950</v>
      </c>
      <c r="E75" s="3" t="n">
        <v>950</v>
      </c>
      <c r="F75" s="3" t="n">
        <v>951</v>
      </c>
      <c r="G75" s="3" t="n">
        <v>950</v>
      </c>
      <c r="H75" s="3" t="n">
        <v>958</v>
      </c>
      <c r="I75" s="3" t="n">
        <v>956</v>
      </c>
      <c r="J75" s="3" t="n">
        <v>956</v>
      </c>
      <c r="K75" s="3" t="n">
        <v>955</v>
      </c>
      <c r="L75" s="3" t="n">
        <v>957</v>
      </c>
      <c r="M75" s="3" t="n">
        <v>960</v>
      </c>
      <c r="N75" s="3" t="n">
        <v>963</v>
      </c>
      <c r="O75" s="3" t="n">
        <v>964</v>
      </c>
      <c r="P75" s="3" t="n">
        <v>967</v>
      </c>
      <c r="Q75" s="3" t="n">
        <v>972</v>
      </c>
      <c r="R75" s="5" t="n">
        <v>982</v>
      </c>
    </row>
    <row r="76" customFormat="false" ht="15.75" hidden="false" customHeight="false" outlineLevel="0" collapsed="false">
      <c r="A76" s="1" t="n">
        <v>75</v>
      </c>
      <c r="B76" s="2" t="s">
        <v>76</v>
      </c>
      <c r="C76" s="3" t="n">
        <v>337</v>
      </c>
      <c r="D76" s="3" t="n">
        <v>349</v>
      </c>
      <c r="E76" s="3" t="n">
        <v>347</v>
      </c>
      <c r="F76" s="3" t="n">
        <v>346</v>
      </c>
      <c r="G76" s="3" t="n">
        <v>344</v>
      </c>
      <c r="H76" s="3" t="n">
        <v>322</v>
      </c>
      <c r="I76" s="3" t="n">
        <v>320</v>
      </c>
      <c r="J76" s="3" t="n">
        <v>320</v>
      </c>
      <c r="K76" s="3" t="n">
        <v>320</v>
      </c>
      <c r="L76" s="3" t="n">
        <v>317</v>
      </c>
      <c r="M76" s="3" t="n">
        <v>316</v>
      </c>
      <c r="N76" s="3" t="n">
        <v>315</v>
      </c>
      <c r="O76" s="3" t="n">
        <v>316</v>
      </c>
      <c r="P76" s="3" t="n">
        <v>315</v>
      </c>
      <c r="Q76" s="3" t="n">
        <v>313</v>
      </c>
      <c r="R76" s="5" t="n">
        <v>311</v>
      </c>
    </row>
    <row r="77" customFormat="false" ht="15.75" hidden="false" customHeight="false" outlineLevel="0" collapsed="false">
      <c r="A77" s="1" t="n">
        <v>76</v>
      </c>
      <c r="B77" s="2" t="s">
        <v>77</v>
      </c>
      <c r="C77" s="3" t="n">
        <v>2007</v>
      </c>
      <c r="D77" s="3" t="n">
        <v>2019</v>
      </c>
      <c r="E77" s="3" t="n">
        <v>2006</v>
      </c>
      <c r="F77" s="3" t="n">
        <v>1996</v>
      </c>
      <c r="G77" s="3" t="n">
        <v>1988</v>
      </c>
      <c r="H77" s="3" t="n">
        <v>1953</v>
      </c>
      <c r="I77" s="3" t="n">
        <v>1951</v>
      </c>
      <c r="J77" s="3" t="n">
        <v>1947</v>
      </c>
      <c r="K77" s="3" t="n">
        <v>1938</v>
      </c>
      <c r="L77" s="3" t="n">
        <v>1933</v>
      </c>
      <c r="M77" s="3" t="n">
        <v>1929</v>
      </c>
      <c r="N77" s="3" t="n">
        <v>1923</v>
      </c>
      <c r="O77" s="3" t="n">
        <v>1913</v>
      </c>
      <c r="P77" s="3" t="n">
        <v>1902</v>
      </c>
      <c r="Q77" s="3" t="n">
        <v>1896</v>
      </c>
      <c r="R77" s="5" t="n">
        <v>1878</v>
      </c>
    </row>
    <row r="78" customFormat="false" ht="15.75" hidden="false" customHeight="false" outlineLevel="0" collapsed="false">
      <c r="A78" s="1" t="n">
        <v>77</v>
      </c>
      <c r="B78" s="2" t="s">
        <v>78</v>
      </c>
      <c r="C78" s="3" t="n">
        <v>1376</v>
      </c>
      <c r="D78" s="3" t="n">
        <v>1412</v>
      </c>
      <c r="E78" s="3" t="n">
        <v>1405</v>
      </c>
      <c r="F78" s="3" t="n">
        <v>1404</v>
      </c>
      <c r="G78" s="3" t="n">
        <v>1402</v>
      </c>
      <c r="H78" s="3" t="n">
        <v>1343</v>
      </c>
      <c r="I78" s="3" t="n">
        <v>1342</v>
      </c>
      <c r="J78" s="3" t="n">
        <v>1342</v>
      </c>
      <c r="K78" s="3" t="n">
        <v>1340</v>
      </c>
      <c r="L78" s="3" t="n">
        <v>1338</v>
      </c>
      <c r="M78" s="3" t="n">
        <v>1334</v>
      </c>
      <c r="N78" s="3" t="n">
        <v>1333</v>
      </c>
      <c r="O78" s="3" t="n">
        <v>1328</v>
      </c>
      <c r="P78" s="3" t="n">
        <v>1321</v>
      </c>
      <c r="Q78" s="3" t="n">
        <v>1316</v>
      </c>
      <c r="R78" s="5" t="n">
        <v>1301</v>
      </c>
    </row>
    <row r="79" customFormat="false" ht="15.75" hidden="false" customHeight="false" outlineLevel="0" collapsed="false">
      <c r="A79" s="1" t="n">
        <v>78</v>
      </c>
      <c r="B79" s="2" t="s">
        <v>79</v>
      </c>
      <c r="C79" s="3" t="n">
        <v>861</v>
      </c>
      <c r="D79" s="3" t="n">
        <v>881</v>
      </c>
      <c r="E79" s="3" t="n">
        <v>875</v>
      </c>
      <c r="F79" s="3" t="n">
        <v>870</v>
      </c>
      <c r="G79" s="3" t="n">
        <v>864</v>
      </c>
      <c r="H79" s="3" t="n">
        <v>829</v>
      </c>
      <c r="I79" s="3" t="n">
        <v>821</v>
      </c>
      <c r="J79" s="3" t="n">
        <v>817</v>
      </c>
      <c r="K79" s="3" t="n">
        <v>811</v>
      </c>
      <c r="L79" s="3" t="n">
        <v>810</v>
      </c>
      <c r="M79" s="3" t="n">
        <v>806</v>
      </c>
      <c r="N79" s="3" t="n">
        <v>802</v>
      </c>
      <c r="O79" s="3" t="n">
        <v>798</v>
      </c>
      <c r="P79" s="3" t="n">
        <v>794</v>
      </c>
      <c r="Q79" s="3" t="n">
        <v>790</v>
      </c>
      <c r="R79" s="5" t="n">
        <v>782</v>
      </c>
    </row>
    <row r="80" customFormat="false" ht="15.75" hidden="false" customHeight="false" outlineLevel="0" collapsed="false">
      <c r="A80" s="1" t="n">
        <v>79</v>
      </c>
      <c r="B80" s="2" t="s">
        <v>80</v>
      </c>
      <c r="C80" s="3" t="n">
        <v>170</v>
      </c>
      <c r="D80" s="3" t="n">
        <v>172</v>
      </c>
      <c r="E80" s="3" t="n">
        <v>169</v>
      </c>
      <c r="F80" s="3" t="n">
        <v>166</v>
      </c>
      <c r="G80" s="3" t="n">
        <v>163</v>
      </c>
      <c r="H80" s="3" t="n">
        <v>156</v>
      </c>
      <c r="I80" s="3" t="n">
        <v>155</v>
      </c>
      <c r="J80" s="3" t="n">
        <v>152</v>
      </c>
      <c r="K80" s="3" t="n">
        <v>150</v>
      </c>
      <c r="L80" s="3" t="n">
        <v>148</v>
      </c>
      <c r="M80" s="3" t="n">
        <v>147</v>
      </c>
      <c r="N80" s="3" t="n">
        <v>146</v>
      </c>
      <c r="O80" s="3" t="n">
        <v>144</v>
      </c>
      <c r="P80" s="3" t="n">
        <v>141</v>
      </c>
      <c r="Q80" s="3" t="n">
        <v>140</v>
      </c>
      <c r="R80" s="5" t="n">
        <v>139</v>
      </c>
    </row>
    <row r="81" customFormat="false" ht="15.75" hidden="false" customHeight="false" outlineLevel="0" collapsed="false">
      <c r="A81" s="1" t="n">
        <v>80</v>
      </c>
      <c r="B81" s="2" t="s">
        <v>81</v>
      </c>
      <c r="C81" s="3" t="n">
        <v>521</v>
      </c>
      <c r="D81" s="3" t="n">
        <v>526</v>
      </c>
      <c r="E81" s="3" t="n">
        <v>521</v>
      </c>
      <c r="F81" s="3" t="n">
        <v>518</v>
      </c>
      <c r="G81" s="3" t="n">
        <v>514</v>
      </c>
      <c r="H81" s="3" t="n">
        <v>497</v>
      </c>
      <c r="I81" s="3" t="n">
        <v>495</v>
      </c>
      <c r="J81" s="3" t="n">
        <v>494</v>
      </c>
      <c r="K81" s="3" t="n">
        <v>491</v>
      </c>
      <c r="L81" s="3" t="n">
        <v>488</v>
      </c>
      <c r="M81" s="3" t="n">
        <v>487</v>
      </c>
      <c r="N81" s="3" t="n">
        <v>487</v>
      </c>
      <c r="O81" s="3" t="n">
        <v>490</v>
      </c>
      <c r="P81" s="3" t="n">
        <v>490</v>
      </c>
      <c r="Q81" s="3" t="n">
        <v>488</v>
      </c>
      <c r="R81" s="5" t="n">
        <v>486</v>
      </c>
    </row>
    <row r="82" customFormat="false" ht="15.75" hidden="false" customHeight="false" outlineLevel="0" collapsed="false">
      <c r="A82" s="1" t="n">
        <v>81</v>
      </c>
      <c r="B82" s="2" t="s">
        <v>82</v>
      </c>
      <c r="C82" s="3" t="n">
        <v>182</v>
      </c>
      <c r="D82" s="3" t="n">
        <v>187</v>
      </c>
      <c r="E82" s="3" t="n">
        <v>186</v>
      </c>
      <c r="F82" s="3" t="n">
        <v>186</v>
      </c>
      <c r="G82" s="3" t="n">
        <v>185</v>
      </c>
      <c r="H82" s="3" t="n">
        <v>176</v>
      </c>
      <c r="I82" s="3" t="n">
        <v>175</v>
      </c>
      <c r="J82" s="3" t="n">
        <v>173</v>
      </c>
      <c r="K82" s="3" t="n">
        <v>171</v>
      </c>
      <c r="L82" s="3" t="n">
        <v>169</v>
      </c>
      <c r="M82" s="3" t="n">
        <v>166</v>
      </c>
      <c r="N82" s="3" t="n">
        <v>164</v>
      </c>
      <c r="O82" s="3" t="n">
        <v>162</v>
      </c>
      <c r="P82" s="3" t="n">
        <v>160</v>
      </c>
      <c r="Q82" s="3" t="n">
        <v>158</v>
      </c>
      <c r="R82" s="5" t="n">
        <v>157</v>
      </c>
    </row>
    <row r="83" customFormat="false" ht="15.75" hidden="false" customHeight="false" outlineLevel="0" collapsed="false">
      <c r="A83" s="1" t="n">
        <v>82</v>
      </c>
      <c r="B83" s="2" t="s">
        <v>83</v>
      </c>
      <c r="C83" s="3" t="n">
        <v>52</v>
      </c>
      <c r="D83" s="3" t="n">
        <v>51</v>
      </c>
      <c r="E83" s="3" t="n">
        <v>50</v>
      </c>
      <c r="F83" s="3" t="n">
        <v>50</v>
      </c>
      <c r="G83" s="3" t="n">
        <v>50</v>
      </c>
      <c r="H83" s="3" t="n">
        <v>51</v>
      </c>
      <c r="I83" s="3" t="n">
        <v>51</v>
      </c>
      <c r="J83" s="3" t="n">
        <v>51</v>
      </c>
      <c r="K83" s="3" t="n">
        <v>51</v>
      </c>
      <c r="L83" s="3" t="n">
        <v>51</v>
      </c>
      <c r="M83" s="3" t="n">
        <v>50</v>
      </c>
      <c r="N83" s="3" t="n">
        <v>50</v>
      </c>
      <c r="O83" s="3" t="n">
        <v>50</v>
      </c>
      <c r="P83" s="3" t="n">
        <v>50</v>
      </c>
      <c r="Q83" s="3" t="n">
        <v>50</v>
      </c>
      <c r="R83" s="5" t="n">
        <v>50</v>
      </c>
    </row>
    <row r="84" customFormat="false" ht="15" hidden="false" customHeight="false" outlineLevel="0" collapsed="false">
      <c r="J84" s="0" t="n">
        <f aca="false">SUM(J2:J83)</f>
        <v>143347</v>
      </c>
      <c r="K84" s="0" t="n">
        <f aca="false">SUM(K2:K83)</f>
        <v>143667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1" sqref="C1:C83 Q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.86"/>
    <col collapsed="false" customWidth="true" hidden="false" outlineLevel="0" max="4" min="2" style="0" width="9.29"/>
    <col collapsed="false" customWidth="true" hidden="true" outlineLevel="0" max="7" min="5" style="0" width="9.57"/>
    <col collapsed="false" customWidth="true" hidden="true" outlineLevel="0" max="14" min="8" style="0" width="9.29"/>
    <col collapsed="false" customWidth="true" hidden="false" outlineLevel="0" max="16" min="15" style="0" width="9.29"/>
  </cols>
  <sheetData>
    <row r="1" customFormat="false" ht="15" hidden="false" customHeight="false" outlineLevel="0" collapsed="false">
      <c r="B1" s="0" t="n">
        <v>2005</v>
      </c>
      <c r="C1" s="0" t="n">
        <v>2006</v>
      </c>
      <c r="D1" s="0" t="n">
        <v>2007</v>
      </c>
      <c r="E1" s="0" t="n">
        <v>2008</v>
      </c>
      <c r="F1" s="0" t="n">
        <v>2009</v>
      </c>
      <c r="G1" s="9" t="n">
        <v>2010</v>
      </c>
      <c r="H1" s="9" t="n">
        <v>2011</v>
      </c>
      <c r="I1" s="9" t="n">
        <v>2012</v>
      </c>
      <c r="J1" s="9" t="n">
        <v>2013</v>
      </c>
      <c r="K1" s="9" t="n">
        <v>2014</v>
      </c>
      <c r="L1" s="9" t="n">
        <v>2015</v>
      </c>
      <c r="M1" s="9" t="n">
        <v>2016</v>
      </c>
      <c r="N1" s="56" t="n">
        <v>2017</v>
      </c>
      <c r="O1" s="9" t="n">
        <v>2018</v>
      </c>
      <c r="P1" s="9" t="n">
        <v>2019</v>
      </c>
      <c r="Q1" s="9" t="n">
        <v>2020</v>
      </c>
    </row>
    <row r="2" customFormat="false" ht="15" hidden="false" customHeight="false" outlineLevel="0" collapsed="false">
      <c r="A2" s="0" t="s">
        <v>2</v>
      </c>
      <c r="B2" s="25" t="n">
        <v>15341.6</v>
      </c>
      <c r="C2" s="25" t="n">
        <v>22261.6</v>
      </c>
      <c r="D2" s="25" t="n">
        <v>31155.1</v>
      </c>
      <c r="E2" s="25" t="n">
        <v>39658.3</v>
      </c>
      <c r="F2" s="25" t="n">
        <v>43013.6</v>
      </c>
      <c r="G2" s="25" t="n">
        <v>55909.8</v>
      </c>
      <c r="H2" s="25" t="n">
        <v>75870</v>
      </c>
      <c r="I2" s="25" t="n">
        <v>95961</v>
      </c>
      <c r="J2" s="25" t="n">
        <v>114791</v>
      </c>
      <c r="K2" s="25" t="n">
        <v>130508</v>
      </c>
      <c r="L2" s="25" t="n">
        <v>139518</v>
      </c>
      <c r="M2" s="25" t="n">
        <v>162546</v>
      </c>
      <c r="N2" s="25" t="n">
        <v>177438</v>
      </c>
      <c r="O2" s="25" t="n">
        <v>191897</v>
      </c>
      <c r="P2" s="25" t="n">
        <v>241282</v>
      </c>
      <c r="Q2" s="25" t="n">
        <v>234973</v>
      </c>
    </row>
    <row r="3" customFormat="false" ht="15" hidden="false" customHeight="false" outlineLevel="0" collapsed="false">
      <c r="A3" s="0" t="s">
        <v>3</v>
      </c>
      <c r="B3" s="25" t="n">
        <v>7051.6</v>
      </c>
      <c r="C3" s="25" t="n">
        <v>9538</v>
      </c>
      <c r="D3" s="25" t="n">
        <v>14211.1</v>
      </c>
      <c r="E3" s="25" t="n">
        <v>18329.3</v>
      </c>
      <c r="F3" s="25" t="n">
        <v>19982.2</v>
      </c>
      <c r="G3" s="25" t="n">
        <v>25714.3</v>
      </c>
      <c r="H3" s="25" t="n">
        <v>36329</v>
      </c>
      <c r="I3" s="25" t="n">
        <v>45290</v>
      </c>
      <c r="J3" s="25" t="n">
        <v>58415</v>
      </c>
      <c r="K3" s="25" t="n">
        <v>69797</v>
      </c>
      <c r="L3" s="25" t="n">
        <v>69768</v>
      </c>
      <c r="M3" s="25" t="n">
        <v>81812</v>
      </c>
      <c r="N3" s="25" t="n">
        <v>92449</v>
      </c>
      <c r="O3" s="25" t="n">
        <v>105130</v>
      </c>
      <c r="P3" s="25" t="n">
        <v>114128</v>
      </c>
      <c r="Q3" s="25" t="n">
        <v>122603</v>
      </c>
    </row>
    <row r="4" customFormat="false" ht="15" hidden="false" customHeight="false" outlineLevel="0" collapsed="false">
      <c r="A4" s="0" t="s">
        <v>4</v>
      </c>
      <c r="B4" s="25" t="n">
        <v>11527.5</v>
      </c>
      <c r="C4" s="25" t="n">
        <v>16405.6</v>
      </c>
      <c r="D4" s="25" t="n">
        <v>24979.5</v>
      </c>
      <c r="E4" s="25" t="n">
        <v>34926.3</v>
      </c>
      <c r="F4" s="25" t="n">
        <v>37080.1</v>
      </c>
      <c r="G4" s="25" t="n">
        <v>50762.3</v>
      </c>
      <c r="H4" s="25" t="n">
        <v>69816</v>
      </c>
      <c r="I4" s="25" t="n">
        <v>93197</v>
      </c>
      <c r="J4" s="25" t="n">
        <v>97654</v>
      </c>
      <c r="K4" s="25" t="n">
        <v>113790</v>
      </c>
      <c r="L4" s="25" t="n">
        <v>118974</v>
      </c>
      <c r="M4" s="25" t="n">
        <v>140564</v>
      </c>
      <c r="N4" s="25" t="n">
        <v>162467</v>
      </c>
      <c r="O4" s="25" t="n">
        <v>179258</v>
      </c>
      <c r="P4" s="25" t="n">
        <v>192945</v>
      </c>
      <c r="Q4" s="25" t="n">
        <v>206574</v>
      </c>
    </row>
    <row r="5" customFormat="false" ht="15" hidden="false" customHeight="false" outlineLevel="0" collapsed="false">
      <c r="A5" s="0" t="s">
        <v>5</v>
      </c>
      <c r="B5" s="25" t="n">
        <v>20364.7</v>
      </c>
      <c r="C5" s="25" t="n">
        <v>28840.7</v>
      </c>
      <c r="D5" s="25" t="n">
        <v>43839.6</v>
      </c>
      <c r="E5" s="25" t="n">
        <v>59058.7</v>
      </c>
      <c r="F5" s="25" t="n">
        <v>65792.8</v>
      </c>
      <c r="G5" s="25" t="n">
        <v>91572.1</v>
      </c>
      <c r="H5" s="25" t="n">
        <v>126556</v>
      </c>
      <c r="I5" s="25" t="n">
        <v>155833</v>
      </c>
      <c r="J5" s="25" t="n">
        <v>189497</v>
      </c>
      <c r="K5" s="25" t="n">
        <v>221184</v>
      </c>
      <c r="L5" s="25" t="n">
        <v>224736</v>
      </c>
      <c r="M5" s="25" t="n">
        <v>271216</v>
      </c>
      <c r="N5" s="25" t="n">
        <v>310065</v>
      </c>
      <c r="O5" s="25" t="n">
        <v>337121</v>
      </c>
      <c r="P5" s="25" t="n">
        <v>368532</v>
      </c>
      <c r="Q5" s="25" t="n">
        <v>399363</v>
      </c>
    </row>
    <row r="6" customFormat="false" ht="15" hidden="false" customHeight="false" outlineLevel="0" collapsed="false">
      <c r="A6" s="0" t="s">
        <v>6</v>
      </c>
      <c r="B6" s="25" t="n">
        <v>6755</v>
      </c>
      <c r="C6" s="25" t="n">
        <v>10115.5</v>
      </c>
      <c r="D6" s="25" t="n">
        <v>14681.2</v>
      </c>
      <c r="E6" s="25" t="n">
        <v>20885.8</v>
      </c>
      <c r="F6" s="25" t="n">
        <v>22575.8</v>
      </c>
      <c r="G6" s="25" t="n">
        <v>29296.1</v>
      </c>
      <c r="H6" s="25" t="n">
        <v>40769</v>
      </c>
      <c r="I6" s="25" t="n">
        <v>49963</v>
      </c>
      <c r="J6" s="25" t="n">
        <v>61336</v>
      </c>
      <c r="K6" s="25" t="n">
        <v>74126</v>
      </c>
      <c r="L6" s="25" t="n">
        <v>75591</v>
      </c>
      <c r="M6" s="25" t="n">
        <v>88354</v>
      </c>
      <c r="N6" s="25" t="n">
        <v>99253</v>
      </c>
      <c r="O6" s="25" t="n">
        <v>108399</v>
      </c>
      <c r="P6" s="25" t="n">
        <v>119972</v>
      </c>
      <c r="Q6" s="25" t="n">
        <v>130999</v>
      </c>
    </row>
    <row r="7" customFormat="false" ht="15" hidden="false" customHeight="false" outlineLevel="0" collapsed="false">
      <c r="A7" s="0" t="s">
        <v>7</v>
      </c>
      <c r="B7" s="25" t="n">
        <v>7741.9</v>
      </c>
      <c r="C7" s="25" t="n">
        <v>11289.1</v>
      </c>
      <c r="D7" s="25" t="n">
        <v>17257.6</v>
      </c>
      <c r="E7" s="25" t="n">
        <v>25726.8</v>
      </c>
      <c r="F7" s="25" t="n">
        <v>27970.3</v>
      </c>
      <c r="G7" s="25" t="n">
        <v>36846.8</v>
      </c>
      <c r="H7" s="25" t="n">
        <v>49356</v>
      </c>
      <c r="I7" s="25" t="n">
        <v>61903</v>
      </c>
      <c r="J7" s="25" t="n">
        <v>77141</v>
      </c>
      <c r="K7" s="25" t="n">
        <v>92706</v>
      </c>
      <c r="L7" s="25" t="n">
        <v>107792</v>
      </c>
      <c r="M7" s="25" t="n">
        <v>118034</v>
      </c>
      <c r="N7" s="25" t="n">
        <v>136041</v>
      </c>
      <c r="O7" s="25" t="n">
        <v>144624</v>
      </c>
      <c r="P7" s="25" t="n">
        <v>158434</v>
      </c>
      <c r="Q7" s="25" t="n">
        <v>171554</v>
      </c>
    </row>
    <row r="8" customFormat="false" ht="15" hidden="false" customHeight="false" outlineLevel="0" collapsed="false">
      <c r="A8" s="0" t="s">
        <v>8</v>
      </c>
      <c r="B8" s="25" t="n">
        <v>4655.6</v>
      </c>
      <c r="C8" s="25" t="n">
        <v>6574.6</v>
      </c>
      <c r="D8" s="25" t="n">
        <v>9864.3</v>
      </c>
      <c r="E8" s="25" t="n">
        <v>14956</v>
      </c>
      <c r="F8" s="25" t="n">
        <v>17010.2</v>
      </c>
      <c r="G8" s="25" t="n">
        <v>21716.5</v>
      </c>
      <c r="H8" s="25" t="n">
        <v>30373</v>
      </c>
      <c r="I8" s="25" t="n">
        <v>36061</v>
      </c>
      <c r="J8" s="25" t="n">
        <v>41837</v>
      </c>
      <c r="K8" s="25" t="n">
        <v>48798</v>
      </c>
      <c r="L8" s="25" t="n">
        <v>47404</v>
      </c>
      <c r="M8" s="25" t="n">
        <v>59424</v>
      </c>
      <c r="N8" s="25" t="n">
        <v>72575</v>
      </c>
      <c r="O8" s="25" t="n">
        <v>83999</v>
      </c>
      <c r="P8" s="25" t="n">
        <v>91371</v>
      </c>
      <c r="Q8" s="25" t="n">
        <v>97157</v>
      </c>
    </row>
    <row r="9" customFormat="false" ht="15" hidden="false" customHeight="false" outlineLevel="0" collapsed="false">
      <c r="A9" s="0" t="s">
        <v>9</v>
      </c>
      <c r="B9" s="25" t="n">
        <v>7597.1</v>
      </c>
      <c r="C9" s="25" t="n">
        <v>11484.4</v>
      </c>
      <c r="D9" s="25" t="n">
        <v>15377.2</v>
      </c>
      <c r="E9" s="25" t="n">
        <v>20088.6</v>
      </c>
      <c r="F9" s="25" t="n">
        <v>23585.3</v>
      </c>
      <c r="G9" s="25" t="n">
        <v>29654.5</v>
      </c>
      <c r="H9" s="25" t="n">
        <v>41617</v>
      </c>
      <c r="I9" s="25" t="n">
        <v>48717</v>
      </c>
      <c r="J9" s="25" t="n">
        <v>62679</v>
      </c>
      <c r="K9" s="25" t="n">
        <v>71719</v>
      </c>
      <c r="L9" s="25" t="n">
        <v>89340</v>
      </c>
      <c r="M9" s="25" t="n">
        <v>88062</v>
      </c>
      <c r="N9" s="25" t="n">
        <v>98130</v>
      </c>
      <c r="O9" s="25" t="n">
        <v>110563</v>
      </c>
      <c r="P9" s="25" t="n">
        <v>128299</v>
      </c>
      <c r="Q9" s="25" t="n">
        <v>137499</v>
      </c>
    </row>
    <row r="10" customFormat="false" ht="15" hidden="false" customHeight="false" outlineLevel="0" collapsed="false">
      <c r="A10" s="0" t="s">
        <v>10</v>
      </c>
      <c r="B10" s="25" t="n">
        <v>10723</v>
      </c>
      <c r="C10" s="25" t="n">
        <v>14602.1</v>
      </c>
      <c r="D10" s="25" t="n">
        <v>21819.4</v>
      </c>
      <c r="E10" s="25" t="n">
        <v>30173.4</v>
      </c>
      <c r="F10" s="25" t="n">
        <v>31686</v>
      </c>
      <c r="G10" s="25" t="n">
        <v>40946.1</v>
      </c>
      <c r="H10" s="25" t="n">
        <v>60311</v>
      </c>
      <c r="I10" s="25" t="n">
        <v>64863</v>
      </c>
      <c r="J10" s="25" t="n">
        <v>77680</v>
      </c>
      <c r="K10" s="25" t="n">
        <v>87652</v>
      </c>
      <c r="L10" s="25" t="n">
        <v>93535</v>
      </c>
      <c r="M10" s="25" t="n">
        <v>113101</v>
      </c>
      <c r="N10" s="25" t="n">
        <v>127039</v>
      </c>
      <c r="O10" s="25" t="n">
        <v>134673</v>
      </c>
      <c r="P10" s="25" t="n">
        <v>143379</v>
      </c>
      <c r="Q10" s="25" t="n">
        <v>153518</v>
      </c>
    </row>
    <row r="11" customFormat="false" ht="15" hidden="false" customHeight="false" outlineLevel="0" collapsed="false">
      <c r="A11" s="0" t="s">
        <v>11</v>
      </c>
      <c r="B11" s="25" t="n">
        <v>69015.7</v>
      </c>
      <c r="C11" s="25" t="n">
        <v>97948.6</v>
      </c>
      <c r="D11" s="25" t="n">
        <v>153065.9</v>
      </c>
      <c r="E11" s="25" t="n">
        <v>256633.1</v>
      </c>
      <c r="F11" s="25" t="n">
        <v>269897.2</v>
      </c>
      <c r="G11" s="25" t="n">
        <v>344207.9</v>
      </c>
      <c r="H11" s="25" t="n">
        <v>443816</v>
      </c>
      <c r="I11" s="25" t="n">
        <v>529408</v>
      </c>
      <c r="J11" s="25" t="n">
        <v>680254</v>
      </c>
      <c r="K11" s="25" t="n">
        <v>882016</v>
      </c>
      <c r="L11" s="25" t="n">
        <v>877771</v>
      </c>
      <c r="M11" s="25" t="n">
        <v>1025037</v>
      </c>
      <c r="N11" s="25" t="n">
        <v>1196272</v>
      </c>
      <c r="O11" s="25" t="n">
        <v>1332680</v>
      </c>
      <c r="P11" s="25" t="n">
        <v>1542091</v>
      </c>
      <c r="Q11" s="25" t="n">
        <v>1659869</v>
      </c>
    </row>
    <row r="12" customFormat="false" ht="15" hidden="false" customHeight="false" outlineLevel="0" collapsed="false">
      <c r="A12" s="0" t="s">
        <v>12</v>
      </c>
      <c r="B12" s="25" t="n">
        <v>5228</v>
      </c>
      <c r="C12" s="25" t="n">
        <v>7425.3</v>
      </c>
      <c r="D12" s="25" t="n">
        <v>10955.2</v>
      </c>
      <c r="E12" s="25" t="n">
        <v>14854.1</v>
      </c>
      <c r="F12" s="25" t="n">
        <v>16181.8</v>
      </c>
      <c r="G12" s="25" t="n">
        <v>21645.3</v>
      </c>
      <c r="H12" s="25" t="n">
        <v>30126</v>
      </c>
      <c r="I12" s="25" t="n">
        <v>34667</v>
      </c>
      <c r="J12" s="25" t="n">
        <v>42060</v>
      </c>
      <c r="K12" s="25" t="n">
        <v>49453</v>
      </c>
      <c r="L12" s="25" t="n">
        <v>51869</v>
      </c>
      <c r="M12" s="25" t="n">
        <v>63953</v>
      </c>
      <c r="N12" s="25" t="n">
        <v>71598</v>
      </c>
      <c r="O12" s="25" t="n">
        <v>80763</v>
      </c>
      <c r="P12" s="25" t="n">
        <v>88705</v>
      </c>
      <c r="Q12" s="25" t="n">
        <v>96178</v>
      </c>
    </row>
    <row r="13" customFormat="false" ht="15" hidden="false" customHeight="false" outlineLevel="0" collapsed="false">
      <c r="A13" s="0" t="s">
        <v>13</v>
      </c>
      <c r="B13" s="25" t="n">
        <v>9304.4</v>
      </c>
      <c r="C13" s="25" t="n">
        <v>12888.7</v>
      </c>
      <c r="D13" s="25" t="n">
        <v>18413.6</v>
      </c>
      <c r="E13" s="25" t="n">
        <v>24929.2</v>
      </c>
      <c r="F13" s="25" t="n">
        <v>26595.1</v>
      </c>
      <c r="G13" s="25" t="n">
        <v>35670.6</v>
      </c>
      <c r="H13" s="25" t="n">
        <v>50948</v>
      </c>
      <c r="I13" s="25" t="n">
        <v>60557</v>
      </c>
      <c r="J13" s="25" t="n">
        <v>75553</v>
      </c>
      <c r="K13" s="25" t="n">
        <v>89173</v>
      </c>
      <c r="L13" s="25" t="n">
        <v>93506</v>
      </c>
      <c r="M13" s="25" t="n">
        <v>111220</v>
      </c>
      <c r="N13" s="25" t="n">
        <v>129750</v>
      </c>
      <c r="O13" s="25" t="n">
        <v>142291</v>
      </c>
      <c r="P13" s="25" t="n">
        <v>154446</v>
      </c>
      <c r="Q13" s="25" t="n">
        <v>172336</v>
      </c>
    </row>
    <row r="14" customFormat="false" ht="15" hidden="false" customHeight="false" outlineLevel="0" collapsed="false">
      <c r="A14" s="0" t="s">
        <v>14</v>
      </c>
      <c r="B14" s="25" t="n">
        <v>7073.2</v>
      </c>
      <c r="C14" s="25" t="n">
        <v>9963.9</v>
      </c>
      <c r="D14" s="25" t="n">
        <v>14617.1</v>
      </c>
      <c r="E14" s="25" t="n">
        <v>20489.1</v>
      </c>
      <c r="F14" s="25" t="n">
        <v>22952.2</v>
      </c>
      <c r="G14" s="25" t="n">
        <v>29973.8</v>
      </c>
      <c r="H14" s="25" t="n">
        <v>39545</v>
      </c>
      <c r="I14" s="25" t="n">
        <v>46927</v>
      </c>
      <c r="J14" s="25" t="n">
        <v>56372</v>
      </c>
      <c r="K14" s="25" t="n">
        <v>64574</v>
      </c>
      <c r="L14" s="25" t="n">
        <v>62117</v>
      </c>
      <c r="M14" s="25" t="n">
        <v>74121</v>
      </c>
      <c r="N14" s="25" t="n">
        <v>83901</v>
      </c>
      <c r="O14" s="25" t="n">
        <v>94300</v>
      </c>
      <c r="P14" s="25" t="n">
        <v>104035</v>
      </c>
      <c r="Q14" s="25" t="n">
        <v>115113</v>
      </c>
    </row>
    <row r="15" customFormat="false" ht="15" hidden="false" customHeight="false" outlineLevel="0" collapsed="false">
      <c r="A15" s="0" t="s">
        <v>15</v>
      </c>
      <c r="B15" s="25" t="n">
        <v>6413</v>
      </c>
      <c r="C15" s="25" t="n">
        <v>8649.8</v>
      </c>
      <c r="D15" s="25" t="n">
        <v>12157</v>
      </c>
      <c r="E15" s="25" t="n">
        <v>16106.1</v>
      </c>
      <c r="F15" s="25" t="n">
        <v>18064.1</v>
      </c>
      <c r="G15" s="25" t="n">
        <v>23768.8</v>
      </c>
      <c r="H15" s="25" t="n">
        <v>32675</v>
      </c>
      <c r="I15" s="25" t="n">
        <v>39987</v>
      </c>
      <c r="J15" s="25" t="n">
        <v>49610</v>
      </c>
      <c r="K15" s="25" t="n">
        <v>59451</v>
      </c>
      <c r="L15" s="25" t="n">
        <v>61445</v>
      </c>
      <c r="M15" s="25" t="n">
        <v>76965</v>
      </c>
      <c r="N15" s="25" t="n">
        <v>81524</v>
      </c>
      <c r="O15" s="25" t="n">
        <v>90436</v>
      </c>
      <c r="P15" s="25" t="n">
        <v>101510</v>
      </c>
      <c r="Q15" s="25" t="n">
        <v>108199</v>
      </c>
    </row>
    <row r="16" customFormat="false" ht="15" hidden="false" customHeight="false" outlineLevel="0" collapsed="false">
      <c r="A16" s="0" t="s">
        <v>16</v>
      </c>
      <c r="B16" s="25" t="n">
        <v>7879</v>
      </c>
      <c r="C16" s="25" t="n">
        <v>11155.7</v>
      </c>
      <c r="D16" s="25" t="n">
        <v>17661</v>
      </c>
      <c r="E16" s="25" t="n">
        <v>26247</v>
      </c>
      <c r="F16" s="25" t="n">
        <v>30196.8</v>
      </c>
      <c r="G16" s="25" t="n">
        <v>39055.1</v>
      </c>
      <c r="H16" s="25" t="n">
        <v>53421</v>
      </c>
      <c r="I16" s="25" t="n">
        <v>64534</v>
      </c>
      <c r="J16" s="25" t="n">
        <v>80407</v>
      </c>
      <c r="K16" s="25" t="n">
        <v>96468</v>
      </c>
      <c r="L16" s="25" t="n">
        <v>98919</v>
      </c>
      <c r="M16" s="25" t="n">
        <v>117403</v>
      </c>
      <c r="N16" s="25" t="n">
        <v>131137</v>
      </c>
      <c r="O16" s="25" t="n">
        <v>142935</v>
      </c>
      <c r="P16" s="25" t="n">
        <v>157765</v>
      </c>
      <c r="Q16" s="25" t="n">
        <v>177952</v>
      </c>
    </row>
    <row r="17" customFormat="false" ht="15" hidden="false" customHeight="false" outlineLevel="0" collapsed="false">
      <c r="A17" s="0" t="s">
        <v>17</v>
      </c>
      <c r="B17" s="25" t="n">
        <v>12961.7</v>
      </c>
      <c r="C17" s="25" t="n">
        <v>18496.8</v>
      </c>
      <c r="D17" s="25" t="n">
        <v>25850.8</v>
      </c>
      <c r="E17" s="25" t="n">
        <v>36673.3</v>
      </c>
      <c r="F17" s="25" t="n">
        <v>40430.1</v>
      </c>
      <c r="G17" s="25" t="n">
        <v>51684.3</v>
      </c>
      <c r="H17" s="25" t="n">
        <v>68637</v>
      </c>
      <c r="I17" s="25" t="n">
        <v>84051</v>
      </c>
      <c r="J17" s="25" t="n">
        <v>103626</v>
      </c>
      <c r="K17" s="25" t="n">
        <v>120526</v>
      </c>
      <c r="L17" s="25" t="n">
        <v>125271</v>
      </c>
      <c r="M17" s="25" t="n">
        <v>150710</v>
      </c>
      <c r="N17" s="25" t="n">
        <v>178500</v>
      </c>
      <c r="O17" s="25" t="n">
        <v>192236</v>
      </c>
      <c r="P17" s="25" t="n">
        <v>217012</v>
      </c>
      <c r="Q17" s="25" t="n">
        <v>234696</v>
      </c>
    </row>
    <row r="18" customFormat="false" ht="15" hidden="false" customHeight="false" outlineLevel="0" collapsed="false">
      <c r="A18" s="0" t="s">
        <v>18</v>
      </c>
      <c r="B18" s="25" t="n">
        <v>15807.3</v>
      </c>
      <c r="C18" s="25" t="n">
        <v>22470.1</v>
      </c>
      <c r="D18" s="25" t="n">
        <v>32188</v>
      </c>
      <c r="E18" s="25" t="n">
        <v>45271.2</v>
      </c>
      <c r="F18" s="25" t="n">
        <v>44154.1</v>
      </c>
      <c r="G18" s="25" t="n">
        <v>54334.6</v>
      </c>
      <c r="H18" s="25" t="n">
        <v>69496</v>
      </c>
      <c r="I18" s="25" t="n">
        <v>87673</v>
      </c>
      <c r="J18" s="25" t="n">
        <v>114949</v>
      </c>
      <c r="K18" s="25" t="n">
        <v>142077</v>
      </c>
      <c r="L18" s="25" t="n">
        <v>134493</v>
      </c>
      <c r="M18" s="25" t="n">
        <v>147474</v>
      </c>
      <c r="N18" s="25" t="n">
        <v>167736</v>
      </c>
      <c r="O18" s="25" t="n">
        <v>187714</v>
      </c>
      <c r="P18" s="25" t="n">
        <v>201286</v>
      </c>
      <c r="Q18" s="25" t="n">
        <v>221456</v>
      </c>
    </row>
    <row r="19" customFormat="false" ht="15" hidden="false" customHeight="false" outlineLevel="0" collapsed="false">
      <c r="A19" s="0" t="s">
        <v>19</v>
      </c>
      <c r="B19" s="25" t="n">
        <v>544</v>
      </c>
      <c r="C19" s="25" t="n">
        <v>815745.7</v>
      </c>
      <c r="D19" s="25" t="n">
        <v>1461045</v>
      </c>
      <c r="E19" s="25" t="n">
        <v>2700079.1</v>
      </c>
      <c r="F19" s="25" t="n">
        <v>2707900.1</v>
      </c>
      <c r="G19" s="25" t="n">
        <v>3693662.2</v>
      </c>
      <c r="H19" s="25" t="n">
        <v>4945555</v>
      </c>
      <c r="I19" s="25" t="n">
        <v>6933380</v>
      </c>
      <c r="J19" s="25" t="n">
        <v>7549695</v>
      </c>
      <c r="K19" s="25" t="n">
        <v>7959289</v>
      </c>
      <c r="L19" s="25" t="n">
        <v>8277348</v>
      </c>
      <c r="M19" s="25" t="n">
        <v>9207672</v>
      </c>
      <c r="N19" s="25" t="n">
        <v>9718344</v>
      </c>
      <c r="O19" s="25" t="n">
        <v>12126968</v>
      </c>
      <c r="P19" s="25" t="n">
        <v>15117438</v>
      </c>
      <c r="Q19" s="25" t="n">
        <v>16920552</v>
      </c>
    </row>
    <row r="20" customFormat="false" ht="15" hidden="false" customHeight="false" outlineLevel="0" collapsed="false">
      <c r="A20" s="0" t="s">
        <v>20</v>
      </c>
      <c r="B20" s="25" t="n">
        <v>4770.5</v>
      </c>
      <c r="C20" s="25" t="n">
        <v>6852.5</v>
      </c>
      <c r="D20" s="25" t="n">
        <v>10685.5</v>
      </c>
      <c r="E20" s="25" t="n">
        <v>13756.3</v>
      </c>
      <c r="F20" s="25" t="n">
        <v>14919.3</v>
      </c>
      <c r="G20" s="25" t="n">
        <v>17687.9</v>
      </c>
      <c r="H20" s="25" t="n">
        <v>24758</v>
      </c>
      <c r="I20" s="25" t="n">
        <v>29050</v>
      </c>
      <c r="J20" s="25" t="n">
        <v>42688</v>
      </c>
      <c r="K20" s="25" t="n">
        <v>52160</v>
      </c>
      <c r="L20" s="25" t="n">
        <v>51378</v>
      </c>
      <c r="M20" s="25" t="n">
        <v>58979</v>
      </c>
      <c r="N20" s="25" t="n">
        <v>66369</v>
      </c>
      <c r="O20" s="25" t="n">
        <v>74302</v>
      </c>
      <c r="P20" s="25" t="n">
        <v>82633</v>
      </c>
      <c r="Q20" s="25" t="n">
        <v>90404</v>
      </c>
    </row>
    <row r="21" customFormat="false" ht="15" hidden="false" customHeight="false" outlineLevel="0" collapsed="false">
      <c r="A21" s="0" t="s">
        <v>21</v>
      </c>
      <c r="B21" s="25" t="n">
        <v>13185.5</v>
      </c>
      <c r="C21" s="25" t="n">
        <v>17640.9</v>
      </c>
      <c r="D21" s="25" t="n">
        <v>23361.4</v>
      </c>
      <c r="E21" s="25" t="n">
        <v>31175.9</v>
      </c>
      <c r="F21" s="25" t="n">
        <v>33393.7</v>
      </c>
      <c r="G21" s="25" t="n">
        <v>42693.4</v>
      </c>
      <c r="H21" s="25" t="n">
        <v>57621</v>
      </c>
      <c r="I21" s="25" t="n">
        <v>67783</v>
      </c>
      <c r="J21" s="25" t="n">
        <v>82145</v>
      </c>
      <c r="K21" s="25" t="n">
        <v>93643</v>
      </c>
      <c r="L21" s="25" t="n">
        <v>85324</v>
      </c>
      <c r="M21" s="25" t="n">
        <v>97452</v>
      </c>
      <c r="N21" s="25" t="n">
        <v>111300</v>
      </c>
      <c r="O21" s="25" t="n">
        <v>119154</v>
      </c>
      <c r="P21" s="25" t="n">
        <v>127793</v>
      </c>
      <c r="Q21" s="25" t="n">
        <v>134210</v>
      </c>
    </row>
    <row r="22" customFormat="false" ht="15" hidden="false" customHeight="false" outlineLevel="0" collapsed="false">
      <c r="A22" s="0" t="s">
        <v>22</v>
      </c>
      <c r="B22" s="25" t="n">
        <v>10825.7</v>
      </c>
      <c r="C22" s="25" t="n">
        <v>15601.2</v>
      </c>
      <c r="D22" s="25" t="n">
        <v>22076.3</v>
      </c>
      <c r="E22" s="25" t="n">
        <v>29682.2</v>
      </c>
      <c r="F22" s="25" t="n">
        <v>38053</v>
      </c>
      <c r="G22" s="25" t="n">
        <v>53867</v>
      </c>
      <c r="H22" s="25" t="n">
        <v>75542</v>
      </c>
      <c r="I22" s="25" t="n">
        <v>84754</v>
      </c>
      <c r="J22" s="25" t="n">
        <v>95637</v>
      </c>
      <c r="K22" s="25" t="n">
        <v>125302</v>
      </c>
      <c r="L22" s="25" t="n">
        <v>108391</v>
      </c>
      <c r="M22" s="25" t="n">
        <v>128169</v>
      </c>
      <c r="N22" s="25" t="n">
        <v>142712</v>
      </c>
      <c r="O22" s="25" t="n">
        <v>159171</v>
      </c>
      <c r="P22" s="25" t="n">
        <v>177102</v>
      </c>
      <c r="Q22" s="25" t="n">
        <v>196003</v>
      </c>
    </row>
    <row r="23" customFormat="false" ht="15" hidden="false" customHeight="false" outlineLevel="0" collapsed="false">
      <c r="A23" s="0" t="s">
        <v>23</v>
      </c>
      <c r="B23" s="25" t="n">
        <v>17727.7</v>
      </c>
      <c r="C23" s="25" t="n">
        <v>24739.9</v>
      </c>
      <c r="D23" s="25" t="n">
        <v>35746.4</v>
      </c>
      <c r="E23" s="25" t="n">
        <v>41872</v>
      </c>
      <c r="F23" s="25" t="n">
        <v>40090.6</v>
      </c>
      <c r="G23" s="25" t="n">
        <v>53140.7</v>
      </c>
      <c r="H23" s="25" t="n">
        <v>61047</v>
      </c>
      <c r="I23" s="25" t="n">
        <v>72220</v>
      </c>
      <c r="J23" s="25" t="n">
        <v>81224</v>
      </c>
      <c r="K23" s="25" t="n">
        <v>97006</v>
      </c>
      <c r="L23" s="25" t="n">
        <v>105719</v>
      </c>
      <c r="M23" s="25" t="n">
        <v>112789</v>
      </c>
      <c r="N23" s="25" t="n">
        <v>131259</v>
      </c>
      <c r="O23" s="25" t="n">
        <v>134896</v>
      </c>
      <c r="P23" s="25" t="n">
        <v>162563</v>
      </c>
      <c r="Q23" s="25" t="n">
        <v>204518</v>
      </c>
    </row>
    <row r="24" customFormat="false" ht="15" hidden="false" customHeight="false" outlineLevel="0" collapsed="false">
      <c r="A24" s="0" t="s">
        <v>24</v>
      </c>
      <c r="B24" s="25" t="n">
        <v>8441.9</v>
      </c>
      <c r="C24" s="25" t="n">
        <v>12691.6</v>
      </c>
      <c r="D24" s="25" t="n">
        <v>20075.5</v>
      </c>
      <c r="E24" s="25" t="n">
        <v>28969.5</v>
      </c>
      <c r="F24" s="25" t="n">
        <v>28817.2</v>
      </c>
      <c r="G24" s="25" t="n">
        <v>36391.8</v>
      </c>
      <c r="H24" s="25" t="n">
        <v>52835</v>
      </c>
      <c r="I24" s="25" t="n">
        <v>63759</v>
      </c>
      <c r="J24" s="25" t="n">
        <v>82354</v>
      </c>
      <c r="K24" s="25" t="n">
        <v>93075</v>
      </c>
      <c r="L24" s="25" t="n">
        <v>94027</v>
      </c>
      <c r="M24" s="25" t="n">
        <v>112191</v>
      </c>
      <c r="N24" s="25" t="n">
        <v>130680</v>
      </c>
      <c r="O24" s="25" t="n">
        <v>150230</v>
      </c>
      <c r="P24" s="25" t="n">
        <v>181869</v>
      </c>
      <c r="Q24" s="25" t="n">
        <v>189569</v>
      </c>
    </row>
    <row r="25" customFormat="false" ht="15" hidden="false" customHeight="false" outlineLevel="0" collapsed="false">
      <c r="A25" s="0" t="s">
        <v>25</v>
      </c>
      <c r="B25" s="25" t="n">
        <v>10575.1</v>
      </c>
      <c r="C25" s="25" t="n">
        <v>15309.8</v>
      </c>
      <c r="D25" s="25" t="n">
        <v>22111.5</v>
      </c>
      <c r="E25" s="25" t="n">
        <v>30912.5</v>
      </c>
      <c r="F25" s="25" t="n">
        <v>33260.8</v>
      </c>
      <c r="G25" s="25" t="n">
        <v>44676.8</v>
      </c>
      <c r="H25" s="25" t="n">
        <v>56254</v>
      </c>
      <c r="I25" s="25" t="n">
        <v>65735</v>
      </c>
      <c r="J25" s="25" t="n">
        <v>87397</v>
      </c>
      <c r="K25" s="25" t="n">
        <v>107941</v>
      </c>
      <c r="L25" s="25" t="n">
        <v>97045</v>
      </c>
      <c r="M25" s="25" t="n">
        <v>126882</v>
      </c>
      <c r="N25" s="25" t="n">
        <v>155534</v>
      </c>
      <c r="O25" s="25" t="n">
        <v>161340</v>
      </c>
      <c r="P25" s="25" t="n">
        <v>190484</v>
      </c>
      <c r="Q25" s="25" t="n">
        <v>207789</v>
      </c>
    </row>
    <row r="26" customFormat="false" ht="15" hidden="false" customHeight="false" outlineLevel="0" collapsed="false">
      <c r="A26" s="0" t="s">
        <v>26</v>
      </c>
      <c r="B26" s="25" t="n">
        <v>11719.9</v>
      </c>
      <c r="C26" s="25" t="n">
        <v>16349.8</v>
      </c>
      <c r="D26" s="25" t="n">
        <v>22689.9</v>
      </c>
      <c r="E26" s="25" t="n">
        <v>31685.4</v>
      </c>
      <c r="F26" s="25" t="n">
        <v>33334.4</v>
      </c>
      <c r="G26" s="25" t="n">
        <v>41218.4</v>
      </c>
      <c r="H26" s="25" t="n">
        <v>55034</v>
      </c>
      <c r="I26" s="25" t="n">
        <v>61262</v>
      </c>
      <c r="J26" s="25" t="n">
        <v>94765</v>
      </c>
      <c r="K26" s="25" t="n">
        <v>114026</v>
      </c>
      <c r="L26" s="25" t="n">
        <v>111612</v>
      </c>
      <c r="M26" s="25" t="n">
        <v>127098</v>
      </c>
      <c r="N26" s="25" t="n">
        <v>141182</v>
      </c>
      <c r="O26" s="25" t="n">
        <v>155955</v>
      </c>
      <c r="P26" s="25" t="n">
        <v>159282</v>
      </c>
      <c r="Q26" s="25" t="n">
        <v>172084</v>
      </c>
    </row>
    <row r="27" customFormat="false" ht="15" hidden="false" customHeight="false" outlineLevel="0" collapsed="false">
      <c r="A27" s="0" t="s">
        <v>27</v>
      </c>
      <c r="B27" s="25" t="n">
        <v>3983.4</v>
      </c>
      <c r="C27" s="25" t="n">
        <v>5634.8</v>
      </c>
      <c r="D27" s="25" t="n">
        <v>8028.4</v>
      </c>
      <c r="E27" s="25" t="n">
        <v>10615.1</v>
      </c>
      <c r="F27" s="25" t="n">
        <v>12315.8</v>
      </c>
      <c r="G27" s="25" t="n">
        <v>15217.9</v>
      </c>
      <c r="H27" s="25" t="n">
        <v>20480</v>
      </c>
      <c r="I27" s="25" t="n">
        <v>24527</v>
      </c>
      <c r="J27" s="25" t="n">
        <v>33851</v>
      </c>
      <c r="K27" s="25" t="n">
        <v>40766</v>
      </c>
      <c r="L27" s="25" t="n">
        <v>42756</v>
      </c>
      <c r="M27" s="25" t="n">
        <v>49076</v>
      </c>
      <c r="N27" s="25" t="n">
        <v>55109</v>
      </c>
      <c r="O27" s="25" t="n">
        <v>59817</v>
      </c>
      <c r="P27" s="25" t="n">
        <v>64639</v>
      </c>
      <c r="Q27" s="25" t="n">
        <v>70688</v>
      </c>
    </row>
    <row r="28" customFormat="false" ht="15" hidden="false" customHeight="false" outlineLevel="0" collapsed="false">
      <c r="A28" s="0" t="s">
        <v>28</v>
      </c>
      <c r="B28" s="25" t="n">
        <v>3527.8</v>
      </c>
      <c r="C28" s="25" t="n">
        <v>5031.2</v>
      </c>
      <c r="D28" s="25" t="n">
        <v>7346.1</v>
      </c>
      <c r="E28" s="25" t="n">
        <v>10302.9</v>
      </c>
      <c r="F28" s="25" t="n">
        <v>10858.7</v>
      </c>
      <c r="G28" s="25" t="n">
        <v>14122.4</v>
      </c>
      <c r="H28" s="25" t="n">
        <v>19120</v>
      </c>
      <c r="I28" s="25" t="n">
        <v>22643</v>
      </c>
      <c r="J28" s="25" t="n">
        <v>32140</v>
      </c>
      <c r="K28" s="25" t="n">
        <v>42375</v>
      </c>
      <c r="L28" s="25" t="n">
        <v>43924</v>
      </c>
      <c r="M28" s="25" t="n">
        <v>49821</v>
      </c>
      <c r="N28" s="25" t="n">
        <v>53493</v>
      </c>
      <c r="O28" s="25" t="n">
        <v>58797</v>
      </c>
      <c r="P28" s="25" t="n">
        <v>65608</v>
      </c>
      <c r="Q28" s="25" t="n">
        <v>71438</v>
      </c>
    </row>
    <row r="29" customFormat="false" ht="15" hidden="false" customHeight="false" outlineLevel="0" collapsed="false">
      <c r="A29" s="0" t="s">
        <v>29</v>
      </c>
      <c r="B29" s="25" t="n">
        <v>89443.8</v>
      </c>
      <c r="C29" s="25" t="n">
        <v>157287.8</v>
      </c>
      <c r="D29" s="25" t="n">
        <v>264717.3</v>
      </c>
      <c r="E29" s="25" t="n">
        <v>427231.3</v>
      </c>
      <c r="F29" s="25" t="n">
        <v>456011.8</v>
      </c>
      <c r="G29" s="25" t="n">
        <v>559442.5</v>
      </c>
      <c r="H29" s="25" t="n">
        <v>729537</v>
      </c>
      <c r="I29" s="25" t="n">
        <v>910274</v>
      </c>
      <c r="J29" s="25" t="n">
        <v>1055861</v>
      </c>
      <c r="K29" s="25" t="n">
        <v>1262070</v>
      </c>
      <c r="L29" s="25" t="n">
        <v>1348352</v>
      </c>
      <c r="M29" s="25" t="n">
        <v>1560955</v>
      </c>
      <c r="N29" s="25" t="n">
        <v>1718642</v>
      </c>
      <c r="O29" s="25" t="n">
        <v>1929294</v>
      </c>
      <c r="P29" s="25" t="n">
        <v>2185823</v>
      </c>
      <c r="Q29" s="25" t="n">
        <v>2384692</v>
      </c>
    </row>
    <row r="30" customFormat="false" ht="15" hidden="false" customHeight="false" outlineLevel="0" collapsed="false">
      <c r="A30" s="0" t="s">
        <v>30</v>
      </c>
      <c r="B30" s="25" t="n">
        <v>1601.9</v>
      </c>
      <c r="C30" s="25" t="n">
        <v>2052</v>
      </c>
      <c r="D30" s="25" t="n">
        <v>3003</v>
      </c>
      <c r="E30" s="25" t="n">
        <v>3980.6</v>
      </c>
      <c r="F30" s="25" t="n">
        <v>4702.8</v>
      </c>
      <c r="G30" s="25" t="n">
        <v>5973.5</v>
      </c>
      <c r="H30" s="25" t="n">
        <v>8002</v>
      </c>
      <c r="I30" s="25" t="n">
        <v>10259</v>
      </c>
      <c r="J30" s="25" t="n">
        <v>12422</v>
      </c>
      <c r="K30" s="25" t="n">
        <v>15454</v>
      </c>
      <c r="L30" s="25" t="n">
        <v>15214</v>
      </c>
      <c r="M30" s="25" t="n">
        <v>18087</v>
      </c>
      <c r="N30" s="25" t="n">
        <v>20007</v>
      </c>
      <c r="O30" s="25" t="n">
        <v>21338</v>
      </c>
      <c r="P30" s="25" t="n">
        <v>23213</v>
      </c>
      <c r="Q30" s="25" t="n">
        <v>26171</v>
      </c>
    </row>
    <row r="31" customFormat="false" ht="15" hidden="false" customHeight="false" outlineLevel="0" collapsed="false">
      <c r="A31" s="0" t="s">
        <v>31</v>
      </c>
      <c r="B31" s="25" t="n">
        <v>556.4</v>
      </c>
      <c r="C31" s="25" t="n">
        <v>753.3</v>
      </c>
      <c r="D31" s="25" t="n">
        <v>1140.2</v>
      </c>
      <c r="E31" s="25" t="n">
        <v>1585.8</v>
      </c>
      <c r="F31" s="25" t="n">
        <v>1971</v>
      </c>
      <c r="G31" s="25" t="n">
        <v>2904</v>
      </c>
      <c r="H31" s="25" t="n">
        <v>4203</v>
      </c>
      <c r="I31" s="25" t="n">
        <v>5072</v>
      </c>
      <c r="J31" s="25" t="n">
        <v>5831</v>
      </c>
      <c r="K31" s="25" t="n">
        <v>6907</v>
      </c>
      <c r="L31" s="25" t="n">
        <v>6229</v>
      </c>
      <c r="M31" s="25" t="n">
        <v>7549</v>
      </c>
      <c r="N31" s="25" t="n">
        <v>8554</v>
      </c>
      <c r="O31" s="25" t="n">
        <v>9495</v>
      </c>
      <c r="P31" s="25" t="n">
        <v>10405</v>
      </c>
      <c r="Q31" s="25" t="n">
        <v>11572</v>
      </c>
    </row>
    <row r="32" customFormat="false" ht="15" hidden="false" customHeight="false" outlineLevel="0" collapsed="false">
      <c r="A32" s="0" t="s">
        <v>32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25" t="n">
        <v>17836</v>
      </c>
      <c r="M32" s="25" t="n">
        <v>45098</v>
      </c>
      <c r="N32" s="25" t="n">
        <v>63903</v>
      </c>
      <c r="O32" s="25" t="n">
        <v>80957</v>
      </c>
      <c r="P32" s="25" t="n">
        <v>94100</v>
      </c>
      <c r="Q32" s="25" t="n">
        <v>118675</v>
      </c>
    </row>
    <row r="33" customFormat="false" ht="15" hidden="false" customHeight="false" outlineLevel="0" collapsed="false">
      <c r="A33" s="0" t="s">
        <v>33</v>
      </c>
      <c r="B33" s="25" t="n">
        <v>41016.6</v>
      </c>
      <c r="C33" s="25" t="n">
        <v>59136.5</v>
      </c>
      <c r="D33" s="25" t="n">
        <v>90395.7</v>
      </c>
      <c r="E33" s="25" t="n">
        <v>128098</v>
      </c>
      <c r="F33" s="25" t="n">
        <v>132452.6</v>
      </c>
      <c r="G33" s="25" t="n">
        <v>186592.2</v>
      </c>
      <c r="H33" s="25" t="n">
        <v>240907</v>
      </c>
      <c r="I33" s="25" t="n">
        <v>305239</v>
      </c>
      <c r="J33" s="25" t="n">
        <v>364761</v>
      </c>
      <c r="K33" s="25" t="n">
        <v>449339</v>
      </c>
      <c r="L33" s="25" t="n">
        <v>465540</v>
      </c>
      <c r="M33" s="25" t="n">
        <v>537463</v>
      </c>
      <c r="N33" s="25" t="n">
        <v>602155</v>
      </c>
      <c r="O33" s="25" t="n">
        <v>674931</v>
      </c>
      <c r="P33" s="25" t="n">
        <v>748370</v>
      </c>
      <c r="Q33" s="25" t="n">
        <v>802768</v>
      </c>
    </row>
    <row r="34" customFormat="false" ht="15" hidden="false" customHeight="false" outlineLevel="0" collapsed="false">
      <c r="A34" s="0" t="s">
        <v>34</v>
      </c>
      <c r="B34" s="25" t="n">
        <v>7276.8</v>
      </c>
      <c r="C34" s="25" t="n">
        <v>9820.5</v>
      </c>
      <c r="D34" s="25" t="n">
        <v>13987.2</v>
      </c>
      <c r="E34" s="25" t="n">
        <v>17623.8</v>
      </c>
      <c r="F34" s="25" t="n">
        <v>20109.3</v>
      </c>
      <c r="G34" s="25" t="n">
        <v>26471.1</v>
      </c>
      <c r="H34" s="25" t="n">
        <v>34701</v>
      </c>
      <c r="I34" s="25" t="n">
        <v>41209</v>
      </c>
      <c r="J34" s="25" t="n">
        <v>49035</v>
      </c>
      <c r="K34" s="25" t="n">
        <v>62456</v>
      </c>
      <c r="L34" s="25" t="n">
        <v>57319</v>
      </c>
      <c r="M34" s="25" t="n">
        <v>66485</v>
      </c>
      <c r="N34" s="25" t="n">
        <v>70633</v>
      </c>
      <c r="O34" s="25" t="n">
        <v>75615</v>
      </c>
      <c r="P34" s="25" t="n">
        <v>82763</v>
      </c>
      <c r="Q34" s="25" t="n">
        <v>90504</v>
      </c>
    </row>
    <row r="35" customFormat="false" ht="15" hidden="false" customHeight="false" outlineLevel="0" collapsed="false">
      <c r="A35" s="0" t="s">
        <v>35</v>
      </c>
      <c r="B35" s="25" t="n">
        <v>17540.5</v>
      </c>
      <c r="C35" s="25" t="n">
        <v>24696.1</v>
      </c>
      <c r="D35" s="25" t="n">
        <v>34943.7</v>
      </c>
      <c r="E35" s="25" t="n">
        <v>46939.6</v>
      </c>
      <c r="F35" s="25" t="n">
        <v>55767</v>
      </c>
      <c r="G35" s="25" t="n">
        <v>69670.2</v>
      </c>
      <c r="H35" s="25" t="n">
        <v>91880</v>
      </c>
      <c r="I35" s="25" t="n">
        <v>111094</v>
      </c>
      <c r="J35" s="25" t="n">
        <v>131534</v>
      </c>
      <c r="K35" s="25" t="n">
        <v>155220</v>
      </c>
      <c r="L35" s="25" t="n">
        <v>162564</v>
      </c>
      <c r="M35" s="25" t="n">
        <v>201189</v>
      </c>
      <c r="N35" s="25" t="n">
        <v>213193</v>
      </c>
      <c r="O35" s="25" t="n">
        <v>229262</v>
      </c>
      <c r="P35" s="25" t="n">
        <v>252025</v>
      </c>
      <c r="Q35" s="25" t="n">
        <v>270620</v>
      </c>
    </row>
    <row r="36" customFormat="false" ht="15" hidden="false" customHeight="false" outlineLevel="0" collapsed="false">
      <c r="A36" s="0" t="s">
        <v>36</v>
      </c>
      <c r="B36" s="25" t="n">
        <v>27648.7</v>
      </c>
      <c r="C36" s="25" t="n">
        <v>38290.7</v>
      </c>
      <c r="D36" s="25" t="n">
        <v>57969.6</v>
      </c>
      <c r="E36" s="25" t="n">
        <v>105355.1</v>
      </c>
      <c r="F36" s="25" t="n">
        <v>99109.3</v>
      </c>
      <c r="G36" s="25" t="n">
        <v>122050.5</v>
      </c>
      <c r="H36" s="25" t="n">
        <v>170365</v>
      </c>
      <c r="I36" s="25" t="n">
        <v>220803</v>
      </c>
      <c r="J36" s="25" t="n">
        <v>258880</v>
      </c>
      <c r="K36" s="25" t="n">
        <v>305272</v>
      </c>
      <c r="L36" s="25" t="n">
        <v>319208</v>
      </c>
      <c r="M36" s="25" t="n">
        <v>386524</v>
      </c>
      <c r="N36" s="25" t="n">
        <v>430494</v>
      </c>
      <c r="O36" s="25" t="n">
        <v>478443</v>
      </c>
      <c r="P36" s="25" t="n">
        <v>515245</v>
      </c>
      <c r="Q36" s="25" t="n">
        <v>558374</v>
      </c>
    </row>
    <row r="37" customFormat="false" ht="15" hidden="false" customHeight="false" outlineLevel="0" collapsed="false">
      <c r="A37" s="0" t="s">
        <v>37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0" t="n">
        <v>6897</v>
      </c>
      <c r="M37" s="25" t="n">
        <v>12677</v>
      </c>
      <c r="N37" s="25" t="n">
        <v>19744</v>
      </c>
      <c r="O37" s="25" t="n">
        <v>25704</v>
      </c>
      <c r="P37" s="25" t="n">
        <v>28400</v>
      </c>
      <c r="Q37" s="25" t="n">
        <v>33712</v>
      </c>
    </row>
    <row r="38" customFormat="false" ht="15" hidden="false" customHeight="false" outlineLevel="0" collapsed="false">
      <c r="A38" s="0" t="s">
        <v>38</v>
      </c>
      <c r="B38" s="25" t="n">
        <v>1947.8</v>
      </c>
      <c r="C38" s="25" t="n">
        <v>2515.5</v>
      </c>
      <c r="D38" s="25" t="n">
        <v>4228.7</v>
      </c>
      <c r="E38" s="25" t="n">
        <v>7167.7</v>
      </c>
      <c r="F38" s="25" t="n">
        <v>9701.1</v>
      </c>
      <c r="G38" s="25" t="n">
        <v>12748.1</v>
      </c>
      <c r="H38" s="25" t="n">
        <v>19257</v>
      </c>
      <c r="I38" s="25" t="n">
        <v>26146</v>
      </c>
      <c r="J38" s="25" t="n">
        <v>28548</v>
      </c>
      <c r="K38" s="25" t="n">
        <v>42545</v>
      </c>
      <c r="L38" s="25" t="n">
        <v>38967</v>
      </c>
      <c r="M38" s="25" t="n">
        <v>48200</v>
      </c>
      <c r="N38" s="25" t="n">
        <v>53023</v>
      </c>
      <c r="O38" s="25" t="n">
        <v>58641</v>
      </c>
      <c r="P38" s="25" t="n">
        <v>62674</v>
      </c>
      <c r="Q38" s="25" t="n">
        <v>77328</v>
      </c>
    </row>
    <row r="39" customFormat="false" ht="15" hidden="false" customHeight="false" outlineLevel="0" collapsed="false">
      <c r="A39" s="0" t="s">
        <v>39</v>
      </c>
      <c r="B39" s="25" t="n">
        <v>268</v>
      </c>
      <c r="C39" s="25" t="n">
        <v>592.5</v>
      </c>
      <c r="D39" s="25" t="n">
        <v>542.9</v>
      </c>
      <c r="E39" s="25" t="n">
        <v>925.3</v>
      </c>
      <c r="F39" s="25" t="n">
        <v>968.1</v>
      </c>
      <c r="G39" s="25" t="n">
        <v>2054.2</v>
      </c>
      <c r="H39" s="25" t="n">
        <v>2224</v>
      </c>
      <c r="I39" s="25" t="n">
        <v>2912</v>
      </c>
      <c r="J39" s="25" t="n">
        <v>3461</v>
      </c>
      <c r="K39" s="25" t="n">
        <v>4427</v>
      </c>
      <c r="L39" s="25" t="n">
        <v>3690</v>
      </c>
      <c r="M39" s="25" t="n">
        <v>4591</v>
      </c>
      <c r="N39" s="25" t="n">
        <v>4517</v>
      </c>
      <c r="O39" s="25" t="n">
        <v>4681</v>
      </c>
      <c r="P39" s="25" t="n">
        <v>5240</v>
      </c>
      <c r="Q39" s="25" t="n">
        <v>5937</v>
      </c>
    </row>
    <row r="40" customFormat="false" ht="15" hidden="false" customHeight="false" outlineLevel="0" collapsed="false">
      <c r="A40" s="0" t="s">
        <v>40</v>
      </c>
      <c r="B40" s="25" t="n">
        <v>2348.5</v>
      </c>
      <c r="C40" s="25" t="n">
        <v>3152.8</v>
      </c>
      <c r="D40" s="25" t="n">
        <v>4781.8</v>
      </c>
      <c r="E40" s="25" t="n">
        <v>8181</v>
      </c>
      <c r="F40" s="25" t="n">
        <v>8693</v>
      </c>
      <c r="G40" s="25" t="n">
        <v>9713.8</v>
      </c>
      <c r="H40" s="25" t="n">
        <v>13818</v>
      </c>
      <c r="I40" s="25" t="n">
        <v>17372</v>
      </c>
      <c r="J40" s="25" t="n">
        <v>21498</v>
      </c>
      <c r="K40" s="25" t="n">
        <v>24341</v>
      </c>
      <c r="L40" s="25" t="n">
        <v>23731</v>
      </c>
      <c r="M40" s="25" t="n">
        <v>27484</v>
      </c>
      <c r="N40" s="25" t="n">
        <v>31331</v>
      </c>
      <c r="O40" s="25" t="n">
        <v>34835</v>
      </c>
      <c r="P40" s="25" t="n">
        <v>36560</v>
      </c>
      <c r="Q40" s="25" t="n">
        <v>41198</v>
      </c>
    </row>
    <row r="41" customFormat="false" ht="15" hidden="false" customHeight="false" outlineLevel="0" collapsed="false">
      <c r="A41" s="0" t="s">
        <v>41</v>
      </c>
      <c r="B41" s="25" t="n">
        <v>997.6</v>
      </c>
      <c r="C41" s="25" t="n">
        <v>1415.4</v>
      </c>
      <c r="D41" s="25" t="n">
        <v>2126</v>
      </c>
      <c r="E41" s="25" t="n">
        <v>2572.6</v>
      </c>
      <c r="F41" s="25" t="n">
        <v>3016.2</v>
      </c>
      <c r="G41" s="25" t="n">
        <v>4015.2</v>
      </c>
      <c r="H41" s="25" t="n">
        <v>6459</v>
      </c>
      <c r="I41" s="25" t="n">
        <v>7941</v>
      </c>
      <c r="J41" s="25" t="n">
        <v>9178</v>
      </c>
      <c r="K41" s="25" t="n">
        <v>10945</v>
      </c>
      <c r="L41" s="25" t="n">
        <v>10261</v>
      </c>
      <c r="M41" s="25" t="n">
        <v>12694</v>
      </c>
      <c r="N41" s="25" t="n">
        <v>14712</v>
      </c>
      <c r="O41" s="25" t="n">
        <v>16327</v>
      </c>
      <c r="P41" s="25" t="n">
        <v>16498</v>
      </c>
      <c r="Q41" s="25" t="n">
        <v>17275</v>
      </c>
    </row>
    <row r="42" customFormat="false" ht="15" hidden="false" customHeight="false" outlineLevel="0" collapsed="false">
      <c r="A42" s="0" t="s">
        <v>42</v>
      </c>
      <c r="B42" s="25" t="n">
        <v>4599.9</v>
      </c>
      <c r="C42" s="25" t="n">
        <v>4980.3</v>
      </c>
      <c r="D42" s="25" t="n">
        <v>5886.8</v>
      </c>
      <c r="E42" s="25" t="n">
        <v>7897.8</v>
      </c>
      <c r="F42" s="25" t="n">
        <v>8751.8</v>
      </c>
      <c r="G42" s="25" t="n">
        <v>11559.6</v>
      </c>
      <c r="H42" s="25" t="n">
        <v>15740</v>
      </c>
      <c r="I42" s="25" t="n">
        <v>20278</v>
      </c>
      <c r="J42" s="25" t="n">
        <v>24191</v>
      </c>
      <c r="K42" s="25" t="n">
        <v>26218</v>
      </c>
      <c r="L42" s="25" t="n">
        <v>25933</v>
      </c>
      <c r="M42" s="25" t="n">
        <v>30852</v>
      </c>
      <c r="N42" s="25" t="n">
        <v>34065</v>
      </c>
      <c r="O42" s="25" t="n">
        <v>38360</v>
      </c>
      <c r="P42" s="25" t="n">
        <v>40586</v>
      </c>
      <c r="Q42" s="25" t="n">
        <v>45401</v>
      </c>
    </row>
    <row r="43" customFormat="false" ht="15" hidden="false" customHeight="false" outlineLevel="0" collapsed="false">
      <c r="A43" s="0" t="s">
        <v>43</v>
      </c>
      <c r="B43" s="25" t="n">
        <v>2159.3</v>
      </c>
      <c r="C43" s="25" t="n">
        <v>512.5</v>
      </c>
      <c r="D43" s="25" t="n">
        <v>360.4</v>
      </c>
      <c r="E43" s="25" t="n">
        <v>587.4</v>
      </c>
      <c r="F43" s="25" t="n">
        <v>2392.1</v>
      </c>
      <c r="G43" s="25" t="n">
        <v>2858</v>
      </c>
      <c r="H43" s="25" t="n">
        <v>3779</v>
      </c>
      <c r="I43" s="25" t="n">
        <v>4942</v>
      </c>
      <c r="J43" s="25" t="n">
        <v>8334</v>
      </c>
      <c r="K43" s="25" t="n">
        <v>8358</v>
      </c>
      <c r="L43" s="25" t="n">
        <v>8990</v>
      </c>
      <c r="M43" s="25" t="n">
        <v>21164</v>
      </c>
      <c r="N43" s="25" t="n">
        <v>17437</v>
      </c>
      <c r="O43" s="25" t="n">
        <v>17166</v>
      </c>
      <c r="P43" s="25" t="n">
        <v>24315</v>
      </c>
      <c r="Q43" s="25" t="n">
        <v>25900</v>
      </c>
    </row>
    <row r="44" customFormat="false" ht="15" hidden="false" customHeight="false" outlineLevel="0" collapsed="false">
      <c r="A44" s="0" t="s">
        <v>44</v>
      </c>
      <c r="B44" s="25" t="n">
        <v>18361.3</v>
      </c>
      <c r="C44" s="25" t="n">
        <v>24263.2</v>
      </c>
      <c r="D44" s="25" t="n">
        <v>34457.6</v>
      </c>
      <c r="E44" s="25" t="n">
        <v>48633.9</v>
      </c>
      <c r="F44" s="25" t="n">
        <v>52701.9</v>
      </c>
      <c r="G44" s="25" t="n">
        <v>69613.5</v>
      </c>
      <c r="H44" s="25" t="n">
        <v>91134</v>
      </c>
      <c r="I44" s="25" t="n">
        <v>111002</v>
      </c>
      <c r="J44" s="25" t="n">
        <v>135985</v>
      </c>
      <c r="K44" s="25" t="n">
        <v>163626</v>
      </c>
      <c r="L44" s="25" t="n">
        <v>163970</v>
      </c>
      <c r="M44" s="25" t="n">
        <v>189993</v>
      </c>
      <c r="N44" s="25" t="n">
        <v>221945</v>
      </c>
      <c r="O44" s="25" t="n">
        <v>242338</v>
      </c>
      <c r="P44" s="25" t="n">
        <v>272348</v>
      </c>
      <c r="Q44" s="25" t="n">
        <v>292888</v>
      </c>
    </row>
    <row r="45" customFormat="false" ht="15" hidden="false" customHeight="false" outlineLevel="0" collapsed="false">
      <c r="A45" s="0" t="s">
        <v>45</v>
      </c>
      <c r="B45" s="25" t="n">
        <v>31683.1</v>
      </c>
      <c r="C45" s="25" t="n">
        <v>45225.4</v>
      </c>
      <c r="D45" s="25" t="n">
        <v>65526</v>
      </c>
      <c r="E45" s="25" t="n">
        <v>94694.8</v>
      </c>
      <c r="F45" s="25" t="n">
        <v>119723.4</v>
      </c>
      <c r="G45" s="25" t="n">
        <v>171276.6</v>
      </c>
      <c r="H45" s="25" t="n">
        <v>238563</v>
      </c>
      <c r="I45" s="25" t="n">
        <v>267035</v>
      </c>
      <c r="J45" s="25" t="n">
        <v>290271</v>
      </c>
      <c r="K45" s="25" t="n">
        <v>322246</v>
      </c>
      <c r="L45" s="25" t="n">
        <v>353580</v>
      </c>
      <c r="M45" s="25" t="n">
        <v>365325</v>
      </c>
      <c r="N45" s="25" t="n">
        <v>375081</v>
      </c>
      <c r="O45" s="25" t="n">
        <v>423438</v>
      </c>
      <c r="P45" s="25" t="n">
        <v>459893</v>
      </c>
      <c r="Q45" s="25" t="n">
        <v>476020</v>
      </c>
    </row>
    <row r="46" customFormat="false" ht="15" hidden="false" customHeight="false" outlineLevel="0" collapsed="false">
      <c r="A46" s="0" t="s">
        <v>46</v>
      </c>
      <c r="B46" s="25" t="n">
        <v>2921</v>
      </c>
      <c r="C46" s="25" t="n">
        <v>4075.3</v>
      </c>
      <c r="D46" s="25" t="n">
        <v>6109.3</v>
      </c>
      <c r="E46" s="25" t="n">
        <v>8503.5</v>
      </c>
      <c r="F46" s="25" t="n">
        <v>9492.5</v>
      </c>
      <c r="G46" s="25" t="n">
        <v>13252.9</v>
      </c>
      <c r="H46" s="25" t="n">
        <v>18475</v>
      </c>
      <c r="I46" s="25" t="n">
        <v>22306</v>
      </c>
      <c r="J46" s="25" t="n">
        <v>27562</v>
      </c>
      <c r="K46" s="25" t="n">
        <v>33925</v>
      </c>
      <c r="L46" s="25" t="n">
        <v>38015</v>
      </c>
      <c r="M46" s="25" t="n">
        <v>44536</v>
      </c>
      <c r="N46" s="25" t="n">
        <v>52487</v>
      </c>
      <c r="O46" s="25" t="n">
        <v>54771</v>
      </c>
      <c r="P46" s="25" t="n">
        <v>60574</v>
      </c>
      <c r="Q46" s="25" t="n">
        <v>69408</v>
      </c>
    </row>
    <row r="47" customFormat="false" ht="15" hidden="false" customHeight="false" outlineLevel="0" collapsed="false">
      <c r="A47" s="0" t="s">
        <v>47</v>
      </c>
      <c r="B47" s="25" t="n">
        <v>4555.4</v>
      </c>
      <c r="C47" s="25" t="n">
        <v>6599.8</v>
      </c>
      <c r="D47" s="25" t="n">
        <v>9940.1</v>
      </c>
      <c r="E47" s="25" t="n">
        <v>13064.5</v>
      </c>
      <c r="F47" s="25" t="n">
        <v>14298.9</v>
      </c>
      <c r="G47" s="25" t="n">
        <v>20205.9</v>
      </c>
      <c r="H47" s="25" t="n">
        <v>28067</v>
      </c>
      <c r="I47" s="25" t="n">
        <v>31670</v>
      </c>
      <c r="J47" s="25" t="n">
        <v>36372</v>
      </c>
      <c r="K47" s="25" t="n">
        <v>42444</v>
      </c>
      <c r="L47" s="25" t="n">
        <v>46759</v>
      </c>
      <c r="M47" s="25" t="n">
        <v>54483</v>
      </c>
      <c r="N47" s="25" t="n">
        <v>61134</v>
      </c>
      <c r="O47" s="25" t="n">
        <v>66188</v>
      </c>
      <c r="P47" s="25" t="n">
        <v>73065</v>
      </c>
      <c r="Q47" s="25" t="n">
        <v>79100</v>
      </c>
    </row>
    <row r="48" customFormat="false" ht="15" hidden="false" customHeight="false" outlineLevel="0" collapsed="false">
      <c r="A48" s="0" t="s">
        <v>48</v>
      </c>
      <c r="B48" s="25" t="n">
        <v>43956.4</v>
      </c>
      <c r="C48" s="25" t="n">
        <v>81737.6</v>
      </c>
      <c r="D48" s="25" t="n">
        <v>107042.4</v>
      </c>
      <c r="E48" s="25" t="n">
        <v>153013.9</v>
      </c>
      <c r="F48" s="25" t="n">
        <v>158748.8</v>
      </c>
      <c r="G48" s="25" t="n">
        <v>187275.3</v>
      </c>
      <c r="H48" s="25" t="n">
        <v>262918</v>
      </c>
      <c r="I48" s="25" t="n">
        <v>346242</v>
      </c>
      <c r="J48" s="25" t="n">
        <v>390067</v>
      </c>
      <c r="K48" s="25" t="n">
        <v>465414</v>
      </c>
      <c r="L48" s="25" t="n">
        <v>523793</v>
      </c>
      <c r="M48" s="25" t="n">
        <v>587669</v>
      </c>
      <c r="N48" s="25" t="n">
        <v>667842</v>
      </c>
      <c r="O48" s="25" t="n">
        <v>702175</v>
      </c>
      <c r="P48" s="25" t="n">
        <v>820207</v>
      </c>
      <c r="Q48" s="25" t="n">
        <v>947162</v>
      </c>
    </row>
    <row r="49" customFormat="false" ht="15" hidden="false" customHeight="false" outlineLevel="0" collapsed="false">
      <c r="A49" s="0" t="s">
        <v>49</v>
      </c>
      <c r="B49" s="25" t="n">
        <v>10311.1</v>
      </c>
      <c r="C49" s="25" t="n">
        <v>15013.4</v>
      </c>
      <c r="D49" s="25" t="n">
        <v>21410.2</v>
      </c>
      <c r="E49" s="25" t="n">
        <v>29799.4</v>
      </c>
      <c r="F49" s="25" t="n">
        <v>30652.7</v>
      </c>
      <c r="G49" s="25" t="n">
        <v>42302.1</v>
      </c>
      <c r="H49" s="25" t="n">
        <v>55657</v>
      </c>
      <c r="I49" s="25" t="n">
        <v>65233</v>
      </c>
      <c r="J49" s="25" t="n">
        <v>81877</v>
      </c>
      <c r="K49" s="25" t="n">
        <v>97805</v>
      </c>
      <c r="L49" s="25" t="n">
        <v>107898</v>
      </c>
      <c r="M49" s="25" t="n">
        <v>120223</v>
      </c>
      <c r="N49" s="25" t="n">
        <v>149340</v>
      </c>
      <c r="O49" s="25" t="n">
        <v>161898</v>
      </c>
      <c r="P49" s="25" t="n">
        <v>175061</v>
      </c>
      <c r="Q49" s="25" t="n">
        <v>173725</v>
      </c>
    </row>
    <row r="50" customFormat="false" ht="15" hidden="false" customHeight="false" outlineLevel="0" collapsed="false">
      <c r="A50" s="0" t="s">
        <v>50</v>
      </c>
      <c r="B50" s="25" t="n">
        <v>6793.3</v>
      </c>
      <c r="C50" s="25" t="n">
        <v>9435.7</v>
      </c>
      <c r="D50" s="25" t="n">
        <v>14675.3</v>
      </c>
      <c r="E50" s="25" t="n">
        <v>20837.4</v>
      </c>
      <c r="F50" s="25" t="n">
        <v>21921.4</v>
      </c>
      <c r="G50" s="25" t="n">
        <v>30190.2</v>
      </c>
      <c r="H50" s="25" t="n">
        <v>42705</v>
      </c>
      <c r="I50" s="25" t="n">
        <v>49984</v>
      </c>
      <c r="J50" s="25" t="n">
        <v>63514</v>
      </c>
      <c r="K50" s="25" t="n">
        <v>77696</v>
      </c>
      <c r="L50" s="25" t="n">
        <v>77768</v>
      </c>
      <c r="M50" s="25" t="n">
        <v>94189</v>
      </c>
      <c r="N50" s="25" t="n">
        <v>110157</v>
      </c>
      <c r="O50" s="25" t="n">
        <v>122940</v>
      </c>
      <c r="P50" s="25" t="n">
        <v>134392</v>
      </c>
      <c r="Q50" s="25" t="n">
        <v>143630</v>
      </c>
    </row>
    <row r="51" customFormat="false" ht="15" hidden="false" customHeight="false" outlineLevel="0" collapsed="false">
      <c r="A51" s="0" t="s">
        <v>51</v>
      </c>
      <c r="B51" s="25" t="n">
        <v>29798.9</v>
      </c>
      <c r="C51" s="25" t="n">
        <v>38026.3</v>
      </c>
      <c r="D51" s="25" t="n">
        <v>55159.2</v>
      </c>
      <c r="E51" s="25" t="n">
        <v>83098.5</v>
      </c>
      <c r="F51" s="25" t="n">
        <v>107544.3</v>
      </c>
      <c r="G51" s="25" t="n">
        <v>112180.6</v>
      </c>
      <c r="H51" s="25" t="n">
        <v>141887</v>
      </c>
      <c r="I51" s="25" t="n">
        <v>181110</v>
      </c>
      <c r="J51" s="25" t="n">
        <v>207310</v>
      </c>
      <c r="K51" s="25" t="n">
        <v>239866</v>
      </c>
      <c r="L51" s="25" t="n">
        <v>233707</v>
      </c>
      <c r="M51" s="25" t="n">
        <v>268775</v>
      </c>
      <c r="N51" s="25" t="n">
        <v>290446</v>
      </c>
      <c r="O51" s="25" t="n">
        <v>308524</v>
      </c>
      <c r="P51" s="25" t="n">
        <v>330526</v>
      </c>
      <c r="Q51" s="25" t="n">
        <v>362413</v>
      </c>
    </row>
    <row r="52" customFormat="false" ht="15" hidden="false" customHeight="false" outlineLevel="0" collapsed="false">
      <c r="A52" s="0" t="s">
        <v>52</v>
      </c>
      <c r="B52" s="25" t="n">
        <v>9440.6</v>
      </c>
      <c r="C52" s="25" t="n">
        <v>12542.3</v>
      </c>
      <c r="D52" s="25" t="n">
        <v>18385</v>
      </c>
      <c r="E52" s="25" t="n">
        <v>23323.4</v>
      </c>
      <c r="F52" s="25" t="n">
        <v>28617.2</v>
      </c>
      <c r="G52" s="25" t="n">
        <v>36996.7</v>
      </c>
      <c r="H52" s="25" t="n">
        <v>53879</v>
      </c>
      <c r="I52" s="25" t="n">
        <v>60185</v>
      </c>
      <c r="J52" s="25" t="n">
        <v>70473</v>
      </c>
      <c r="K52" s="25" t="n">
        <v>81528</v>
      </c>
      <c r="L52" s="25" t="n">
        <v>81784</v>
      </c>
      <c r="M52" s="25" t="n">
        <v>98164</v>
      </c>
      <c r="N52" s="25" t="n">
        <v>112691</v>
      </c>
      <c r="O52" s="25" t="n">
        <v>128459</v>
      </c>
      <c r="P52" s="25" t="n">
        <v>139410</v>
      </c>
      <c r="Q52" s="25" t="n">
        <v>154765</v>
      </c>
    </row>
    <row r="53" customFormat="false" ht="15" hidden="false" customHeight="false" outlineLevel="0" collapsed="false">
      <c r="A53" s="0" t="s">
        <v>53</v>
      </c>
      <c r="B53" s="25" t="n">
        <v>36643.3</v>
      </c>
      <c r="C53" s="25" t="n">
        <v>49822</v>
      </c>
      <c r="D53" s="25" t="n">
        <v>74728.6</v>
      </c>
      <c r="E53" s="25" t="n">
        <v>106696.8</v>
      </c>
      <c r="F53" s="25" t="n">
        <v>103655</v>
      </c>
      <c r="G53" s="25" t="n">
        <v>141128.2</v>
      </c>
      <c r="H53" s="25" t="n">
        <v>199417</v>
      </c>
      <c r="I53" s="25" t="n">
        <v>224681</v>
      </c>
      <c r="J53" s="25" t="n">
        <v>281078</v>
      </c>
      <c r="K53" s="25" t="n">
        <v>306709</v>
      </c>
      <c r="L53" s="25" t="n">
        <v>315764</v>
      </c>
      <c r="M53" s="25" t="n">
        <v>394520</v>
      </c>
      <c r="N53" s="25" t="n">
        <v>435418</v>
      </c>
      <c r="O53" s="25" t="n">
        <v>491309</v>
      </c>
      <c r="P53" s="25" t="n">
        <v>545755</v>
      </c>
      <c r="Q53" s="25" t="n">
        <v>599065</v>
      </c>
    </row>
    <row r="54" customFormat="false" ht="15" hidden="false" customHeight="false" outlineLevel="0" collapsed="false">
      <c r="A54" s="0" t="s">
        <v>54</v>
      </c>
      <c r="B54" s="25" t="n">
        <v>14321.7</v>
      </c>
      <c r="C54" s="25" t="n">
        <v>20398</v>
      </c>
      <c r="D54" s="25" t="n">
        <v>27235.8</v>
      </c>
      <c r="E54" s="25" t="n">
        <v>39951.1</v>
      </c>
      <c r="F54" s="25" t="n">
        <v>45706.8</v>
      </c>
      <c r="G54" s="25" t="n">
        <v>55834.5</v>
      </c>
      <c r="H54" s="25" t="n">
        <v>72327</v>
      </c>
      <c r="I54" s="25" t="n">
        <v>87640</v>
      </c>
      <c r="J54" s="25" t="n">
        <v>107688</v>
      </c>
      <c r="K54" s="25" t="n">
        <v>125168</v>
      </c>
      <c r="L54" s="25" t="n">
        <v>125268</v>
      </c>
      <c r="M54" s="25" t="n">
        <v>144812</v>
      </c>
      <c r="N54" s="25" t="n">
        <v>155678</v>
      </c>
      <c r="O54" s="25" t="n">
        <v>171539</v>
      </c>
      <c r="P54" s="25" t="n">
        <v>191174</v>
      </c>
      <c r="Q54" s="25" t="n">
        <v>207464</v>
      </c>
    </row>
    <row r="55" customFormat="false" ht="15" hidden="false" customHeight="false" outlineLevel="0" collapsed="false">
      <c r="A55" s="0" t="s">
        <v>55</v>
      </c>
      <c r="B55" s="25" t="n">
        <v>8653.2</v>
      </c>
      <c r="C55" s="25" t="n">
        <v>11817.5</v>
      </c>
      <c r="D55" s="25" t="n">
        <v>16895.6</v>
      </c>
      <c r="E55" s="25" t="n">
        <v>21868.1</v>
      </c>
      <c r="F55" s="25" t="n">
        <v>25854.8</v>
      </c>
      <c r="G55" s="25" t="n">
        <v>32805.5</v>
      </c>
      <c r="H55" s="25" t="n">
        <v>45514</v>
      </c>
      <c r="I55" s="25" t="n">
        <v>55330</v>
      </c>
      <c r="J55" s="25" t="n">
        <v>67232</v>
      </c>
      <c r="K55" s="25" t="n">
        <v>81625</v>
      </c>
      <c r="L55" s="25" t="n">
        <v>80813</v>
      </c>
      <c r="M55" s="25" t="n">
        <v>97643</v>
      </c>
      <c r="N55" s="25" t="n">
        <v>110581</v>
      </c>
      <c r="O55" s="25" t="n">
        <v>125467</v>
      </c>
      <c r="P55" s="25" t="n">
        <v>139612</v>
      </c>
      <c r="Q55" s="25" t="n">
        <v>150999</v>
      </c>
    </row>
    <row r="56" customFormat="false" ht="15" hidden="false" customHeight="false" outlineLevel="0" collapsed="false">
      <c r="A56" s="0" t="s">
        <v>56</v>
      </c>
      <c r="B56" s="25" t="n">
        <v>40999.1</v>
      </c>
      <c r="C56" s="25" t="n">
        <v>64407.4</v>
      </c>
      <c r="D56" s="25" t="n">
        <v>89914.4</v>
      </c>
      <c r="E56" s="25" t="n">
        <v>143302.7</v>
      </c>
      <c r="F56" s="25" t="n">
        <v>138757.1</v>
      </c>
      <c r="G56" s="25" t="n">
        <v>171339</v>
      </c>
      <c r="H56" s="25" t="n">
        <v>219754</v>
      </c>
      <c r="I56" s="25" t="n">
        <v>276473</v>
      </c>
      <c r="J56" s="25" t="n">
        <v>315628</v>
      </c>
      <c r="K56" s="25" t="n">
        <v>371638</v>
      </c>
      <c r="L56" s="25" t="n">
        <v>400949</v>
      </c>
      <c r="M56" s="25" t="n">
        <v>451885</v>
      </c>
      <c r="N56" s="25" t="n">
        <v>491924</v>
      </c>
      <c r="O56" s="25" t="n">
        <v>511474</v>
      </c>
      <c r="P56" s="25" t="n">
        <v>530785</v>
      </c>
      <c r="Q56" s="25" t="n">
        <v>554603</v>
      </c>
    </row>
    <row r="57" customFormat="false" ht="15" hidden="false" customHeight="false" outlineLevel="0" collapsed="false">
      <c r="A57" s="0" t="s">
        <v>57</v>
      </c>
      <c r="B57" s="25" t="n">
        <v>19703</v>
      </c>
      <c r="C57" s="25" t="n">
        <v>28256.2</v>
      </c>
      <c r="D57" s="25" t="n">
        <v>40352.9</v>
      </c>
      <c r="E57" s="25" t="n">
        <v>55896.6</v>
      </c>
      <c r="F57" s="25" t="n">
        <v>55830.1</v>
      </c>
      <c r="G57" s="25" t="n">
        <v>71629.5</v>
      </c>
      <c r="H57" s="25" t="n">
        <v>97314</v>
      </c>
      <c r="I57" s="25" t="n">
        <v>115896</v>
      </c>
      <c r="J57" s="25" t="n">
        <v>148902</v>
      </c>
      <c r="K57" s="25" t="n">
        <v>173531</v>
      </c>
      <c r="L57" s="25" t="n">
        <v>180130</v>
      </c>
      <c r="M57" s="25" t="n">
        <v>209802</v>
      </c>
      <c r="N57" s="25" t="n">
        <v>216764</v>
      </c>
      <c r="O57" s="25" t="n">
        <v>228139</v>
      </c>
      <c r="P57" s="25" t="n">
        <v>258933</v>
      </c>
      <c r="Q57" s="25" t="n">
        <v>281174</v>
      </c>
    </row>
    <row r="58" customFormat="false" ht="15" hidden="false" customHeight="false" outlineLevel="0" collapsed="false">
      <c r="A58" s="0" t="s">
        <v>58</v>
      </c>
      <c r="B58" s="25" t="n">
        <v>8224</v>
      </c>
      <c r="C58" s="25" t="n">
        <v>10631.8</v>
      </c>
      <c r="D58" s="25" t="n">
        <v>14826.9</v>
      </c>
      <c r="E58" s="25" t="n">
        <v>20179.1</v>
      </c>
      <c r="F58" s="25" t="n">
        <v>23130.3</v>
      </c>
      <c r="G58" s="25" t="n">
        <v>32505.7</v>
      </c>
      <c r="H58" s="25" t="n">
        <v>50230</v>
      </c>
      <c r="I58" s="25" t="n">
        <v>60475</v>
      </c>
      <c r="J58" s="25" t="n">
        <v>65301</v>
      </c>
      <c r="K58" s="25" t="n">
        <v>79047</v>
      </c>
      <c r="L58" s="25" t="n">
        <v>82959</v>
      </c>
      <c r="M58" s="25" t="n">
        <v>97827</v>
      </c>
      <c r="N58" s="25" t="n">
        <v>106828</v>
      </c>
      <c r="O58" s="25" t="n">
        <v>125873</v>
      </c>
      <c r="P58" s="25" t="n">
        <v>134297</v>
      </c>
      <c r="Q58" s="25" t="n">
        <v>142288</v>
      </c>
    </row>
    <row r="59" customFormat="false" ht="15" hidden="false" customHeight="false" outlineLevel="0" collapsed="false">
      <c r="A59" s="0" t="s">
        <v>59</v>
      </c>
      <c r="B59" s="25" t="n">
        <v>3951.5</v>
      </c>
      <c r="C59" s="25" t="n">
        <v>5341.2</v>
      </c>
      <c r="D59" s="25" t="n">
        <v>7853.5</v>
      </c>
      <c r="E59" s="25" t="n">
        <v>10490.5</v>
      </c>
      <c r="F59" s="25" t="n">
        <v>11389.8</v>
      </c>
      <c r="G59" s="25" t="n">
        <v>14897.3</v>
      </c>
      <c r="H59" s="25" t="n">
        <v>20114</v>
      </c>
      <c r="I59" s="25" t="n">
        <v>24001</v>
      </c>
      <c r="J59" s="25" t="n">
        <v>31127</v>
      </c>
      <c r="K59" s="25" t="n">
        <v>36507</v>
      </c>
      <c r="L59" s="25" t="n">
        <v>36863</v>
      </c>
      <c r="M59" s="25" t="n">
        <v>44906</v>
      </c>
      <c r="N59" s="25" t="n">
        <v>48411</v>
      </c>
      <c r="O59" s="25" t="n">
        <v>55261</v>
      </c>
      <c r="P59" s="25" t="n">
        <v>58940</v>
      </c>
      <c r="Q59" s="25" t="n">
        <v>63602</v>
      </c>
    </row>
    <row r="60" customFormat="false" ht="15" hidden="false" customHeight="false" outlineLevel="0" collapsed="false">
      <c r="A60" s="0" t="s">
        <v>60</v>
      </c>
      <c r="B60" s="25" t="n">
        <v>52170.8</v>
      </c>
      <c r="C60" s="25" t="n">
        <v>74014.1</v>
      </c>
      <c r="D60" s="25" t="n">
        <v>116108.1</v>
      </c>
      <c r="E60" s="25" t="n">
        <v>172207.6</v>
      </c>
      <c r="F60" s="25" t="n">
        <v>168684.5</v>
      </c>
      <c r="G60" s="25" t="n">
        <v>204649.6</v>
      </c>
      <c r="H60" s="25" t="n">
        <v>287522</v>
      </c>
      <c r="I60" s="25" t="n">
        <v>348213</v>
      </c>
      <c r="J60" s="25" t="n">
        <v>406324</v>
      </c>
      <c r="K60" s="25" t="n">
        <v>480762</v>
      </c>
      <c r="L60" s="25" t="n">
        <v>489017</v>
      </c>
      <c r="M60" s="25" t="n">
        <v>559969</v>
      </c>
      <c r="N60" s="25" t="n">
        <v>631255</v>
      </c>
      <c r="O60" s="25" t="n">
        <v>705589</v>
      </c>
      <c r="P60" s="25" t="n">
        <v>768654</v>
      </c>
      <c r="Q60" s="25" t="n">
        <v>831826</v>
      </c>
    </row>
    <row r="61" customFormat="false" ht="15" hidden="false" customHeight="false" outlineLevel="0" collapsed="false">
      <c r="A61" s="0" t="s">
        <v>61</v>
      </c>
      <c r="B61" s="25" t="n">
        <v>73186.5</v>
      </c>
      <c r="C61" s="25" t="n">
        <v>101374.5</v>
      </c>
      <c r="D61" s="25" t="n">
        <v>137195.8</v>
      </c>
      <c r="E61" s="25" t="n">
        <v>178203.3</v>
      </c>
      <c r="F61" s="25" t="n">
        <v>233346.5</v>
      </c>
      <c r="G61" s="25" t="n">
        <v>278970.3</v>
      </c>
      <c r="H61" s="25" t="n">
        <v>359058</v>
      </c>
      <c r="I61" s="25" t="n">
        <v>441123</v>
      </c>
      <c r="J61" s="25" t="n">
        <v>537527</v>
      </c>
      <c r="K61" s="25" t="n">
        <v>613110</v>
      </c>
      <c r="L61" s="25" t="n">
        <v>616990</v>
      </c>
      <c r="M61" s="25" t="n">
        <v>640785</v>
      </c>
      <c r="N61" s="25" t="n">
        <v>747480</v>
      </c>
      <c r="O61" s="25" t="n">
        <v>882770</v>
      </c>
      <c r="P61" s="25" t="n">
        <v>1014260</v>
      </c>
      <c r="Q61" s="25" t="n">
        <v>1178928</v>
      </c>
    </row>
    <row r="62" customFormat="false" ht="15" hidden="false" customHeight="false" outlineLevel="0" collapsed="false">
      <c r="A62" s="0" t="s">
        <v>62</v>
      </c>
      <c r="B62" s="25" t="n">
        <v>29626.9</v>
      </c>
      <c r="C62" s="25" t="n">
        <v>41804.4</v>
      </c>
      <c r="D62" s="25" t="n">
        <v>61107.1</v>
      </c>
      <c r="E62" s="25" t="n">
        <v>84796</v>
      </c>
      <c r="F62" s="25" t="n">
        <v>97551.7</v>
      </c>
      <c r="G62" s="25" t="n">
        <v>116305.4</v>
      </c>
      <c r="H62" s="25" t="n">
        <v>154426</v>
      </c>
      <c r="I62" s="25" t="n">
        <v>181121</v>
      </c>
      <c r="J62" s="25" t="n">
        <v>218214</v>
      </c>
      <c r="K62" s="25" t="n">
        <v>258418</v>
      </c>
      <c r="L62" s="25" t="n">
        <v>265135</v>
      </c>
      <c r="M62" s="0" t="n">
        <v>323156</v>
      </c>
      <c r="N62" s="25" t="n">
        <v>359319</v>
      </c>
      <c r="O62" s="25" t="n">
        <v>406612</v>
      </c>
      <c r="P62" s="25" t="n">
        <v>471261</v>
      </c>
      <c r="Q62" s="25" t="n">
        <v>506337</v>
      </c>
    </row>
    <row r="63" customFormat="false" ht="15" hidden="false" customHeight="false" outlineLevel="0" collapsed="false">
      <c r="A63" s="0" t="s">
        <v>63</v>
      </c>
      <c r="B63" s="25" t="n">
        <v>597.3</v>
      </c>
      <c r="C63" s="25" t="n">
        <v>832.1</v>
      </c>
      <c r="D63" s="25" t="n">
        <v>1313.3</v>
      </c>
      <c r="E63" s="25" t="n">
        <v>1834</v>
      </c>
      <c r="F63" s="25" t="n">
        <v>1889.7</v>
      </c>
      <c r="G63" s="25" t="n">
        <v>2828.4</v>
      </c>
      <c r="H63" s="25" t="n">
        <v>4123</v>
      </c>
      <c r="I63" s="25" t="n">
        <v>4623</v>
      </c>
      <c r="J63" s="25" t="n">
        <v>6110</v>
      </c>
      <c r="K63" s="25" t="n">
        <v>6525</v>
      </c>
      <c r="L63" s="25" t="n">
        <v>7072</v>
      </c>
      <c r="M63" s="0" t="n">
        <v>7676</v>
      </c>
      <c r="N63" s="25" t="n">
        <v>7880</v>
      </c>
      <c r="O63" s="25" t="n">
        <v>9147</v>
      </c>
      <c r="P63" s="25" t="n">
        <v>9854</v>
      </c>
      <c r="Q63" s="25" t="n">
        <v>10883</v>
      </c>
    </row>
    <row r="64" customFormat="false" ht="15" hidden="false" customHeight="false" outlineLevel="0" collapsed="false">
      <c r="A64" s="0" t="s">
        <v>64</v>
      </c>
      <c r="B64" s="25" t="n">
        <v>4799.7</v>
      </c>
      <c r="C64" s="25" t="n">
        <v>5987.6</v>
      </c>
      <c r="D64" s="25" t="n">
        <v>8084.3</v>
      </c>
      <c r="E64" s="25" t="n">
        <v>11797.9</v>
      </c>
      <c r="F64" s="25" t="n">
        <v>12258.3</v>
      </c>
      <c r="G64" s="25" t="n">
        <v>17320.7</v>
      </c>
      <c r="H64" s="25" t="n">
        <v>27620</v>
      </c>
      <c r="I64" s="25" t="n">
        <v>30051</v>
      </c>
      <c r="J64" s="25" t="n">
        <v>33356</v>
      </c>
      <c r="K64" s="25" t="n">
        <v>41416</v>
      </c>
      <c r="L64" s="25" t="n">
        <v>38509</v>
      </c>
      <c r="M64" s="0" t="n">
        <v>43621</v>
      </c>
      <c r="N64" s="25" t="n">
        <v>46249</v>
      </c>
      <c r="O64" s="25" t="n">
        <v>53834</v>
      </c>
      <c r="P64" s="25" t="n">
        <v>56566</v>
      </c>
      <c r="Q64" s="25" t="n">
        <v>64290</v>
      </c>
    </row>
    <row r="65" customFormat="false" ht="15" hidden="false" customHeight="false" outlineLevel="0" collapsed="false">
      <c r="A65" s="0" t="s">
        <v>65</v>
      </c>
      <c r="B65" s="25" t="n">
        <v>613</v>
      </c>
      <c r="C65" s="25" t="n">
        <v>796.4</v>
      </c>
      <c r="D65" s="25" t="n">
        <v>1179.9</v>
      </c>
      <c r="E65" s="25" t="n">
        <v>1441.2</v>
      </c>
      <c r="F65" s="25" t="n">
        <v>1755.1</v>
      </c>
      <c r="G65" s="25" t="n">
        <v>3109.1</v>
      </c>
      <c r="H65" s="25" t="n">
        <v>3463</v>
      </c>
      <c r="I65" s="25" t="n">
        <v>4312</v>
      </c>
      <c r="J65" s="25" t="n">
        <v>5044</v>
      </c>
      <c r="K65" s="25" t="n">
        <v>6837</v>
      </c>
      <c r="L65" s="25" t="n">
        <v>5875</v>
      </c>
      <c r="M65" s="25" t="n">
        <v>6677</v>
      </c>
      <c r="N65" s="25" t="n">
        <v>7891</v>
      </c>
      <c r="O65" s="25" t="n">
        <v>8827</v>
      </c>
      <c r="P65" s="25" t="n">
        <v>10034</v>
      </c>
      <c r="Q65" s="25" t="n">
        <v>10612</v>
      </c>
    </row>
    <row r="66" customFormat="false" ht="15" hidden="false" customHeight="false" outlineLevel="0" collapsed="false">
      <c r="A66" s="0" t="s">
        <v>66</v>
      </c>
      <c r="B66" s="25" t="n">
        <v>2595</v>
      </c>
      <c r="C66" s="25" t="n">
        <v>3454</v>
      </c>
      <c r="D66" s="25" t="n">
        <v>5114.6</v>
      </c>
      <c r="E66" s="25" t="n">
        <v>6318.2</v>
      </c>
      <c r="F66" s="25" t="n">
        <v>7337.4</v>
      </c>
      <c r="G66" s="25" t="n">
        <v>9804.4</v>
      </c>
      <c r="H66" s="25" t="n">
        <v>13386</v>
      </c>
      <c r="I66" s="25" t="n">
        <v>16703</v>
      </c>
      <c r="J66" s="25" t="n">
        <v>19909</v>
      </c>
      <c r="K66" s="25" t="n">
        <v>24781</v>
      </c>
      <c r="L66" s="25" t="n">
        <v>21843</v>
      </c>
      <c r="M66" s="25" t="n">
        <v>26413</v>
      </c>
      <c r="N66" s="25" t="n">
        <v>30934</v>
      </c>
      <c r="O66" s="25" t="n">
        <v>34107</v>
      </c>
      <c r="P66" s="25" t="n">
        <v>39079</v>
      </c>
      <c r="Q66" s="25" t="n">
        <v>43199</v>
      </c>
    </row>
    <row r="67" customFormat="false" ht="15" hidden="false" customHeight="false" outlineLevel="0" collapsed="false">
      <c r="A67" s="0" t="s">
        <v>67</v>
      </c>
      <c r="B67" s="25" t="n">
        <v>13215.3</v>
      </c>
      <c r="C67" s="25" t="n">
        <v>18144.3</v>
      </c>
      <c r="D67" s="25" t="n">
        <v>25752.9</v>
      </c>
      <c r="E67" s="25" t="n">
        <v>35107.3</v>
      </c>
      <c r="F67" s="25" t="n">
        <v>39694</v>
      </c>
      <c r="G67" s="25" t="n">
        <v>52791.3</v>
      </c>
      <c r="H67" s="25" t="n">
        <v>77717</v>
      </c>
      <c r="I67" s="25" t="n">
        <v>90822</v>
      </c>
      <c r="J67" s="25" t="n">
        <v>102377</v>
      </c>
      <c r="K67" s="25" t="n">
        <v>121844</v>
      </c>
      <c r="L67" s="25" t="n">
        <v>117944</v>
      </c>
      <c r="M67" s="0" t="n">
        <v>145175</v>
      </c>
      <c r="N67" s="25" t="n">
        <v>170158</v>
      </c>
      <c r="O67" s="25" t="n">
        <v>194128</v>
      </c>
      <c r="P67" s="25" t="n">
        <v>210555</v>
      </c>
      <c r="Q67" s="25" t="n">
        <v>231506</v>
      </c>
    </row>
    <row r="68" customFormat="false" ht="15" hidden="false" customHeight="false" outlineLevel="0" collapsed="false">
      <c r="A68" s="0" t="s">
        <v>68</v>
      </c>
      <c r="B68" s="92" t="n">
        <v>6324.7</v>
      </c>
      <c r="C68" s="92" t="n">
        <v>8020.1</v>
      </c>
      <c r="D68" s="25" t="n">
        <v>14731.2</v>
      </c>
      <c r="E68" s="92" t="n">
        <v>15826.2</v>
      </c>
      <c r="F68" s="25" t="n">
        <v>14596.7</v>
      </c>
      <c r="G68" s="25" t="n">
        <v>19926.6</v>
      </c>
      <c r="H68" s="25" t="n">
        <v>26847</v>
      </c>
      <c r="I68" s="25" t="n">
        <v>33136</v>
      </c>
      <c r="J68" s="25" t="n">
        <v>40255</v>
      </c>
      <c r="K68" s="25" t="n">
        <v>48962</v>
      </c>
      <c r="L68" s="25" t="n">
        <v>46994</v>
      </c>
      <c r="M68" s="0" t="n">
        <v>57574</v>
      </c>
      <c r="N68" s="25" t="n">
        <v>61084</v>
      </c>
      <c r="O68" s="25" t="n">
        <v>71200</v>
      </c>
      <c r="P68" s="25" t="n">
        <v>78765</v>
      </c>
      <c r="Q68" s="25" t="n">
        <v>88790</v>
      </c>
    </row>
    <row r="69" customFormat="false" ht="15" hidden="false" customHeight="false" outlineLevel="0" collapsed="false">
      <c r="A69" s="0" t="s">
        <v>69</v>
      </c>
      <c r="B69" s="25" t="n">
        <v>28357.7</v>
      </c>
      <c r="C69" s="25" t="n">
        <v>36287.6</v>
      </c>
      <c r="D69" s="25" t="n">
        <v>55012.4</v>
      </c>
      <c r="E69" s="25" t="n">
        <v>67810</v>
      </c>
      <c r="F69" s="25" t="n">
        <v>68300.9</v>
      </c>
      <c r="G69" s="25" t="n">
        <v>90908.2</v>
      </c>
      <c r="H69" s="25" t="n">
        <v>129791</v>
      </c>
      <c r="I69" s="25" t="n">
        <v>170498</v>
      </c>
      <c r="J69" s="25" t="n">
        <v>190053</v>
      </c>
      <c r="K69" s="25" t="n">
        <v>214718</v>
      </c>
      <c r="L69" s="25" t="n">
        <v>208090</v>
      </c>
      <c r="M69" s="25" t="n">
        <v>250867</v>
      </c>
      <c r="N69" s="25" t="n">
        <v>273705</v>
      </c>
      <c r="O69" s="25" t="n">
        <v>310940</v>
      </c>
      <c r="P69" s="25" t="n">
        <v>335328</v>
      </c>
      <c r="Q69" s="25" t="n">
        <v>377310</v>
      </c>
    </row>
    <row r="70" customFormat="false" ht="15" hidden="false" customHeight="false" outlineLevel="0" collapsed="false">
      <c r="A70" s="0" t="s">
        <v>70</v>
      </c>
      <c r="B70" s="25" t="n">
        <v>20698.9</v>
      </c>
      <c r="C70" s="25" t="n">
        <v>31266.6</v>
      </c>
      <c r="D70" s="25" t="n">
        <v>41152</v>
      </c>
      <c r="E70" s="25" t="n">
        <v>52713.5</v>
      </c>
      <c r="F70" s="25" t="n">
        <v>55408.8</v>
      </c>
      <c r="G70" s="25" t="n">
        <v>69843.1</v>
      </c>
      <c r="H70" s="25" t="n">
        <v>97570</v>
      </c>
      <c r="I70" s="25" t="n">
        <v>128331</v>
      </c>
      <c r="J70" s="25" t="n">
        <v>154411</v>
      </c>
      <c r="K70" s="25" t="n">
        <v>187433</v>
      </c>
      <c r="L70" s="25" t="n">
        <v>183329</v>
      </c>
      <c r="M70" s="25" t="n">
        <v>216631</v>
      </c>
      <c r="N70" s="25" t="n">
        <v>265780</v>
      </c>
      <c r="O70" s="25" t="n">
        <v>305828</v>
      </c>
      <c r="P70" s="25" t="n">
        <v>319492</v>
      </c>
      <c r="Q70" s="25" t="n">
        <v>363987</v>
      </c>
    </row>
    <row r="71" customFormat="false" ht="15" hidden="false" customHeight="false" outlineLevel="0" collapsed="false">
      <c r="A71" s="0" t="s">
        <v>71</v>
      </c>
      <c r="B71" s="25" t="n">
        <v>25101.9</v>
      </c>
      <c r="C71" s="25" t="n">
        <v>33817.1</v>
      </c>
      <c r="D71" s="25" t="n">
        <v>46929.3</v>
      </c>
      <c r="E71" s="25" t="n">
        <v>69709.1</v>
      </c>
      <c r="F71" s="25" t="n">
        <v>68815.5</v>
      </c>
      <c r="G71" s="25" t="n">
        <v>86058.6</v>
      </c>
      <c r="H71" s="25" t="n">
        <v>127251</v>
      </c>
      <c r="I71" s="25" t="n">
        <v>165178</v>
      </c>
      <c r="J71" s="25" t="n">
        <v>174964</v>
      </c>
      <c r="K71" s="25" t="n">
        <v>179374</v>
      </c>
      <c r="L71" s="25" t="n">
        <v>181614</v>
      </c>
      <c r="M71" s="25" t="n">
        <v>208517</v>
      </c>
      <c r="N71" s="25" t="n">
        <v>233618</v>
      </c>
      <c r="O71" s="25" t="n">
        <v>282508</v>
      </c>
      <c r="P71" s="25" t="n">
        <v>315558</v>
      </c>
      <c r="Q71" s="25" t="n">
        <v>323820</v>
      </c>
    </row>
    <row r="72" customFormat="false" ht="15" hidden="false" customHeight="false" outlineLevel="0" collapsed="false">
      <c r="A72" s="0" t="s">
        <v>72</v>
      </c>
      <c r="B72" s="25" t="n">
        <v>24017.1</v>
      </c>
      <c r="C72" s="25" t="n">
        <v>33979.5</v>
      </c>
      <c r="D72" s="25" t="n">
        <v>50012.9</v>
      </c>
      <c r="E72" s="25" t="n">
        <v>76172.6</v>
      </c>
      <c r="F72" s="25" t="n">
        <v>86383.8</v>
      </c>
      <c r="G72" s="25" t="n">
        <v>106134.7</v>
      </c>
      <c r="H72" s="25" t="n">
        <v>141623</v>
      </c>
      <c r="I72" s="25" t="n">
        <v>189077</v>
      </c>
      <c r="J72" s="25" t="n">
        <v>232178</v>
      </c>
      <c r="K72" s="25" t="n">
        <v>275978</v>
      </c>
      <c r="L72" s="25" t="n">
        <v>301973</v>
      </c>
      <c r="M72" s="25" t="n">
        <v>350283</v>
      </c>
      <c r="N72" s="25" t="n">
        <v>419585</v>
      </c>
      <c r="O72" s="25" t="n">
        <v>478945</v>
      </c>
      <c r="P72" s="25" t="n">
        <v>423141</v>
      </c>
      <c r="Q72" s="25" t="n">
        <v>479069</v>
      </c>
    </row>
    <row r="73" customFormat="false" ht="15" hidden="false" customHeight="false" outlineLevel="0" collapsed="false">
      <c r="A73" s="0" t="s">
        <v>73</v>
      </c>
      <c r="B73" s="25" t="n">
        <v>15776</v>
      </c>
      <c r="C73" s="25" t="n">
        <v>21717.6</v>
      </c>
      <c r="D73" s="25" t="n">
        <v>31143.5</v>
      </c>
      <c r="E73" s="25" t="n">
        <v>40033.7</v>
      </c>
      <c r="F73" s="25" t="n">
        <v>40420.3</v>
      </c>
      <c r="G73" s="25" t="n">
        <v>53830.6</v>
      </c>
      <c r="H73" s="25" t="n">
        <v>73196</v>
      </c>
      <c r="I73" s="25" t="n">
        <v>92039</v>
      </c>
      <c r="J73" s="25" t="n">
        <v>110970</v>
      </c>
      <c r="K73" s="25" t="n">
        <v>134273</v>
      </c>
      <c r="L73" s="25" t="n">
        <v>133121</v>
      </c>
      <c r="M73" s="25" t="n">
        <v>155688</v>
      </c>
      <c r="N73" s="25" t="n">
        <v>172464</v>
      </c>
      <c r="O73" s="25" t="n">
        <v>188711</v>
      </c>
      <c r="P73" s="25" t="n">
        <v>205407</v>
      </c>
      <c r="Q73" s="25" t="n">
        <v>222411</v>
      </c>
    </row>
    <row r="74" customFormat="false" ht="15" hidden="false" customHeight="false" outlineLevel="0" collapsed="false">
      <c r="A74" s="0" t="s">
        <v>74</v>
      </c>
      <c r="B74" s="25" t="n">
        <v>11351</v>
      </c>
      <c r="C74" s="25" t="n">
        <v>19182.5</v>
      </c>
      <c r="D74" s="25" t="n">
        <v>20687.2</v>
      </c>
      <c r="E74" s="25" t="n">
        <v>27172.4</v>
      </c>
      <c r="F74" s="25" t="n">
        <v>26188.6</v>
      </c>
      <c r="G74" s="25" t="n">
        <v>35515.1</v>
      </c>
      <c r="H74" s="25" t="n">
        <v>47310</v>
      </c>
      <c r="I74" s="25" t="n">
        <v>59979</v>
      </c>
      <c r="J74" s="25" t="n">
        <v>74376</v>
      </c>
      <c r="K74" s="25" t="n">
        <v>88764</v>
      </c>
      <c r="L74" s="25" t="n">
        <v>89665</v>
      </c>
      <c r="M74" s="25" t="n">
        <v>106011</v>
      </c>
      <c r="N74" s="25" t="n">
        <v>120773</v>
      </c>
      <c r="O74" s="25" t="n">
        <v>128526</v>
      </c>
      <c r="P74" s="25" t="n">
        <v>140103</v>
      </c>
      <c r="Q74" s="25" t="n">
        <v>153915</v>
      </c>
    </row>
    <row r="75" customFormat="false" ht="15" hidden="false" customHeight="false" outlineLevel="0" collapsed="false">
      <c r="A75" s="0" t="s">
        <v>75</v>
      </c>
      <c r="B75" s="25" t="n">
        <v>10578.9</v>
      </c>
      <c r="C75" s="25" t="n">
        <v>14223.2</v>
      </c>
      <c r="D75" s="25" t="n">
        <v>18737.9</v>
      </c>
      <c r="E75" s="25" t="n">
        <v>23788.2</v>
      </c>
      <c r="F75" s="25" t="n">
        <v>28606.5</v>
      </c>
      <c r="G75" s="25" t="n">
        <v>35093.7</v>
      </c>
      <c r="H75" s="25" t="n">
        <v>44038</v>
      </c>
      <c r="I75" s="25" t="n">
        <v>56562</v>
      </c>
      <c r="J75" s="25" t="n">
        <v>66429</v>
      </c>
      <c r="K75" s="25" t="n">
        <v>90824</v>
      </c>
      <c r="L75" s="25" t="n">
        <v>88538</v>
      </c>
      <c r="M75" s="0" t="n">
        <v>102157</v>
      </c>
      <c r="N75" s="25" t="n">
        <v>109189</v>
      </c>
      <c r="O75" s="25" t="n">
        <v>121173</v>
      </c>
      <c r="P75" s="25" t="n">
        <v>137455</v>
      </c>
      <c r="Q75" s="25" t="n">
        <v>142477</v>
      </c>
    </row>
    <row r="76" customFormat="false" ht="15" hidden="false" customHeight="false" outlineLevel="0" collapsed="false">
      <c r="A76" s="0" t="s">
        <v>76</v>
      </c>
      <c r="B76" s="25" t="n">
        <v>5009.6</v>
      </c>
      <c r="C76" s="25" t="n">
        <v>6983.9</v>
      </c>
      <c r="D76" s="25" t="n">
        <v>9907.4</v>
      </c>
      <c r="E76" s="25" t="n">
        <v>13253</v>
      </c>
      <c r="F76" s="25" t="n">
        <v>15093.5</v>
      </c>
      <c r="G76" s="25" t="n">
        <v>19799.4</v>
      </c>
      <c r="H76" s="25" t="n">
        <v>26678</v>
      </c>
      <c r="I76" s="25" t="n">
        <v>33771</v>
      </c>
      <c r="J76" s="25" t="n">
        <v>39521</v>
      </c>
      <c r="K76" s="25" t="n">
        <v>47364</v>
      </c>
      <c r="L76" s="25" t="n">
        <v>45699</v>
      </c>
      <c r="M76" s="25" t="n">
        <v>56049</v>
      </c>
      <c r="N76" s="25" t="n">
        <v>65103</v>
      </c>
      <c r="O76" s="25" t="n">
        <v>74280</v>
      </c>
      <c r="P76" s="25" t="n">
        <v>82774</v>
      </c>
      <c r="Q76" s="25" t="n">
        <v>90829</v>
      </c>
    </row>
    <row r="77" customFormat="false" ht="15" hidden="false" customHeight="false" outlineLevel="0" collapsed="false">
      <c r="A77" s="0" t="s">
        <v>77</v>
      </c>
      <c r="B77" s="25" t="n">
        <v>16627.3</v>
      </c>
      <c r="C77" s="25" t="n">
        <v>22747.4</v>
      </c>
      <c r="D77" s="25" t="n">
        <v>36397.1</v>
      </c>
      <c r="E77" s="25" t="n">
        <v>51116.2</v>
      </c>
      <c r="F77" s="25" t="n">
        <v>54667.4</v>
      </c>
      <c r="G77" s="25" t="n">
        <v>77611.8</v>
      </c>
      <c r="H77" s="25" t="n">
        <v>111048</v>
      </c>
      <c r="I77" s="25" t="n">
        <v>139084</v>
      </c>
      <c r="J77" s="25" t="n">
        <v>163217</v>
      </c>
      <c r="K77" s="25" t="n">
        <v>197814</v>
      </c>
      <c r="L77" s="25" t="n">
        <v>201058</v>
      </c>
      <c r="M77" s="25" t="n">
        <v>237721</v>
      </c>
      <c r="N77" s="25" t="n">
        <v>257633</v>
      </c>
      <c r="O77" s="25" t="n">
        <v>302807</v>
      </c>
      <c r="P77" s="25" t="n">
        <v>340903</v>
      </c>
      <c r="Q77" s="25" t="n">
        <v>368671</v>
      </c>
    </row>
    <row r="78" customFormat="false" ht="15" hidden="false" customHeight="false" outlineLevel="0" collapsed="false">
      <c r="A78" s="0" t="s">
        <v>78</v>
      </c>
      <c r="B78" s="25" t="n">
        <v>18585.7</v>
      </c>
      <c r="C78" s="25" t="n">
        <v>25731.2</v>
      </c>
      <c r="D78" s="25" t="n">
        <v>39482.8</v>
      </c>
      <c r="E78" s="25" t="n">
        <v>59244.1</v>
      </c>
      <c r="F78" s="25" t="n">
        <v>57967.4</v>
      </c>
      <c r="G78" s="25" t="n">
        <v>79267.8</v>
      </c>
      <c r="H78" s="25" t="n">
        <v>110974</v>
      </c>
      <c r="I78" s="25" t="n">
        <v>127782</v>
      </c>
      <c r="J78" s="25" t="n">
        <v>151878</v>
      </c>
      <c r="K78" s="25" t="n">
        <v>165825</v>
      </c>
      <c r="L78" s="25" t="n">
        <v>171883</v>
      </c>
      <c r="M78" s="25" t="n">
        <v>194356</v>
      </c>
      <c r="N78" s="25" t="n">
        <v>220265</v>
      </c>
      <c r="O78" s="25" t="n">
        <v>233277</v>
      </c>
      <c r="P78" s="25" t="n">
        <v>241121</v>
      </c>
      <c r="Q78" s="25" t="n">
        <v>262279</v>
      </c>
    </row>
    <row r="79" customFormat="false" ht="15" hidden="false" customHeight="false" outlineLevel="0" collapsed="false">
      <c r="A79" s="0" t="s">
        <v>79</v>
      </c>
      <c r="B79" s="25" t="n">
        <v>5701.5</v>
      </c>
      <c r="C79" s="25" t="n">
        <v>8071</v>
      </c>
      <c r="D79" s="25" t="n">
        <v>11400.2</v>
      </c>
      <c r="E79" s="25" t="n">
        <v>22101.9</v>
      </c>
      <c r="F79" s="25" t="n">
        <v>19806.4</v>
      </c>
      <c r="G79" s="25" t="n">
        <v>26329.2</v>
      </c>
      <c r="H79" s="25" t="n">
        <v>36724</v>
      </c>
      <c r="I79" s="25" t="n">
        <v>46843</v>
      </c>
      <c r="J79" s="25" t="n">
        <v>50744</v>
      </c>
      <c r="K79" s="25" t="n">
        <v>64121</v>
      </c>
      <c r="L79" s="25" t="n">
        <v>65623</v>
      </c>
      <c r="M79" s="25" t="n">
        <v>74950</v>
      </c>
      <c r="N79" s="25" t="n">
        <v>75699</v>
      </c>
      <c r="O79" s="25" t="n">
        <v>88481</v>
      </c>
      <c r="P79" s="25" t="n">
        <v>102470</v>
      </c>
      <c r="Q79" s="25" t="n">
        <v>114844</v>
      </c>
    </row>
    <row r="80" customFormat="false" ht="15" hidden="false" customHeight="false" outlineLevel="0" collapsed="false">
      <c r="A80" s="0" t="s">
        <v>80</v>
      </c>
      <c r="B80" s="25" t="n">
        <v>3321.3</v>
      </c>
      <c r="C80" s="25" t="n">
        <v>4525.5</v>
      </c>
      <c r="D80" s="25" t="n">
        <v>6155.5</v>
      </c>
      <c r="E80" s="25" t="n">
        <v>7750.6</v>
      </c>
      <c r="F80" s="25" t="n">
        <v>9407</v>
      </c>
      <c r="G80" s="25" t="n">
        <v>12308.9</v>
      </c>
      <c r="H80" s="25" t="n">
        <v>16534</v>
      </c>
      <c r="I80" s="25" t="n">
        <v>21638</v>
      </c>
      <c r="J80" s="25" t="n">
        <v>26563</v>
      </c>
      <c r="K80" s="25" t="n">
        <v>30844</v>
      </c>
      <c r="L80" s="25" t="n">
        <v>32013</v>
      </c>
      <c r="M80" s="25" t="n">
        <v>33674</v>
      </c>
      <c r="N80" s="25" t="n">
        <v>38390</v>
      </c>
      <c r="O80" s="25" t="n">
        <v>49499</v>
      </c>
      <c r="P80" s="25" t="n">
        <v>50582</v>
      </c>
      <c r="Q80" s="25" t="n">
        <v>58635</v>
      </c>
    </row>
    <row r="81" customFormat="false" ht="15" hidden="false" customHeight="false" outlineLevel="0" collapsed="false">
      <c r="A81" s="0" t="s">
        <v>81</v>
      </c>
      <c r="B81" s="25" t="n">
        <v>7798.5</v>
      </c>
      <c r="C81" s="25" t="n">
        <v>11141.8</v>
      </c>
      <c r="D81" s="25" t="n">
        <v>16370.8</v>
      </c>
      <c r="E81" s="25" t="n">
        <v>22829.6</v>
      </c>
      <c r="F81" s="25" t="n">
        <v>23888.1</v>
      </c>
      <c r="G81" s="25" t="n">
        <v>30407.2</v>
      </c>
      <c r="H81" s="25" t="n">
        <v>43190</v>
      </c>
      <c r="I81" s="25" t="n">
        <v>55014</v>
      </c>
      <c r="J81" s="25" t="n">
        <v>61076</v>
      </c>
      <c r="K81" s="25" t="n">
        <v>72937</v>
      </c>
      <c r="L81" s="25" t="n">
        <v>86574</v>
      </c>
      <c r="M81" s="25" t="n">
        <v>180899</v>
      </c>
      <c r="N81" s="25" t="n">
        <v>170995</v>
      </c>
      <c r="O81" s="25" t="n">
        <v>147776</v>
      </c>
      <c r="P81" s="25" t="n">
        <v>169619</v>
      </c>
      <c r="Q81" s="25" t="n">
        <v>173101</v>
      </c>
    </row>
    <row r="82" customFormat="false" ht="15" hidden="false" customHeight="false" outlineLevel="0" collapsed="false">
      <c r="A82" s="0" t="s">
        <v>82</v>
      </c>
      <c r="B82" s="25" t="n">
        <v>924.2</v>
      </c>
      <c r="C82" s="25" t="n">
        <v>1308.6</v>
      </c>
      <c r="D82" s="25" t="n">
        <v>1695.9</v>
      </c>
      <c r="E82" s="25" t="n">
        <v>2302.3</v>
      </c>
      <c r="F82" s="25" t="n">
        <v>2689</v>
      </c>
      <c r="G82" s="25" t="n">
        <v>3091.3</v>
      </c>
      <c r="H82" s="25" t="n">
        <v>4389</v>
      </c>
      <c r="I82" s="25" t="n">
        <v>5699</v>
      </c>
      <c r="J82" s="25" t="n">
        <v>7204</v>
      </c>
      <c r="K82" s="25" t="n">
        <v>8927</v>
      </c>
      <c r="L82" s="25" t="n">
        <v>8958</v>
      </c>
      <c r="M82" s="25" t="n">
        <v>10203</v>
      </c>
      <c r="N82" s="25" t="n">
        <v>11223</v>
      </c>
      <c r="O82" s="25" t="n">
        <v>11744</v>
      </c>
      <c r="P82" s="25" t="n">
        <v>13414</v>
      </c>
      <c r="Q82" s="25" t="n">
        <v>15294</v>
      </c>
    </row>
    <row r="83" customFormat="false" ht="15" hidden="false" customHeight="false" outlineLevel="0" collapsed="false">
      <c r="A83" s="0" t="s">
        <v>83</v>
      </c>
      <c r="B83" s="25" t="n">
        <v>1488.8</v>
      </c>
      <c r="C83" s="25" t="n">
        <v>1876.8</v>
      </c>
      <c r="D83" s="25" t="n">
        <v>2305.1</v>
      </c>
      <c r="E83" s="25" t="n">
        <v>2486.1</v>
      </c>
      <c r="F83" s="25" t="n">
        <v>3318.7</v>
      </c>
      <c r="G83" s="25" t="n">
        <v>4882.8</v>
      </c>
      <c r="H83" s="25" t="n">
        <v>4769</v>
      </c>
      <c r="I83" s="25" t="n">
        <v>5502</v>
      </c>
      <c r="J83" s="25" t="n">
        <v>8039</v>
      </c>
      <c r="K83" s="25" t="n">
        <v>10350</v>
      </c>
      <c r="L83" s="25" t="n">
        <v>8063</v>
      </c>
      <c r="M83" s="25" t="n">
        <v>9788</v>
      </c>
      <c r="N83" s="25" t="n">
        <v>11051</v>
      </c>
      <c r="O83" s="25" t="n">
        <v>11707</v>
      </c>
      <c r="P83" s="25" t="n">
        <v>12962</v>
      </c>
      <c r="Q83" s="25" t="n">
        <v>12906</v>
      </c>
    </row>
    <row r="84" customFormat="false" ht="15" hidden="false" customHeight="false" outlineLevel="0" collapsed="false">
      <c r="I84" s="0" t="n">
        <f aca="false">SUM(I2:I83)</f>
        <v>15134610</v>
      </c>
    </row>
    <row r="85" customFormat="false" ht="15" hidden="false" customHeight="false" outlineLevel="0" collapsed="false">
      <c r="I85" s="0" t="n">
        <f aca="false">I84/Население!J84</f>
        <v>105.580235372906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A1:Q8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Q2" activeCellId="1" sqref="C1:C83 Q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.43"/>
    <col collapsed="false" customWidth="true" hidden="true" outlineLevel="0" max="15" min="7" style="0" width="10.16"/>
  </cols>
  <sheetData>
    <row r="1" customFormat="false" ht="15" hidden="false" customHeight="false" outlineLevel="0" collapsed="false">
      <c r="B1" s="0" t="n">
        <v>2005</v>
      </c>
      <c r="C1" s="0" t="n">
        <v>2006</v>
      </c>
      <c r="D1" s="0" t="n">
        <v>2007</v>
      </c>
      <c r="E1" s="0" t="n">
        <v>2008</v>
      </c>
      <c r="F1" s="0" t="n">
        <v>2009</v>
      </c>
      <c r="G1" s="9" t="n">
        <v>2010</v>
      </c>
      <c r="H1" s="9" t="n">
        <v>2011</v>
      </c>
      <c r="I1" s="9" t="n">
        <v>2012</v>
      </c>
      <c r="J1" s="9" t="n">
        <v>2013</v>
      </c>
      <c r="K1" s="9" t="n">
        <v>2014</v>
      </c>
      <c r="L1" s="9" t="n">
        <v>2015</v>
      </c>
      <c r="M1" s="9" t="n">
        <v>2016</v>
      </c>
      <c r="N1" s="56" t="n">
        <v>2017</v>
      </c>
      <c r="O1" s="9" t="n">
        <v>2018</v>
      </c>
      <c r="P1" s="9" t="n">
        <v>2019</v>
      </c>
      <c r="Q1" s="9" t="n">
        <v>2020</v>
      </c>
    </row>
    <row r="2" customFormat="false" ht="15" hidden="false" customHeight="false" outlineLevel="0" collapsed="false">
      <c r="A2" s="0" t="s">
        <v>2</v>
      </c>
      <c r="B2" s="25" t="n">
        <v>831</v>
      </c>
      <c r="C2" s="25" t="n">
        <v>939</v>
      </c>
      <c r="D2" s="25" t="n">
        <v>1064</v>
      </c>
      <c r="E2" s="25" t="n">
        <v>1112</v>
      </c>
      <c r="F2" s="25" t="n">
        <v>1097</v>
      </c>
      <c r="G2" s="25" t="n">
        <v>1100</v>
      </c>
      <c r="H2" s="25" t="n">
        <v>1148</v>
      </c>
      <c r="I2" s="25" t="n">
        <v>1215</v>
      </c>
      <c r="J2" s="25" t="n">
        <v>1295</v>
      </c>
      <c r="K2" s="25" t="n">
        <v>1469</v>
      </c>
      <c r="L2" s="25" t="n">
        <v>1555</v>
      </c>
      <c r="M2" s="25" t="n">
        <v>1350</v>
      </c>
      <c r="N2" s="25" t="n">
        <v>1301</v>
      </c>
      <c r="O2" s="25" t="n">
        <v>1216</v>
      </c>
      <c r="P2" s="25" t="n">
        <v>1260</v>
      </c>
      <c r="Q2" s="25" t="n">
        <v>1149</v>
      </c>
    </row>
    <row r="3" customFormat="false" ht="15" hidden="false" customHeight="false" outlineLevel="0" collapsed="false">
      <c r="A3" s="0" t="s">
        <v>3</v>
      </c>
      <c r="B3" s="25" t="n">
        <v>198</v>
      </c>
      <c r="C3" s="25" t="n">
        <v>246</v>
      </c>
      <c r="D3" s="25" t="n">
        <v>299</v>
      </c>
      <c r="E3" s="25" t="n">
        <v>322</v>
      </c>
      <c r="F3" s="25" t="n">
        <v>353</v>
      </c>
      <c r="G3" s="25" t="n">
        <v>391</v>
      </c>
      <c r="H3" s="25" t="n">
        <v>421</v>
      </c>
      <c r="I3" s="25" t="n">
        <v>453</v>
      </c>
      <c r="J3" s="25" t="n">
        <v>527</v>
      </c>
      <c r="K3" s="25" t="n">
        <v>551</v>
      </c>
      <c r="L3" s="25" t="n">
        <v>644</v>
      </c>
      <c r="M3" s="25" t="n">
        <v>665</v>
      </c>
      <c r="N3" s="25" t="n">
        <v>558</v>
      </c>
      <c r="O3" s="25" t="n">
        <v>403</v>
      </c>
      <c r="P3" s="25" t="n">
        <v>407</v>
      </c>
      <c r="Q3" s="25" t="n">
        <v>427</v>
      </c>
    </row>
    <row r="4" customFormat="false" ht="15" hidden="false" customHeight="false" outlineLevel="0" collapsed="false">
      <c r="A4" s="0" t="s">
        <v>4</v>
      </c>
      <c r="B4" s="25" t="n">
        <v>327</v>
      </c>
      <c r="C4" s="25" t="n">
        <v>341</v>
      </c>
      <c r="D4" s="25" t="n">
        <v>376</v>
      </c>
      <c r="E4" s="25" t="n">
        <v>419</v>
      </c>
      <c r="F4" s="25" t="n">
        <v>451</v>
      </c>
      <c r="G4" s="25" t="n">
        <v>481</v>
      </c>
      <c r="H4" s="25" t="n">
        <v>438</v>
      </c>
      <c r="I4" s="25" t="n">
        <v>508</v>
      </c>
      <c r="J4" s="25" t="n">
        <v>519</v>
      </c>
      <c r="K4" s="25" t="n">
        <v>606</v>
      </c>
      <c r="L4" s="25" t="n">
        <v>647</v>
      </c>
      <c r="M4" s="25" t="n">
        <v>656</v>
      </c>
      <c r="N4" s="25" t="n">
        <v>695</v>
      </c>
      <c r="O4" s="25" t="n">
        <v>653</v>
      </c>
      <c r="P4" s="25" t="n">
        <v>745</v>
      </c>
      <c r="Q4" s="25" t="n">
        <v>726</v>
      </c>
    </row>
    <row r="5" customFormat="false" ht="15" hidden="false" customHeight="false" outlineLevel="0" collapsed="false">
      <c r="A5" s="0" t="s">
        <v>5</v>
      </c>
      <c r="B5" s="25" t="n">
        <v>784</v>
      </c>
      <c r="C5" s="25" t="n">
        <v>854</v>
      </c>
      <c r="D5" s="25" t="n">
        <v>974</v>
      </c>
      <c r="E5" s="25" t="n">
        <v>1121</v>
      </c>
      <c r="F5" s="25" t="n">
        <v>888</v>
      </c>
      <c r="G5" s="25" t="n">
        <v>1050</v>
      </c>
      <c r="H5" s="25" t="n">
        <v>996</v>
      </c>
      <c r="I5" s="25" t="n">
        <v>1110</v>
      </c>
      <c r="J5" s="25" t="n">
        <v>1349</v>
      </c>
      <c r="K5" s="25" t="n">
        <v>1573</v>
      </c>
      <c r="L5" s="25" t="n">
        <v>1627</v>
      </c>
      <c r="M5" s="25" t="n">
        <v>1679</v>
      </c>
      <c r="N5" s="25" t="n">
        <v>1687</v>
      </c>
      <c r="O5" s="25" t="n">
        <v>1691</v>
      </c>
      <c r="P5" s="25" t="n">
        <v>1879</v>
      </c>
      <c r="Q5" s="25" t="n">
        <v>1726</v>
      </c>
    </row>
    <row r="6" customFormat="false" ht="15" hidden="false" customHeight="false" outlineLevel="0" collapsed="false">
      <c r="A6" s="0" t="s">
        <v>6</v>
      </c>
      <c r="B6" s="25" t="n">
        <v>106</v>
      </c>
      <c r="C6" s="25" t="n">
        <v>179</v>
      </c>
      <c r="D6" s="25" t="n">
        <v>142</v>
      </c>
      <c r="E6" s="25" t="n">
        <v>171</v>
      </c>
      <c r="F6" s="25" t="n">
        <v>187</v>
      </c>
      <c r="G6" s="25" t="n">
        <v>191</v>
      </c>
      <c r="H6" s="25" t="n">
        <v>217</v>
      </c>
      <c r="I6" s="25" t="n">
        <v>222</v>
      </c>
      <c r="J6" s="25" t="n">
        <v>232</v>
      </c>
      <c r="K6" s="25" t="n">
        <v>253</v>
      </c>
      <c r="L6" s="25" t="n">
        <v>260</v>
      </c>
      <c r="M6" s="25" t="n">
        <v>177</v>
      </c>
      <c r="N6" s="25" t="n">
        <v>340</v>
      </c>
      <c r="O6" s="25" t="n">
        <v>369</v>
      </c>
      <c r="P6" s="25" t="n">
        <v>331</v>
      </c>
      <c r="Q6" s="25" t="n">
        <v>333</v>
      </c>
    </row>
    <row r="7" customFormat="false" ht="15" hidden="false" customHeight="false" outlineLevel="0" collapsed="false">
      <c r="A7" s="0" t="s">
        <v>7</v>
      </c>
      <c r="B7" s="25" t="n">
        <v>263</v>
      </c>
      <c r="C7" s="25" t="n">
        <v>265</v>
      </c>
      <c r="D7" s="25" t="n">
        <v>458</v>
      </c>
      <c r="E7" s="25" t="n">
        <v>632</v>
      </c>
      <c r="F7" s="25" t="n">
        <v>457</v>
      </c>
      <c r="G7" s="25" t="n">
        <v>501</v>
      </c>
      <c r="H7" s="25" t="n">
        <v>598</v>
      </c>
      <c r="I7" s="25" t="n">
        <v>613</v>
      </c>
      <c r="J7" s="25" t="n">
        <v>657</v>
      </c>
      <c r="K7" s="25" t="n">
        <v>808</v>
      </c>
      <c r="L7" s="25" t="n">
        <v>796</v>
      </c>
      <c r="M7" s="25" t="n">
        <v>737</v>
      </c>
      <c r="N7" s="25" t="n">
        <v>882</v>
      </c>
      <c r="O7" s="25" t="n">
        <v>787</v>
      </c>
      <c r="P7" s="25" t="n">
        <v>795</v>
      </c>
      <c r="Q7" s="25" t="n">
        <v>819</v>
      </c>
    </row>
    <row r="8" customFormat="false" ht="15" hidden="false" customHeight="false" outlineLevel="0" collapsed="false">
      <c r="A8" s="0" t="s">
        <v>8</v>
      </c>
      <c r="B8" s="25" t="n">
        <v>117</v>
      </c>
      <c r="C8" s="25" t="n">
        <v>109</v>
      </c>
      <c r="D8" s="25" t="n">
        <v>140</v>
      </c>
      <c r="E8" s="25" t="n">
        <v>149</v>
      </c>
      <c r="F8" s="25" t="n">
        <v>180</v>
      </c>
      <c r="G8" s="25" t="n">
        <v>151</v>
      </c>
      <c r="H8" s="25" t="n">
        <v>156</v>
      </c>
      <c r="I8" s="25" t="n">
        <v>205</v>
      </c>
      <c r="J8" s="25" t="n">
        <v>228</v>
      </c>
      <c r="K8" s="25" t="n">
        <v>328</v>
      </c>
      <c r="L8" s="25" t="n">
        <v>322</v>
      </c>
      <c r="M8" s="25" t="n">
        <v>309</v>
      </c>
      <c r="N8" s="25" t="n">
        <v>310</v>
      </c>
      <c r="O8" s="25" t="n">
        <v>197</v>
      </c>
      <c r="P8" s="25" t="n">
        <v>212</v>
      </c>
      <c r="Q8" s="25" t="n">
        <v>259</v>
      </c>
    </row>
    <row r="9" customFormat="false" ht="15" hidden="false" customHeight="false" outlineLevel="0" collapsed="false">
      <c r="A9" s="0" t="s">
        <v>9</v>
      </c>
      <c r="B9" s="25" t="n">
        <v>298</v>
      </c>
      <c r="C9" s="25" t="n">
        <v>327</v>
      </c>
      <c r="D9" s="25" t="n">
        <v>376</v>
      </c>
      <c r="E9" s="25" t="n">
        <v>447</v>
      </c>
      <c r="F9" s="25" t="n">
        <v>456</v>
      </c>
      <c r="G9" s="25" t="n">
        <v>381</v>
      </c>
      <c r="H9" s="25" t="n">
        <v>394</v>
      </c>
      <c r="I9" s="25" t="n">
        <v>426</v>
      </c>
      <c r="J9" s="25" t="n">
        <v>496</v>
      </c>
      <c r="K9" s="25" t="n">
        <v>561</v>
      </c>
      <c r="L9" s="25" t="n">
        <v>567</v>
      </c>
      <c r="M9" s="25" t="n">
        <v>587</v>
      </c>
      <c r="N9" s="25" t="n">
        <v>591</v>
      </c>
      <c r="O9" s="25" t="n">
        <v>595</v>
      </c>
      <c r="P9" s="25" t="n">
        <v>554</v>
      </c>
      <c r="Q9" s="25" t="n">
        <v>523</v>
      </c>
    </row>
    <row r="10" customFormat="false" ht="15" hidden="false" customHeight="false" outlineLevel="0" collapsed="false">
      <c r="A10" s="0" t="s">
        <v>10</v>
      </c>
      <c r="B10" s="25" t="n">
        <v>508</v>
      </c>
      <c r="C10" s="25" t="n">
        <v>621</v>
      </c>
      <c r="D10" s="25" t="n">
        <v>705</v>
      </c>
      <c r="E10" s="25" t="n">
        <v>722</v>
      </c>
      <c r="F10" s="25" t="n">
        <v>732</v>
      </c>
      <c r="G10" s="25" t="n">
        <v>737</v>
      </c>
      <c r="H10" s="25" t="n">
        <v>762</v>
      </c>
      <c r="I10" s="25" t="n">
        <v>807</v>
      </c>
      <c r="J10" s="25" t="n">
        <v>858</v>
      </c>
      <c r="K10" s="25" t="n">
        <v>1009</v>
      </c>
      <c r="L10" s="25" t="n">
        <v>1061</v>
      </c>
      <c r="M10" s="25" t="n">
        <v>1078</v>
      </c>
      <c r="N10" s="25" t="n">
        <v>1084</v>
      </c>
      <c r="O10" s="25" t="n">
        <v>903</v>
      </c>
      <c r="P10" s="25" t="n">
        <v>1254</v>
      </c>
      <c r="Q10" s="25" t="n">
        <v>1232</v>
      </c>
    </row>
    <row r="11" customFormat="false" ht="15" hidden="false" customHeight="false" outlineLevel="0" collapsed="false">
      <c r="A11" s="0" t="s">
        <v>11</v>
      </c>
      <c r="B11" s="25" t="n">
        <v>5297</v>
      </c>
      <c r="C11" s="25" t="n">
        <v>6484</v>
      </c>
      <c r="D11" s="25" t="n">
        <v>7805</v>
      </c>
      <c r="E11" s="25" t="n">
        <v>7881</v>
      </c>
      <c r="F11" s="25" t="n">
        <v>8452</v>
      </c>
      <c r="G11" s="25" t="n">
        <v>7939</v>
      </c>
      <c r="H11" s="25" t="n">
        <v>8244</v>
      </c>
      <c r="I11" s="25" t="n">
        <v>6620</v>
      </c>
      <c r="J11" s="25" t="n">
        <v>7407</v>
      </c>
      <c r="K11" s="25" t="n">
        <v>9945</v>
      </c>
      <c r="L11" s="25" t="n">
        <v>9623</v>
      </c>
      <c r="M11" s="25" t="n">
        <v>8914</v>
      </c>
      <c r="N11" s="25" t="n">
        <v>9078</v>
      </c>
      <c r="O11" s="25" t="n">
        <v>8867</v>
      </c>
      <c r="P11" s="25" t="n">
        <v>8614</v>
      </c>
      <c r="Q11" s="25" t="n">
        <v>9040</v>
      </c>
    </row>
    <row r="12" customFormat="false" ht="15" hidden="false" customHeight="false" outlineLevel="0" collapsed="false">
      <c r="A12" s="0" t="s">
        <v>12</v>
      </c>
      <c r="B12" s="25" t="n">
        <v>248</v>
      </c>
      <c r="C12" s="25" t="n">
        <v>253</v>
      </c>
      <c r="D12" s="25" t="n">
        <v>310</v>
      </c>
      <c r="E12" s="25" t="n">
        <v>326</v>
      </c>
      <c r="F12" s="25" t="n">
        <v>302</v>
      </c>
      <c r="G12" s="25" t="n">
        <v>249</v>
      </c>
      <c r="H12" s="25" t="n">
        <v>334</v>
      </c>
      <c r="I12" s="25" t="n">
        <v>359</v>
      </c>
      <c r="J12" s="25" t="n">
        <v>379</v>
      </c>
      <c r="K12" s="25" t="n">
        <v>469</v>
      </c>
      <c r="L12" s="25" t="n">
        <v>479</v>
      </c>
      <c r="M12" s="25" t="n">
        <v>360</v>
      </c>
      <c r="N12" s="25" t="n">
        <v>268</v>
      </c>
      <c r="O12" s="25" t="n">
        <v>290</v>
      </c>
      <c r="P12" s="25" t="n">
        <v>303</v>
      </c>
      <c r="Q12" s="25" t="n">
        <v>440</v>
      </c>
    </row>
    <row r="13" customFormat="false" ht="15" hidden="false" customHeight="false" outlineLevel="0" collapsed="false">
      <c r="A13" s="0" t="s">
        <v>13</v>
      </c>
      <c r="B13" s="25" t="n">
        <v>301</v>
      </c>
      <c r="C13" s="25" t="n">
        <v>377</v>
      </c>
      <c r="D13" s="25" t="n">
        <v>457</v>
      </c>
      <c r="E13" s="25" t="n">
        <v>503</v>
      </c>
      <c r="F13" s="25" t="n">
        <v>510</v>
      </c>
      <c r="G13" s="25" t="n">
        <v>466</v>
      </c>
      <c r="H13" s="25" t="n">
        <v>478</v>
      </c>
      <c r="I13" s="25" t="n">
        <v>512</v>
      </c>
      <c r="J13" s="25" t="n">
        <v>553</v>
      </c>
      <c r="K13" s="25" t="n">
        <v>603</v>
      </c>
      <c r="L13" s="25" t="n">
        <v>667</v>
      </c>
      <c r="M13" s="25" t="n">
        <v>708</v>
      </c>
      <c r="N13" s="25" t="n">
        <v>713</v>
      </c>
      <c r="O13" s="25" t="n">
        <v>778</v>
      </c>
      <c r="P13" s="25" t="n">
        <v>799</v>
      </c>
      <c r="Q13" s="25" t="n">
        <v>647</v>
      </c>
    </row>
    <row r="14" customFormat="false" ht="15" hidden="false" customHeight="false" outlineLevel="0" collapsed="false">
      <c r="A14" s="0" t="s">
        <v>14</v>
      </c>
      <c r="B14" s="25" t="n">
        <v>270</v>
      </c>
      <c r="C14" s="25" t="n">
        <v>297</v>
      </c>
      <c r="D14" s="25" t="n">
        <v>300</v>
      </c>
      <c r="E14" s="25" t="n">
        <v>345</v>
      </c>
      <c r="F14" s="25" t="n">
        <v>346</v>
      </c>
      <c r="G14" s="25" t="n">
        <v>348</v>
      </c>
      <c r="H14" s="25" t="n">
        <v>371</v>
      </c>
      <c r="I14" s="25" t="n">
        <v>261</v>
      </c>
      <c r="J14" s="25" t="n">
        <v>411</v>
      </c>
      <c r="K14" s="25" t="n">
        <v>449</v>
      </c>
      <c r="L14" s="25" t="n">
        <v>514</v>
      </c>
      <c r="M14" s="25" t="n">
        <v>630</v>
      </c>
      <c r="N14" s="25" t="n">
        <v>484</v>
      </c>
      <c r="O14" s="25" t="n">
        <v>360</v>
      </c>
      <c r="P14" s="25" t="n">
        <v>427</v>
      </c>
      <c r="Q14" s="25" t="n">
        <v>444</v>
      </c>
    </row>
    <row r="15" customFormat="false" ht="15" hidden="false" customHeight="false" outlineLevel="0" collapsed="false">
      <c r="A15" s="0" t="s">
        <v>15</v>
      </c>
      <c r="B15" s="25" t="n">
        <v>350</v>
      </c>
      <c r="C15" s="25" t="n">
        <v>421</v>
      </c>
      <c r="D15" s="25" t="n">
        <v>502</v>
      </c>
      <c r="E15" s="25" t="n">
        <v>560</v>
      </c>
      <c r="F15" s="25" t="n">
        <v>564</v>
      </c>
      <c r="G15" s="25" t="n">
        <v>569</v>
      </c>
      <c r="H15" s="25" t="n">
        <v>603</v>
      </c>
      <c r="I15" s="25" t="n">
        <v>636</v>
      </c>
      <c r="J15" s="25" t="n">
        <v>704</v>
      </c>
      <c r="K15" s="25" t="n">
        <v>771</v>
      </c>
      <c r="L15" s="25" t="n">
        <v>826</v>
      </c>
      <c r="M15" s="25" t="n">
        <v>833</v>
      </c>
      <c r="N15" s="25" t="n">
        <v>839</v>
      </c>
      <c r="O15" s="25" t="n">
        <v>859</v>
      </c>
      <c r="P15" s="25" t="n">
        <v>931</v>
      </c>
      <c r="Q15" s="25" t="n">
        <v>703</v>
      </c>
    </row>
    <row r="16" customFormat="false" ht="15" hidden="false" customHeight="false" outlineLevel="0" collapsed="false">
      <c r="A16" s="0" t="s">
        <v>16</v>
      </c>
      <c r="B16" s="25" t="n">
        <v>291</v>
      </c>
      <c r="C16" s="25" t="n">
        <v>354</v>
      </c>
      <c r="D16" s="25" t="n">
        <v>419</v>
      </c>
      <c r="E16" s="25" t="n">
        <v>347</v>
      </c>
      <c r="F16" s="25" t="n">
        <v>450</v>
      </c>
      <c r="G16" s="25" t="n">
        <v>452</v>
      </c>
      <c r="H16" s="25" t="n">
        <v>422</v>
      </c>
      <c r="I16" s="25" t="n">
        <v>410</v>
      </c>
      <c r="J16" s="25" t="n">
        <v>505</v>
      </c>
      <c r="K16" s="25" t="n">
        <v>538</v>
      </c>
      <c r="L16" s="25" t="n">
        <v>556</v>
      </c>
      <c r="M16" s="25" t="n">
        <v>496</v>
      </c>
      <c r="N16" s="25" t="n">
        <v>585</v>
      </c>
      <c r="O16" s="25" t="n">
        <v>425</v>
      </c>
      <c r="P16" s="25" t="n">
        <v>640</v>
      </c>
      <c r="Q16" s="25" t="n">
        <v>660</v>
      </c>
    </row>
    <row r="17" customFormat="false" ht="15" hidden="false" customHeight="false" outlineLevel="0" collapsed="false">
      <c r="A17" s="0" t="s">
        <v>17</v>
      </c>
      <c r="B17" s="25" t="n">
        <v>199</v>
      </c>
      <c r="C17" s="25" t="n">
        <v>251</v>
      </c>
      <c r="D17" s="25" t="n">
        <v>322</v>
      </c>
      <c r="E17" s="25" t="n">
        <v>417</v>
      </c>
      <c r="F17" s="25" t="n">
        <v>395</v>
      </c>
      <c r="G17" s="25" t="n">
        <v>395</v>
      </c>
      <c r="H17" s="25" t="n">
        <v>263</v>
      </c>
      <c r="I17" s="25" t="n">
        <v>310</v>
      </c>
      <c r="J17" s="25" t="n">
        <v>503</v>
      </c>
      <c r="K17" s="25" t="n">
        <v>580</v>
      </c>
      <c r="L17" s="25" t="n">
        <v>771</v>
      </c>
      <c r="M17" s="25" t="n">
        <v>623</v>
      </c>
      <c r="N17" s="25" t="n">
        <v>697</v>
      </c>
      <c r="O17" s="25" t="n">
        <v>735</v>
      </c>
      <c r="P17" s="25" t="n">
        <v>651</v>
      </c>
      <c r="Q17" s="25" t="n">
        <v>680</v>
      </c>
    </row>
    <row r="18" customFormat="false" ht="15" hidden="false" customHeight="false" outlineLevel="0" collapsed="false">
      <c r="A18" s="0" t="s">
        <v>18</v>
      </c>
      <c r="B18" s="25" t="n">
        <v>224</v>
      </c>
      <c r="C18" s="25" t="n">
        <v>247</v>
      </c>
      <c r="D18" s="25" t="n">
        <v>420</v>
      </c>
      <c r="E18" s="25" t="n">
        <v>397</v>
      </c>
      <c r="F18" s="25" t="n">
        <v>376</v>
      </c>
      <c r="G18" s="25" t="n">
        <v>292</v>
      </c>
      <c r="H18" s="25" t="n">
        <v>411</v>
      </c>
      <c r="I18" s="25" t="n">
        <v>461</v>
      </c>
      <c r="J18" s="25" t="n">
        <v>487</v>
      </c>
      <c r="K18" s="25" t="n">
        <v>694</v>
      </c>
      <c r="L18" s="25" t="n">
        <v>717</v>
      </c>
      <c r="M18" s="25" t="n">
        <v>797</v>
      </c>
      <c r="N18" s="25" t="n">
        <v>754</v>
      </c>
      <c r="O18" s="25" t="n">
        <v>768</v>
      </c>
      <c r="P18" s="25" t="n">
        <v>778</v>
      </c>
      <c r="Q18" s="25" t="n">
        <v>746</v>
      </c>
    </row>
    <row r="19" customFormat="false" ht="15" hidden="false" customHeight="false" outlineLevel="0" collapsed="false">
      <c r="A19" s="0" t="s">
        <v>19</v>
      </c>
      <c r="B19" s="25" t="n">
        <v>4649</v>
      </c>
      <c r="C19" s="25" t="n">
        <v>4780</v>
      </c>
      <c r="D19" s="25" t="n">
        <v>4825</v>
      </c>
      <c r="E19" s="25" t="n">
        <v>3264</v>
      </c>
      <c r="F19" s="25" t="n">
        <v>2704</v>
      </c>
      <c r="G19" s="25" t="n">
        <v>1768</v>
      </c>
      <c r="H19" s="25" t="n">
        <v>1808</v>
      </c>
      <c r="I19" s="25" t="n">
        <v>3050</v>
      </c>
      <c r="J19" s="25" t="n">
        <v>3146</v>
      </c>
      <c r="K19" s="25" t="n">
        <v>3342</v>
      </c>
      <c r="L19" s="25" t="n">
        <v>3920</v>
      </c>
      <c r="M19" s="25" t="n">
        <v>3385</v>
      </c>
      <c r="N19" s="25" t="n">
        <v>3419</v>
      </c>
      <c r="O19" s="25" t="n">
        <v>3541</v>
      </c>
      <c r="P19" s="25" t="n">
        <v>5176</v>
      </c>
      <c r="Q19" s="25" t="n">
        <v>4979</v>
      </c>
    </row>
    <row r="20" customFormat="false" ht="15" hidden="false" customHeight="false" outlineLevel="0" collapsed="false">
      <c r="A20" s="0" t="s">
        <v>20</v>
      </c>
      <c r="B20" s="25" t="n">
        <v>88</v>
      </c>
      <c r="C20" s="25" t="n">
        <v>110</v>
      </c>
      <c r="D20" s="25" t="n">
        <v>131</v>
      </c>
      <c r="E20" s="25" t="n">
        <v>147</v>
      </c>
      <c r="F20" s="25" t="n">
        <v>165</v>
      </c>
      <c r="G20" s="25" t="n">
        <v>143</v>
      </c>
      <c r="H20" s="25" t="n">
        <v>178</v>
      </c>
      <c r="I20" s="25" t="n">
        <v>195</v>
      </c>
      <c r="J20" s="25" t="n">
        <v>219</v>
      </c>
      <c r="K20" s="25" t="n">
        <v>241</v>
      </c>
      <c r="L20" s="25" t="n">
        <v>271</v>
      </c>
      <c r="M20" s="25" t="n">
        <v>293</v>
      </c>
      <c r="N20" s="25" t="n">
        <v>222</v>
      </c>
      <c r="O20" s="25" t="n">
        <v>271</v>
      </c>
      <c r="P20" s="25" t="n">
        <v>277</v>
      </c>
      <c r="Q20" s="25" t="n">
        <v>294</v>
      </c>
    </row>
    <row r="21" customFormat="false" ht="15" hidden="false" customHeight="false" outlineLevel="0" collapsed="false">
      <c r="A21" s="0" t="s">
        <v>21</v>
      </c>
      <c r="B21" s="25" t="n">
        <v>159</v>
      </c>
      <c r="C21" s="25" t="n">
        <v>177</v>
      </c>
      <c r="D21" s="25" t="n">
        <v>197</v>
      </c>
      <c r="E21" s="25" t="n">
        <v>184</v>
      </c>
      <c r="F21" s="25" t="n">
        <v>120</v>
      </c>
      <c r="G21" s="25" t="n">
        <v>80</v>
      </c>
      <c r="H21" s="25" t="n">
        <v>116</v>
      </c>
      <c r="I21" s="25" t="n">
        <v>88</v>
      </c>
      <c r="J21" s="25" t="n">
        <v>144</v>
      </c>
      <c r="K21" s="25" t="n">
        <v>156</v>
      </c>
      <c r="L21" s="25" t="n">
        <v>210</v>
      </c>
      <c r="M21" s="25" t="n">
        <v>240</v>
      </c>
      <c r="N21" s="25" t="n">
        <v>223</v>
      </c>
      <c r="O21" s="25" t="n">
        <v>290</v>
      </c>
      <c r="P21" s="25" t="n">
        <v>237</v>
      </c>
      <c r="Q21" s="25" t="n">
        <v>204</v>
      </c>
    </row>
    <row r="22" customFormat="false" ht="15" hidden="false" customHeight="false" outlineLevel="0" collapsed="false">
      <c r="A22" s="0" t="s">
        <v>22</v>
      </c>
      <c r="B22" s="25" t="n">
        <v>118</v>
      </c>
      <c r="C22" s="25" t="n">
        <v>193</v>
      </c>
      <c r="D22" s="25" t="n">
        <v>260</v>
      </c>
      <c r="E22" s="25" t="n">
        <v>347</v>
      </c>
      <c r="F22" s="25" t="n">
        <v>244</v>
      </c>
      <c r="G22" s="25" t="n">
        <v>288</v>
      </c>
      <c r="H22" s="25" t="n">
        <v>283</v>
      </c>
      <c r="I22" s="25" t="n">
        <v>303</v>
      </c>
      <c r="J22" s="25" t="n">
        <v>327</v>
      </c>
      <c r="K22" s="25" t="n">
        <v>356</v>
      </c>
      <c r="L22" s="25" t="n">
        <v>394</v>
      </c>
      <c r="M22" s="25" t="n">
        <v>366</v>
      </c>
      <c r="N22" s="25" t="n">
        <v>423</v>
      </c>
      <c r="O22" s="25" t="n">
        <v>323</v>
      </c>
      <c r="P22" s="25" t="n">
        <v>341</v>
      </c>
      <c r="Q22" s="25" t="n">
        <v>374</v>
      </c>
    </row>
    <row r="23" customFormat="false" ht="15" hidden="false" customHeight="false" outlineLevel="0" collapsed="false">
      <c r="A23" s="0" t="s">
        <v>23</v>
      </c>
      <c r="B23" s="25" t="n">
        <v>293</v>
      </c>
      <c r="C23" s="25" t="n">
        <v>334</v>
      </c>
      <c r="D23" s="25" t="n">
        <v>489</v>
      </c>
      <c r="E23" s="25" t="n">
        <v>545</v>
      </c>
      <c r="F23" s="25" t="n">
        <v>490</v>
      </c>
      <c r="G23" s="25" t="n">
        <v>410</v>
      </c>
      <c r="H23" s="25" t="n">
        <v>434</v>
      </c>
      <c r="I23" s="25" t="n">
        <v>389</v>
      </c>
      <c r="J23" s="25" t="n">
        <v>576</v>
      </c>
      <c r="K23" s="25" t="n">
        <v>774</v>
      </c>
      <c r="L23" s="25" t="n">
        <v>864</v>
      </c>
      <c r="M23" s="25" t="n">
        <v>774</v>
      </c>
      <c r="N23" s="25" t="n">
        <v>542</v>
      </c>
      <c r="O23" s="25" t="n">
        <v>536</v>
      </c>
      <c r="P23" s="25" t="n">
        <v>585</v>
      </c>
      <c r="Q23" s="25" t="n">
        <v>500</v>
      </c>
    </row>
    <row r="24" customFormat="false" ht="15" hidden="false" customHeight="false" outlineLevel="0" collapsed="false">
      <c r="A24" s="0" t="s">
        <v>24</v>
      </c>
      <c r="B24" s="25" t="n">
        <v>266</v>
      </c>
      <c r="C24" s="25" t="n">
        <v>502</v>
      </c>
      <c r="D24" s="25" t="n">
        <v>753</v>
      </c>
      <c r="E24" s="25" t="n">
        <v>801</v>
      </c>
      <c r="F24" s="25" t="n">
        <v>608</v>
      </c>
      <c r="G24" s="25" t="n">
        <v>525</v>
      </c>
      <c r="H24" s="25" t="n">
        <v>545</v>
      </c>
      <c r="I24" s="25" t="n">
        <v>582</v>
      </c>
      <c r="J24" s="25" t="n">
        <v>639</v>
      </c>
      <c r="K24" s="25" t="n">
        <v>1116</v>
      </c>
      <c r="L24" s="25" t="n">
        <v>1207</v>
      </c>
      <c r="M24" s="25" t="n">
        <v>1209</v>
      </c>
      <c r="N24" s="25" t="n">
        <v>902</v>
      </c>
      <c r="O24" s="25" t="n">
        <v>916</v>
      </c>
      <c r="P24" s="25" t="n">
        <v>973</v>
      </c>
      <c r="Q24" s="25" t="n">
        <v>1164</v>
      </c>
    </row>
    <row r="25" customFormat="false" ht="15" hidden="false" customHeight="false" outlineLevel="0" collapsed="false">
      <c r="A25" s="0" t="s">
        <v>25</v>
      </c>
      <c r="B25" s="25" t="n">
        <v>533</v>
      </c>
      <c r="C25" s="25" t="n">
        <v>671</v>
      </c>
      <c r="D25" s="25" t="n">
        <v>844</v>
      </c>
      <c r="E25" s="25" t="n">
        <v>908</v>
      </c>
      <c r="F25" s="25" t="n">
        <v>1031</v>
      </c>
      <c r="G25" s="25" t="n">
        <v>1044</v>
      </c>
      <c r="H25" s="25" t="n">
        <v>1076</v>
      </c>
      <c r="I25" s="25" t="n">
        <v>1149</v>
      </c>
      <c r="J25" s="25" t="n">
        <v>1360</v>
      </c>
      <c r="K25" s="25" t="n">
        <v>1788</v>
      </c>
      <c r="L25" s="25" t="n">
        <v>2323</v>
      </c>
      <c r="M25" s="25" t="n">
        <v>2172</v>
      </c>
      <c r="N25" s="25" t="n">
        <v>2626</v>
      </c>
      <c r="O25" s="25" t="n">
        <v>2641</v>
      </c>
      <c r="P25" s="25" t="n">
        <v>2930</v>
      </c>
      <c r="Q25" s="25" t="n">
        <v>2666</v>
      </c>
    </row>
    <row r="26" customFormat="false" ht="15" hidden="false" customHeight="false" outlineLevel="0" collapsed="false">
      <c r="A26" s="0" t="s">
        <v>26</v>
      </c>
      <c r="B26" s="25" t="n">
        <v>8</v>
      </c>
      <c r="C26" s="25" t="n">
        <v>14</v>
      </c>
      <c r="D26" s="25" t="n">
        <v>13</v>
      </c>
      <c r="E26" s="25" t="n">
        <v>9</v>
      </c>
      <c r="F26" s="25" t="n">
        <v>22</v>
      </c>
      <c r="G26" s="25" t="n">
        <v>28</v>
      </c>
      <c r="H26" s="25" t="n">
        <v>23</v>
      </c>
      <c r="I26" s="25" t="n">
        <v>24</v>
      </c>
      <c r="J26" s="25" t="n">
        <v>25</v>
      </c>
      <c r="K26" s="25" t="n">
        <v>25</v>
      </c>
      <c r="L26" s="25" t="n">
        <v>33</v>
      </c>
      <c r="M26" s="25" t="n">
        <v>59</v>
      </c>
      <c r="N26" s="25" t="n">
        <v>71</v>
      </c>
      <c r="O26" s="25" t="n">
        <v>46</v>
      </c>
      <c r="P26" s="25" t="n">
        <v>45</v>
      </c>
      <c r="Q26" s="25" t="n">
        <v>36</v>
      </c>
    </row>
    <row r="27" customFormat="false" ht="15" hidden="false" customHeight="false" outlineLevel="0" collapsed="false">
      <c r="A27" s="0" t="s">
        <v>27</v>
      </c>
      <c r="B27" s="25" t="n">
        <v>143</v>
      </c>
      <c r="C27" s="25" t="n">
        <v>163</v>
      </c>
      <c r="D27" s="25" t="n">
        <v>205</v>
      </c>
      <c r="E27" s="25" t="n">
        <v>259</v>
      </c>
      <c r="F27" s="25" t="n">
        <v>246</v>
      </c>
      <c r="G27" s="25" t="n">
        <v>233</v>
      </c>
      <c r="H27" s="25" t="n">
        <v>271</v>
      </c>
      <c r="I27" s="25" t="n">
        <v>313</v>
      </c>
      <c r="J27" s="25" t="n">
        <v>323</v>
      </c>
      <c r="K27" s="25" t="n">
        <v>354</v>
      </c>
      <c r="L27" s="25" t="n">
        <v>359</v>
      </c>
      <c r="M27" s="25" t="n">
        <v>362</v>
      </c>
      <c r="N27" s="25" t="n">
        <v>232</v>
      </c>
      <c r="O27" s="25" t="n">
        <v>264</v>
      </c>
      <c r="P27" s="25" t="n">
        <v>287</v>
      </c>
      <c r="Q27" s="25" t="n">
        <v>283</v>
      </c>
    </row>
    <row r="28" customFormat="false" ht="15" hidden="false" customHeight="false" outlineLevel="0" collapsed="false">
      <c r="A28" s="0" t="s">
        <v>28</v>
      </c>
      <c r="B28" s="25" t="n">
        <v>100</v>
      </c>
      <c r="C28" s="25" t="n">
        <v>126</v>
      </c>
      <c r="D28" s="25" t="n">
        <v>131</v>
      </c>
      <c r="E28" s="25" t="n">
        <v>151</v>
      </c>
      <c r="F28" s="25" t="n">
        <v>192</v>
      </c>
      <c r="G28" s="25" t="n">
        <v>150</v>
      </c>
      <c r="H28" s="25" t="n">
        <v>178</v>
      </c>
      <c r="I28" s="25" t="n">
        <v>215</v>
      </c>
      <c r="J28" s="25" t="n">
        <v>185</v>
      </c>
      <c r="K28" s="25" t="n">
        <v>298</v>
      </c>
      <c r="L28" s="25" t="n">
        <v>351</v>
      </c>
      <c r="M28" s="25" t="n">
        <v>272</v>
      </c>
      <c r="N28" s="25" t="n">
        <v>202</v>
      </c>
      <c r="O28" s="25" t="n">
        <v>236</v>
      </c>
      <c r="P28" s="25" t="n">
        <v>302</v>
      </c>
      <c r="Q28" s="25" t="n">
        <v>273</v>
      </c>
    </row>
    <row r="29" customFormat="false" ht="15" hidden="false" customHeight="false" outlineLevel="0" collapsed="false">
      <c r="A29" s="0" t="s">
        <v>29</v>
      </c>
      <c r="B29" s="25" t="n">
        <v>2273</v>
      </c>
      <c r="C29" s="25" t="n">
        <v>2376</v>
      </c>
      <c r="D29" s="25" t="n">
        <v>2637</v>
      </c>
      <c r="E29" s="25" t="n">
        <v>3212</v>
      </c>
      <c r="F29" s="25" t="n">
        <v>2603</v>
      </c>
      <c r="G29" s="25" t="n">
        <v>2657</v>
      </c>
      <c r="H29" s="25" t="n">
        <v>2706</v>
      </c>
      <c r="I29" s="25" t="n">
        <v>2577</v>
      </c>
      <c r="J29" s="25" t="n">
        <v>2584</v>
      </c>
      <c r="K29" s="25" t="n">
        <v>3262</v>
      </c>
      <c r="L29" s="25" t="n">
        <v>3031</v>
      </c>
      <c r="M29" s="25" t="n">
        <v>3116</v>
      </c>
      <c r="N29" s="25" t="n">
        <v>3536</v>
      </c>
      <c r="O29" s="25" t="n">
        <v>3950</v>
      </c>
      <c r="P29" s="25" t="n">
        <v>3471</v>
      </c>
      <c r="Q29" s="25" t="n">
        <v>3370</v>
      </c>
    </row>
    <row r="30" customFormat="false" ht="15" hidden="false" customHeight="false" outlineLevel="0" collapsed="false">
      <c r="A30" s="0" t="s">
        <v>30</v>
      </c>
      <c r="B30" s="25" t="n">
        <v>72</v>
      </c>
      <c r="C30" s="25" t="n">
        <v>42</v>
      </c>
      <c r="D30" s="25" t="n">
        <v>69</v>
      </c>
      <c r="E30" s="25" t="n">
        <v>81</v>
      </c>
      <c r="F30" s="25" t="n">
        <v>126</v>
      </c>
      <c r="G30" s="25" t="n">
        <v>135</v>
      </c>
      <c r="H30" s="25" t="n">
        <v>122</v>
      </c>
      <c r="I30" s="25" t="n">
        <v>98</v>
      </c>
      <c r="J30" s="25" t="n">
        <v>107</v>
      </c>
      <c r="K30" s="25" t="n">
        <v>271</v>
      </c>
      <c r="L30" s="25" t="n">
        <v>297</v>
      </c>
      <c r="M30" s="25" t="n">
        <v>235</v>
      </c>
      <c r="N30" s="25" t="n">
        <v>244</v>
      </c>
      <c r="O30" s="25" t="n">
        <v>187</v>
      </c>
      <c r="P30" s="25" t="n">
        <v>257</v>
      </c>
      <c r="Q30" s="25" t="n">
        <v>258</v>
      </c>
    </row>
    <row r="31" customFormat="false" ht="15" hidden="false" customHeight="false" outlineLevel="0" collapsed="false">
      <c r="A31" s="0" t="s">
        <v>31</v>
      </c>
      <c r="B31" s="25" t="n">
        <v>49</v>
      </c>
      <c r="C31" s="25" t="n">
        <v>63</v>
      </c>
      <c r="D31" s="25" t="n">
        <v>78</v>
      </c>
      <c r="E31" s="25" t="n">
        <v>59</v>
      </c>
      <c r="F31" s="25" t="n">
        <v>72</v>
      </c>
      <c r="G31" s="25" t="n">
        <v>87</v>
      </c>
      <c r="H31" s="25" t="n">
        <v>104</v>
      </c>
      <c r="I31" s="25" t="n">
        <v>85</v>
      </c>
      <c r="J31" s="25" t="n">
        <v>111</v>
      </c>
      <c r="K31" s="25" t="n">
        <v>125</v>
      </c>
      <c r="L31" s="25" t="n">
        <v>126</v>
      </c>
      <c r="M31" s="25" t="n">
        <v>71</v>
      </c>
      <c r="N31" s="25" t="n">
        <v>96</v>
      </c>
      <c r="O31" s="25" t="n">
        <v>90</v>
      </c>
      <c r="P31" s="25" t="n">
        <v>101</v>
      </c>
      <c r="Q31" s="25" t="n">
        <v>88</v>
      </c>
    </row>
    <row r="32" customFormat="false" ht="15" hidden="false" customHeight="false" outlineLevel="0" collapsed="false">
      <c r="A32" s="0" t="s">
        <v>32</v>
      </c>
      <c r="B32" s="57"/>
      <c r="C32" s="57"/>
      <c r="D32" s="57"/>
      <c r="E32" s="57"/>
      <c r="F32" s="57"/>
      <c r="G32" s="57"/>
      <c r="H32" s="57"/>
      <c r="I32" s="57"/>
      <c r="J32" s="57"/>
      <c r="K32" s="0" t="n">
        <v>634</v>
      </c>
      <c r="L32" s="25" t="n">
        <v>253</v>
      </c>
      <c r="M32" s="25" t="n">
        <v>286</v>
      </c>
      <c r="N32" s="25" t="n">
        <v>834</v>
      </c>
      <c r="O32" s="25" t="n">
        <v>775</v>
      </c>
      <c r="P32" s="25" t="n">
        <v>800</v>
      </c>
      <c r="Q32" s="25" t="n">
        <v>809</v>
      </c>
    </row>
    <row r="33" customFormat="false" ht="15" hidden="false" customHeight="false" outlineLevel="0" collapsed="false">
      <c r="A33" s="0" t="s">
        <v>33</v>
      </c>
      <c r="B33" s="25" t="n">
        <v>1940</v>
      </c>
      <c r="C33" s="25" t="n">
        <v>2705</v>
      </c>
      <c r="D33" s="25" t="n">
        <v>3704</v>
      </c>
      <c r="E33" s="25" t="n">
        <v>3938</v>
      </c>
      <c r="F33" s="25" t="n">
        <v>3412</v>
      </c>
      <c r="G33" s="25" t="n">
        <v>3606</v>
      </c>
      <c r="H33" s="25" t="n">
        <v>3692</v>
      </c>
      <c r="I33" s="25" t="n">
        <v>4371</v>
      </c>
      <c r="J33" s="25" t="n">
        <v>3949</v>
      </c>
      <c r="K33" s="25" t="n">
        <v>4759</v>
      </c>
      <c r="L33" s="25" t="n">
        <v>4644</v>
      </c>
      <c r="M33" s="25" t="n">
        <v>4502</v>
      </c>
      <c r="N33" s="25" t="n">
        <v>4728</v>
      </c>
      <c r="O33" s="25" t="n">
        <v>4415</v>
      </c>
      <c r="P33" s="25" t="n">
        <v>4532</v>
      </c>
      <c r="Q33" s="25" t="n">
        <v>5124</v>
      </c>
    </row>
    <row r="34" customFormat="false" ht="15" hidden="false" customHeight="false" outlineLevel="0" collapsed="false">
      <c r="A34" s="0" t="s">
        <v>34</v>
      </c>
      <c r="B34" s="25" t="n">
        <v>648</v>
      </c>
      <c r="C34" s="25" t="n">
        <v>669</v>
      </c>
      <c r="D34" s="25" t="n">
        <v>725</v>
      </c>
      <c r="E34" s="25" t="n">
        <v>382</v>
      </c>
      <c r="F34" s="25" t="n">
        <v>476</v>
      </c>
      <c r="G34" s="25" t="n">
        <v>500</v>
      </c>
      <c r="H34" s="25" t="n">
        <v>504</v>
      </c>
      <c r="I34" s="25" t="n">
        <v>511</v>
      </c>
      <c r="J34" s="25" t="n">
        <v>595</v>
      </c>
      <c r="K34" s="25" t="n">
        <v>624</v>
      </c>
      <c r="L34" s="25" t="n">
        <v>575</v>
      </c>
      <c r="M34" s="25" t="n">
        <v>603</v>
      </c>
      <c r="N34" s="25" t="n">
        <v>484</v>
      </c>
      <c r="O34" s="25" t="n">
        <v>328</v>
      </c>
      <c r="P34" s="25" t="n">
        <v>319</v>
      </c>
      <c r="Q34" s="25" t="n">
        <v>365</v>
      </c>
    </row>
    <row r="35" customFormat="false" ht="15" hidden="false" customHeight="false" outlineLevel="0" collapsed="false">
      <c r="A35" s="0" t="s">
        <v>35</v>
      </c>
      <c r="B35" s="25" t="n">
        <v>515</v>
      </c>
      <c r="C35" s="25" t="n">
        <v>638</v>
      </c>
      <c r="D35" s="25" t="n">
        <v>762</v>
      </c>
      <c r="E35" s="25" t="n">
        <v>820</v>
      </c>
      <c r="F35" s="25" t="n">
        <v>723</v>
      </c>
      <c r="G35" s="25" t="n">
        <v>667</v>
      </c>
      <c r="H35" s="25" t="n">
        <v>629</v>
      </c>
      <c r="I35" s="25" t="n">
        <v>885</v>
      </c>
      <c r="J35" s="25" t="n">
        <v>810</v>
      </c>
      <c r="K35" s="25" t="n">
        <v>1115</v>
      </c>
      <c r="L35" s="25" t="n">
        <v>912</v>
      </c>
      <c r="M35" s="25" t="n">
        <v>754</v>
      </c>
      <c r="N35" s="25" t="n">
        <v>728</v>
      </c>
      <c r="O35" s="25" t="n">
        <v>610</v>
      </c>
      <c r="P35" s="25" t="n">
        <v>731</v>
      </c>
      <c r="Q35" s="25" t="n">
        <v>771</v>
      </c>
    </row>
    <row r="36" customFormat="false" ht="15" hidden="false" customHeight="false" outlineLevel="0" collapsed="false">
      <c r="A36" s="0" t="s">
        <v>36</v>
      </c>
      <c r="B36" s="25" t="n">
        <v>1186</v>
      </c>
      <c r="C36" s="25" t="n">
        <v>1388</v>
      </c>
      <c r="D36" s="25" t="n">
        <v>1706</v>
      </c>
      <c r="E36" s="25" t="n">
        <v>2008</v>
      </c>
      <c r="F36" s="25" t="n">
        <v>1805</v>
      </c>
      <c r="G36" s="25" t="n">
        <v>1809</v>
      </c>
      <c r="H36" s="25" t="n">
        <v>1880</v>
      </c>
      <c r="I36" s="25" t="n">
        <v>1984</v>
      </c>
      <c r="J36" s="25" t="n">
        <v>2134</v>
      </c>
      <c r="K36" s="25" t="n">
        <v>2325</v>
      </c>
      <c r="L36" s="25" t="n">
        <v>2409</v>
      </c>
      <c r="M36" s="25" t="n">
        <v>2293</v>
      </c>
      <c r="N36" s="25" t="n">
        <v>2334</v>
      </c>
      <c r="O36" s="25" t="n">
        <v>2347</v>
      </c>
      <c r="P36" s="25" t="n">
        <v>2611</v>
      </c>
      <c r="Q36" s="25" t="n">
        <v>2644</v>
      </c>
    </row>
    <row r="37" customFormat="false" ht="15" hidden="false" customHeight="false" outlineLevel="0" collapsed="false">
      <c r="A37" s="0" t="s">
        <v>37</v>
      </c>
      <c r="B37" s="57"/>
      <c r="C37" s="57"/>
      <c r="D37" s="57"/>
      <c r="E37" s="57"/>
      <c r="F37" s="57"/>
      <c r="G37" s="57"/>
      <c r="H37" s="57"/>
      <c r="I37" s="57"/>
      <c r="J37" s="57"/>
      <c r="K37" s="25" t="n">
        <v>245</v>
      </c>
      <c r="L37" s="25" t="n">
        <v>105</v>
      </c>
      <c r="M37" s="25" t="n">
        <v>219</v>
      </c>
      <c r="N37" s="25" t="n">
        <v>174</v>
      </c>
      <c r="O37" s="25" t="n">
        <v>314</v>
      </c>
      <c r="P37" s="25" t="n">
        <v>569</v>
      </c>
      <c r="Q37" s="25" t="n">
        <v>642</v>
      </c>
    </row>
    <row r="38" customFormat="false" ht="15" hidden="false" customHeight="false" outlineLevel="0" collapsed="false">
      <c r="A38" s="0" t="s">
        <v>38</v>
      </c>
      <c r="B38" s="25" t="n">
        <v>628</v>
      </c>
      <c r="C38" s="25" t="n">
        <v>715</v>
      </c>
      <c r="D38" s="25" t="n">
        <v>800</v>
      </c>
      <c r="E38" s="25" t="n">
        <v>907</v>
      </c>
      <c r="F38" s="25" t="n">
        <v>1066</v>
      </c>
      <c r="G38" s="25" t="n">
        <v>1124</v>
      </c>
      <c r="H38" s="25" t="n">
        <v>1212</v>
      </c>
      <c r="I38" s="25" t="n">
        <v>1436</v>
      </c>
      <c r="J38" s="25" t="n">
        <v>1536</v>
      </c>
      <c r="K38" s="25" t="n">
        <v>1648</v>
      </c>
      <c r="L38" s="25" t="n">
        <v>1810</v>
      </c>
      <c r="M38" s="25" t="n">
        <v>1862</v>
      </c>
      <c r="N38" s="25" t="n">
        <v>2000</v>
      </c>
      <c r="O38" s="25" t="n">
        <v>976</v>
      </c>
      <c r="P38" s="25" t="n">
        <v>1019</v>
      </c>
      <c r="Q38" s="25" t="n">
        <v>970</v>
      </c>
    </row>
    <row r="39" customFormat="false" ht="15" hidden="false" customHeight="false" outlineLevel="0" collapsed="false">
      <c r="A39" s="0" t="s">
        <v>39</v>
      </c>
      <c r="G39" s="25" t="n">
        <v>158</v>
      </c>
      <c r="H39" s="25" t="n">
        <v>82</v>
      </c>
      <c r="I39" s="25" t="n">
        <v>89</v>
      </c>
      <c r="J39" s="25" t="n">
        <v>251</v>
      </c>
      <c r="K39" s="25" t="n">
        <v>260</v>
      </c>
      <c r="L39" s="25" t="n">
        <v>262</v>
      </c>
      <c r="M39" s="25" t="n">
        <v>272</v>
      </c>
      <c r="N39" s="25" t="n">
        <v>309</v>
      </c>
      <c r="O39" s="25" t="n">
        <v>236</v>
      </c>
      <c r="P39" s="25" t="n">
        <v>280</v>
      </c>
      <c r="Q39" s="25" t="n">
        <v>180</v>
      </c>
    </row>
    <row r="40" customFormat="false" ht="15" hidden="false" customHeight="false" outlineLevel="0" collapsed="false">
      <c r="A40" s="0" t="s">
        <v>40</v>
      </c>
      <c r="B40" s="25" t="n">
        <v>229</v>
      </c>
      <c r="C40" s="25" t="n">
        <v>229</v>
      </c>
      <c r="D40" s="25" t="n">
        <v>237</v>
      </c>
      <c r="E40" s="25" t="n">
        <v>247</v>
      </c>
      <c r="F40" s="25" t="n">
        <v>256</v>
      </c>
      <c r="G40" s="25" t="n">
        <v>264</v>
      </c>
      <c r="H40" s="25" t="n">
        <v>273</v>
      </c>
      <c r="I40" s="25" t="n">
        <v>282</v>
      </c>
      <c r="J40" s="25" t="n">
        <v>291</v>
      </c>
      <c r="K40" s="25" t="n">
        <v>328</v>
      </c>
      <c r="L40" s="25" t="n">
        <v>375</v>
      </c>
      <c r="M40" s="25" t="n">
        <v>412</v>
      </c>
      <c r="N40" s="25" t="n">
        <v>427</v>
      </c>
      <c r="O40" s="25" t="n">
        <v>436</v>
      </c>
      <c r="P40" s="25" t="n">
        <v>474</v>
      </c>
      <c r="Q40" s="25" t="n">
        <v>500</v>
      </c>
    </row>
    <row r="41" customFormat="false" ht="15" hidden="false" customHeight="false" outlineLevel="0" collapsed="false">
      <c r="A41" s="0" t="s">
        <v>41</v>
      </c>
      <c r="B41" s="25" t="n">
        <v>62</v>
      </c>
      <c r="C41" s="25" t="n">
        <v>81</v>
      </c>
      <c r="D41" s="25" t="n">
        <v>93</v>
      </c>
      <c r="E41" s="25" t="n">
        <v>96</v>
      </c>
      <c r="F41" s="25" t="n">
        <v>90</v>
      </c>
      <c r="G41" s="25" t="n">
        <v>70</v>
      </c>
      <c r="H41" s="25" t="n">
        <v>82</v>
      </c>
      <c r="I41" s="25" t="n">
        <v>88</v>
      </c>
      <c r="J41" s="25" t="n">
        <v>113</v>
      </c>
      <c r="K41" s="25" t="n">
        <v>174</v>
      </c>
      <c r="L41" s="25" t="n">
        <v>184</v>
      </c>
      <c r="M41" s="25" t="n">
        <v>165</v>
      </c>
      <c r="N41" s="25" t="n">
        <v>202</v>
      </c>
      <c r="O41" s="25" t="n">
        <v>175</v>
      </c>
      <c r="P41" s="25" t="n">
        <v>212</v>
      </c>
      <c r="Q41" s="25" t="n">
        <v>128</v>
      </c>
    </row>
    <row r="42" customFormat="false" ht="15" hidden="false" customHeight="false" outlineLevel="0" collapsed="false">
      <c r="A42" s="0" t="s">
        <v>42</v>
      </c>
      <c r="B42" s="25" t="n">
        <v>119</v>
      </c>
      <c r="C42" s="25" t="n">
        <v>158</v>
      </c>
      <c r="D42" s="25" t="n">
        <v>176</v>
      </c>
      <c r="E42" s="25" t="n">
        <v>197</v>
      </c>
      <c r="F42" s="25" t="n">
        <v>198</v>
      </c>
      <c r="G42" s="25" t="n">
        <v>198</v>
      </c>
      <c r="H42" s="25" t="n">
        <v>200</v>
      </c>
      <c r="I42" s="25" t="n">
        <v>206</v>
      </c>
      <c r="J42" s="25" t="n">
        <v>210</v>
      </c>
      <c r="K42" s="25" t="n">
        <v>171</v>
      </c>
      <c r="L42" s="25" t="n">
        <v>174</v>
      </c>
      <c r="M42" s="25" t="n">
        <v>178</v>
      </c>
      <c r="N42" s="25" t="n">
        <v>192</v>
      </c>
      <c r="O42" s="25" t="n">
        <v>210</v>
      </c>
      <c r="P42" s="25" t="n">
        <v>229</v>
      </c>
      <c r="Q42" s="25" t="n">
        <v>239</v>
      </c>
    </row>
    <row r="43" customFormat="false" ht="15" hidden="false" customHeight="false" outlineLevel="0" collapsed="false">
      <c r="A43" s="0" t="s">
        <v>43</v>
      </c>
      <c r="B43" s="57"/>
      <c r="C43" s="57"/>
      <c r="D43" s="57"/>
      <c r="E43" s="57"/>
      <c r="F43" s="57"/>
      <c r="G43" s="25" t="n">
        <v>115</v>
      </c>
      <c r="H43" s="25" t="n">
        <v>76</v>
      </c>
      <c r="I43" s="25" t="n">
        <v>316</v>
      </c>
      <c r="J43" s="25" t="n">
        <v>366</v>
      </c>
      <c r="K43" s="25" t="n">
        <v>1140</v>
      </c>
      <c r="L43" s="25" t="n">
        <v>943</v>
      </c>
      <c r="M43" s="25" t="n">
        <v>1042</v>
      </c>
      <c r="N43" s="25" t="n">
        <v>1069</v>
      </c>
      <c r="O43" s="25" t="n">
        <v>600</v>
      </c>
      <c r="P43" s="25" t="n">
        <v>637</v>
      </c>
      <c r="Q43" s="25" t="n">
        <v>756</v>
      </c>
    </row>
    <row r="44" customFormat="false" ht="15" hidden="false" customHeight="false" outlineLevel="0" collapsed="false">
      <c r="A44" s="0" t="s">
        <v>44</v>
      </c>
      <c r="B44" s="25" t="n">
        <v>701</v>
      </c>
      <c r="C44" s="25" t="n">
        <v>796</v>
      </c>
      <c r="D44" s="25" t="n">
        <v>946</v>
      </c>
      <c r="E44" s="25" t="n">
        <v>1065</v>
      </c>
      <c r="F44" s="25" t="n">
        <v>1079</v>
      </c>
      <c r="G44" s="25" t="n">
        <v>1101</v>
      </c>
      <c r="H44" s="25" t="n">
        <v>1267</v>
      </c>
      <c r="I44" s="25" t="n">
        <v>1333</v>
      </c>
      <c r="J44" s="25" t="n">
        <v>1375</v>
      </c>
      <c r="K44" s="25" t="n">
        <v>1292</v>
      </c>
      <c r="L44" s="25" t="n">
        <v>1248</v>
      </c>
      <c r="M44" s="25" t="n">
        <v>1101</v>
      </c>
      <c r="N44" s="25" t="n">
        <v>882</v>
      </c>
      <c r="O44" s="25" t="n">
        <v>925</v>
      </c>
      <c r="P44" s="25" t="n">
        <v>1177</v>
      </c>
      <c r="Q44" s="25" t="n">
        <v>1222</v>
      </c>
    </row>
    <row r="45" customFormat="false" ht="15" hidden="false" customHeight="false" outlineLevel="0" collapsed="false">
      <c r="A45" s="0" t="s">
        <v>45</v>
      </c>
      <c r="B45" s="25" t="n">
        <v>1608</v>
      </c>
      <c r="C45" s="25" t="n">
        <v>1705</v>
      </c>
      <c r="D45" s="25" t="n">
        <v>1857</v>
      </c>
      <c r="E45" s="25" t="n">
        <v>2352</v>
      </c>
      <c r="F45" s="25" t="n">
        <v>2353</v>
      </c>
      <c r="G45" s="25" t="n">
        <v>2007</v>
      </c>
      <c r="H45" s="25" t="n">
        <v>2109</v>
      </c>
      <c r="I45" s="25" t="n">
        <v>2324</v>
      </c>
      <c r="J45" s="25" t="n">
        <v>2485</v>
      </c>
      <c r="K45" s="25" t="n">
        <v>2652</v>
      </c>
      <c r="L45" s="25" t="n">
        <v>2691</v>
      </c>
      <c r="M45" s="25" t="n">
        <v>2698</v>
      </c>
      <c r="N45" s="25" t="n">
        <v>2461</v>
      </c>
      <c r="O45" s="25" t="n">
        <v>2290</v>
      </c>
      <c r="P45" s="25" t="n">
        <v>2372</v>
      </c>
      <c r="Q45" s="25" t="n">
        <v>2455</v>
      </c>
    </row>
    <row r="46" customFormat="false" ht="15" hidden="false" customHeight="false" outlineLevel="0" collapsed="false">
      <c r="A46" s="0" t="s">
        <v>46</v>
      </c>
      <c r="B46" s="25" t="n">
        <v>182</v>
      </c>
      <c r="C46" s="25" t="n">
        <v>229</v>
      </c>
      <c r="D46" s="25" t="n">
        <v>284</v>
      </c>
      <c r="E46" s="25" t="n">
        <v>299</v>
      </c>
      <c r="F46" s="25" t="n">
        <v>300</v>
      </c>
      <c r="G46" s="25" t="n">
        <v>304</v>
      </c>
      <c r="H46" s="25" t="n">
        <v>315</v>
      </c>
      <c r="I46" s="25" t="n">
        <v>351</v>
      </c>
      <c r="J46" s="25" t="n">
        <v>370</v>
      </c>
      <c r="K46" s="25" t="n">
        <v>416</v>
      </c>
      <c r="L46" s="25" t="n">
        <v>440</v>
      </c>
      <c r="M46" s="25" t="n">
        <v>466</v>
      </c>
      <c r="N46" s="25" t="n">
        <v>470</v>
      </c>
      <c r="O46" s="25" t="n">
        <v>337</v>
      </c>
      <c r="P46" s="25" t="n">
        <v>398</v>
      </c>
      <c r="Q46" s="25" t="n">
        <v>370</v>
      </c>
    </row>
    <row r="47" customFormat="false" ht="15" hidden="false" customHeight="false" outlineLevel="0" collapsed="false">
      <c r="A47" s="0" t="s">
        <v>47</v>
      </c>
      <c r="B47" s="25" t="n">
        <v>181</v>
      </c>
      <c r="C47" s="25" t="n">
        <v>213</v>
      </c>
      <c r="D47" s="25" t="n">
        <v>243</v>
      </c>
      <c r="E47" s="25" t="n">
        <v>284</v>
      </c>
      <c r="F47" s="25" t="n">
        <v>277</v>
      </c>
      <c r="G47" s="25" t="n">
        <v>289</v>
      </c>
      <c r="H47" s="25" t="n">
        <v>298</v>
      </c>
      <c r="I47" s="25" t="n">
        <v>266</v>
      </c>
      <c r="J47" s="25" t="n">
        <v>305</v>
      </c>
      <c r="K47" s="25" t="n">
        <v>321</v>
      </c>
      <c r="L47" s="25" t="n">
        <v>325</v>
      </c>
      <c r="M47" s="25" t="n">
        <v>329</v>
      </c>
      <c r="N47" s="25" t="n">
        <v>330</v>
      </c>
      <c r="O47" s="25" t="n">
        <v>334</v>
      </c>
      <c r="P47" s="25" t="n">
        <v>348</v>
      </c>
      <c r="Q47" s="25" t="n">
        <v>325</v>
      </c>
    </row>
    <row r="48" customFormat="false" ht="15" hidden="false" customHeight="false" outlineLevel="0" collapsed="false">
      <c r="A48" s="0" t="s">
        <v>48</v>
      </c>
      <c r="B48" s="25" t="n">
        <v>1642</v>
      </c>
      <c r="C48" s="25" t="n">
        <v>1778</v>
      </c>
      <c r="D48" s="25" t="n">
        <v>2041</v>
      </c>
      <c r="E48" s="25" t="n">
        <v>2223</v>
      </c>
      <c r="F48" s="25" t="n">
        <v>2010</v>
      </c>
      <c r="G48" s="25" t="n">
        <v>2027</v>
      </c>
      <c r="H48" s="25" t="n">
        <v>2396</v>
      </c>
      <c r="I48" s="25" t="n">
        <v>2400</v>
      </c>
      <c r="J48" s="25" t="n">
        <v>2400</v>
      </c>
      <c r="K48" s="25" t="n">
        <v>2405</v>
      </c>
      <c r="L48" s="25" t="n">
        <v>2406</v>
      </c>
      <c r="M48" s="25" t="n">
        <v>2407</v>
      </c>
      <c r="N48" s="25" t="n">
        <v>2408</v>
      </c>
      <c r="O48" s="25" t="n">
        <v>2410</v>
      </c>
      <c r="P48" s="25" t="n">
        <v>2676</v>
      </c>
      <c r="Q48" s="25" t="n">
        <v>2680</v>
      </c>
    </row>
    <row r="49" customFormat="false" ht="15" hidden="false" customHeight="false" outlineLevel="0" collapsed="false">
      <c r="A49" s="0" t="s">
        <v>49</v>
      </c>
      <c r="B49" s="25" t="n">
        <v>372</v>
      </c>
      <c r="C49" s="25" t="n">
        <v>424</v>
      </c>
      <c r="D49" s="25" t="n">
        <v>483</v>
      </c>
      <c r="E49" s="25" t="n">
        <v>486</v>
      </c>
      <c r="F49" s="25" t="n">
        <v>465</v>
      </c>
      <c r="G49" s="25" t="n">
        <v>482</v>
      </c>
      <c r="H49" s="25" t="n">
        <v>505</v>
      </c>
      <c r="I49" s="25" t="n">
        <v>516</v>
      </c>
      <c r="J49" s="25" t="n">
        <v>533</v>
      </c>
      <c r="K49" s="25" t="n">
        <v>633</v>
      </c>
      <c r="L49" s="25" t="n">
        <v>649</v>
      </c>
      <c r="M49" s="25" t="n">
        <v>650</v>
      </c>
      <c r="N49" s="25" t="n">
        <v>659</v>
      </c>
      <c r="O49" s="25" t="n">
        <v>717</v>
      </c>
      <c r="P49" s="25" t="n">
        <v>760</v>
      </c>
      <c r="Q49" s="25" t="n">
        <v>803</v>
      </c>
    </row>
    <row r="50" customFormat="false" ht="15" hidden="false" customHeight="false" outlineLevel="0" collapsed="false">
      <c r="A50" s="0" t="s">
        <v>50</v>
      </c>
      <c r="B50" s="25" t="n">
        <v>733</v>
      </c>
      <c r="C50" s="25" t="n">
        <v>855</v>
      </c>
      <c r="D50" s="25" t="n">
        <v>1005</v>
      </c>
      <c r="E50" s="25" t="n">
        <v>978</v>
      </c>
      <c r="F50" s="25" t="n">
        <v>852</v>
      </c>
      <c r="G50" s="25" t="n">
        <v>875</v>
      </c>
      <c r="H50" s="25" t="n">
        <v>886</v>
      </c>
      <c r="I50" s="25" t="n">
        <v>819</v>
      </c>
      <c r="J50" s="25" t="n">
        <v>837</v>
      </c>
      <c r="K50" s="25" t="n">
        <v>862</v>
      </c>
      <c r="L50" s="25" t="n">
        <v>833</v>
      </c>
      <c r="M50" s="25" t="n">
        <v>630</v>
      </c>
      <c r="N50" s="25" t="n">
        <v>605</v>
      </c>
      <c r="O50" s="25" t="n">
        <v>598</v>
      </c>
      <c r="P50" s="25" t="n">
        <v>656</v>
      </c>
      <c r="Q50" s="25" t="n">
        <v>578</v>
      </c>
    </row>
    <row r="51" customFormat="false" ht="15" hidden="false" customHeight="false" outlineLevel="0" collapsed="false">
      <c r="A51" s="0" t="s">
        <v>51</v>
      </c>
      <c r="B51" s="25" t="n">
        <v>638</v>
      </c>
      <c r="C51" s="25" t="n">
        <v>718</v>
      </c>
      <c r="D51" s="25" t="n">
        <v>884</v>
      </c>
      <c r="E51" s="25" t="n">
        <v>833</v>
      </c>
      <c r="F51" s="25" t="n">
        <v>695</v>
      </c>
      <c r="G51" s="25" t="n">
        <v>761</v>
      </c>
      <c r="H51" s="25" t="n">
        <v>749</v>
      </c>
      <c r="I51" s="25" t="n">
        <v>826</v>
      </c>
      <c r="J51" s="25" t="n">
        <v>1004</v>
      </c>
      <c r="K51" s="25" t="n">
        <v>1113</v>
      </c>
      <c r="L51" s="25" t="n">
        <v>1154</v>
      </c>
      <c r="M51" s="25" t="n">
        <v>1060</v>
      </c>
      <c r="N51" s="25" t="n">
        <v>1101</v>
      </c>
      <c r="O51" s="25" t="n">
        <v>1081</v>
      </c>
      <c r="P51" s="25" t="n">
        <v>1173</v>
      </c>
      <c r="Q51" s="25" t="n">
        <v>1215</v>
      </c>
    </row>
    <row r="52" customFormat="false" ht="15" hidden="false" customHeight="false" outlineLevel="0" collapsed="false">
      <c r="A52" s="0" t="s">
        <v>52</v>
      </c>
      <c r="B52" s="25" t="n">
        <v>257</v>
      </c>
      <c r="C52" s="25" t="n">
        <v>309</v>
      </c>
      <c r="D52" s="25" t="n">
        <v>376</v>
      </c>
      <c r="E52" s="25" t="n">
        <v>426</v>
      </c>
      <c r="F52" s="25" t="n">
        <v>336</v>
      </c>
      <c r="G52" s="25" t="n">
        <v>378</v>
      </c>
      <c r="H52" s="25" t="n">
        <v>405</v>
      </c>
      <c r="I52" s="25" t="n">
        <v>409</v>
      </c>
      <c r="J52" s="25" t="n">
        <v>487</v>
      </c>
      <c r="K52" s="25" t="n">
        <v>685</v>
      </c>
      <c r="L52" s="25" t="n">
        <v>727</v>
      </c>
      <c r="M52" s="25" t="n">
        <v>662</v>
      </c>
      <c r="N52" s="25" t="n">
        <v>546</v>
      </c>
      <c r="O52" s="25" t="n">
        <v>553</v>
      </c>
      <c r="P52" s="25" t="n">
        <v>504</v>
      </c>
      <c r="Q52" s="25" t="n">
        <v>460</v>
      </c>
    </row>
    <row r="53" customFormat="false" ht="15" hidden="false" customHeight="false" outlineLevel="0" collapsed="false">
      <c r="A53" s="0" t="s">
        <v>53</v>
      </c>
      <c r="B53" s="25" t="n">
        <v>748</v>
      </c>
      <c r="C53" s="25" t="n">
        <v>827</v>
      </c>
      <c r="D53" s="25" t="n">
        <v>1072</v>
      </c>
      <c r="E53" s="25" t="n">
        <v>1354</v>
      </c>
      <c r="F53" s="25" t="n">
        <v>1404</v>
      </c>
      <c r="G53" s="25" t="n">
        <v>1453</v>
      </c>
      <c r="H53" s="25" t="n">
        <v>1470</v>
      </c>
      <c r="I53" s="25" t="n">
        <v>1501</v>
      </c>
      <c r="J53" s="25" t="n">
        <v>1530</v>
      </c>
      <c r="K53" s="25" t="n">
        <v>1588</v>
      </c>
      <c r="L53" s="25" t="n">
        <v>1259</v>
      </c>
      <c r="M53" s="25" t="n">
        <v>1274</v>
      </c>
      <c r="N53" s="25" t="n">
        <v>1308</v>
      </c>
      <c r="O53" s="25" t="n">
        <v>1351</v>
      </c>
      <c r="P53" s="25" t="n">
        <v>1410</v>
      </c>
      <c r="Q53" s="25" t="n">
        <v>1477</v>
      </c>
    </row>
    <row r="54" customFormat="false" ht="15" hidden="false" customHeight="false" outlineLevel="0" collapsed="false">
      <c r="A54" s="0" t="s">
        <v>54</v>
      </c>
      <c r="B54" s="25" t="n">
        <v>581</v>
      </c>
      <c r="C54" s="25" t="n">
        <v>653</v>
      </c>
      <c r="D54" s="25" t="n">
        <v>752</v>
      </c>
      <c r="E54" s="25" t="n">
        <v>776</v>
      </c>
      <c r="F54" s="25" t="n">
        <v>740</v>
      </c>
      <c r="G54" s="25" t="n">
        <v>587</v>
      </c>
      <c r="H54" s="25" t="n">
        <v>743</v>
      </c>
      <c r="I54" s="25" t="n">
        <v>704</v>
      </c>
      <c r="J54" s="25" t="n">
        <v>791</v>
      </c>
      <c r="K54" s="25" t="n">
        <v>1152</v>
      </c>
      <c r="L54" s="25" t="n">
        <v>1190</v>
      </c>
      <c r="M54" s="25" t="n">
        <v>966</v>
      </c>
      <c r="N54" s="25" t="n">
        <v>892</v>
      </c>
      <c r="O54" s="25" t="n">
        <v>912</v>
      </c>
      <c r="P54" s="25" t="n">
        <v>994</v>
      </c>
      <c r="Q54" s="25" t="n">
        <v>967</v>
      </c>
    </row>
    <row r="55" customFormat="false" ht="15" hidden="false" customHeight="false" outlineLevel="0" collapsed="false">
      <c r="A55" s="0" t="s">
        <v>55</v>
      </c>
      <c r="B55" s="25" t="n">
        <v>316</v>
      </c>
      <c r="C55" s="25" t="n">
        <v>403</v>
      </c>
      <c r="D55" s="25" t="n">
        <v>554</v>
      </c>
      <c r="E55" s="25" t="n">
        <v>605</v>
      </c>
      <c r="F55" s="25" t="n">
        <v>610</v>
      </c>
      <c r="G55" s="25" t="n">
        <v>625</v>
      </c>
      <c r="H55" s="25" t="n">
        <v>671</v>
      </c>
      <c r="I55" s="25" t="n">
        <v>739</v>
      </c>
      <c r="J55" s="25" t="n">
        <v>831</v>
      </c>
      <c r="K55" s="25" t="n">
        <v>903</v>
      </c>
      <c r="L55" s="25" t="n">
        <v>931</v>
      </c>
      <c r="M55" s="25" t="n">
        <v>886</v>
      </c>
      <c r="N55" s="25" t="n">
        <v>887</v>
      </c>
      <c r="O55" s="25" t="n">
        <v>663</v>
      </c>
      <c r="P55" s="25" t="n">
        <v>837</v>
      </c>
      <c r="Q55" s="25" t="n">
        <v>852</v>
      </c>
    </row>
    <row r="56" customFormat="false" ht="15" hidden="false" customHeight="false" outlineLevel="0" collapsed="false">
      <c r="A56" s="0" t="s">
        <v>56</v>
      </c>
      <c r="B56" s="25" t="n">
        <v>910</v>
      </c>
      <c r="C56" s="25" t="n">
        <v>754</v>
      </c>
      <c r="D56" s="25" t="n">
        <v>1287</v>
      </c>
      <c r="E56" s="25" t="n">
        <v>1328</v>
      </c>
      <c r="F56" s="25" t="n">
        <v>1025</v>
      </c>
      <c r="G56" s="25" t="n">
        <v>1041</v>
      </c>
      <c r="H56" s="25" t="n">
        <v>1331</v>
      </c>
      <c r="I56" s="25" t="n">
        <v>1484</v>
      </c>
      <c r="J56" s="25" t="n">
        <v>1739</v>
      </c>
      <c r="K56" s="25" t="n">
        <v>1888</v>
      </c>
      <c r="L56" s="25" t="n">
        <v>2212</v>
      </c>
      <c r="M56" s="25" t="n">
        <v>1875</v>
      </c>
      <c r="N56" s="25" t="n">
        <v>1788</v>
      </c>
      <c r="O56" s="25" t="n">
        <v>1782</v>
      </c>
      <c r="P56" s="25" t="n">
        <v>1841</v>
      </c>
      <c r="Q56" s="25" t="n">
        <v>1401</v>
      </c>
    </row>
    <row r="57" customFormat="false" ht="15" hidden="false" customHeight="false" outlineLevel="0" collapsed="false">
      <c r="A57" s="0" t="s">
        <v>57</v>
      </c>
      <c r="B57" s="25" t="n">
        <v>682</v>
      </c>
      <c r="C57" s="25" t="n">
        <v>810</v>
      </c>
      <c r="D57" s="25" t="n">
        <v>1022</v>
      </c>
      <c r="E57" s="25" t="n">
        <v>1113</v>
      </c>
      <c r="F57" s="25" t="n">
        <v>1130</v>
      </c>
      <c r="G57" s="25" t="n">
        <v>1144</v>
      </c>
      <c r="H57" s="25" t="n">
        <v>1170</v>
      </c>
      <c r="I57" s="25" t="n">
        <v>1236</v>
      </c>
      <c r="J57" s="25" t="n">
        <v>1314</v>
      </c>
      <c r="K57" s="25" t="n">
        <v>1521</v>
      </c>
      <c r="L57" s="25" t="n">
        <v>1140</v>
      </c>
      <c r="M57" s="25" t="n">
        <v>1294</v>
      </c>
      <c r="N57" s="25" t="n">
        <v>1210</v>
      </c>
      <c r="O57" s="25" t="n">
        <v>1216</v>
      </c>
      <c r="P57" s="25" t="n">
        <v>1202</v>
      </c>
      <c r="Q57" s="25" t="n">
        <v>1159</v>
      </c>
    </row>
    <row r="58" customFormat="false" ht="15" hidden="false" customHeight="false" outlineLevel="0" collapsed="false">
      <c r="A58" s="0" t="s">
        <v>58</v>
      </c>
      <c r="B58" s="25" t="n">
        <v>293</v>
      </c>
      <c r="C58" s="25" t="n">
        <v>340</v>
      </c>
      <c r="D58" s="25" t="n">
        <v>429</v>
      </c>
      <c r="E58" s="25" t="n">
        <v>509</v>
      </c>
      <c r="F58" s="25" t="n">
        <v>531</v>
      </c>
      <c r="G58" s="25" t="n">
        <v>467</v>
      </c>
      <c r="H58" s="25" t="n">
        <v>554</v>
      </c>
      <c r="I58" s="25" t="n">
        <v>607</v>
      </c>
      <c r="J58" s="25" t="n">
        <v>634</v>
      </c>
      <c r="K58" s="25" t="n">
        <v>719</v>
      </c>
      <c r="L58" s="25" t="n">
        <v>935</v>
      </c>
      <c r="M58" s="25" t="n">
        <v>967</v>
      </c>
      <c r="N58" s="25" t="n">
        <v>977</v>
      </c>
      <c r="O58" s="25" t="n">
        <v>981</v>
      </c>
      <c r="P58" s="25" t="n">
        <v>1019</v>
      </c>
      <c r="Q58" s="25" t="n">
        <v>1034</v>
      </c>
    </row>
    <row r="59" customFormat="false" ht="15" hidden="false" customHeight="false" outlineLevel="0" collapsed="false">
      <c r="A59" s="0" t="s">
        <v>59</v>
      </c>
      <c r="B59" s="25" t="n">
        <v>124</v>
      </c>
      <c r="C59" s="25" t="n">
        <v>149</v>
      </c>
      <c r="D59" s="25" t="n">
        <v>195</v>
      </c>
      <c r="E59" s="25" t="n">
        <v>281</v>
      </c>
      <c r="F59" s="25" t="n">
        <v>289</v>
      </c>
      <c r="G59" s="25" t="n">
        <v>160</v>
      </c>
      <c r="H59" s="25" t="n">
        <v>183</v>
      </c>
      <c r="I59" s="25" t="n">
        <v>250</v>
      </c>
      <c r="J59" s="25" t="n">
        <v>280</v>
      </c>
      <c r="K59" s="25" t="n">
        <v>389</v>
      </c>
      <c r="L59" s="25" t="n">
        <v>293</v>
      </c>
      <c r="M59" s="25" t="n">
        <v>296</v>
      </c>
      <c r="N59" s="25" t="n">
        <v>272</v>
      </c>
      <c r="O59" s="25" t="n">
        <v>232</v>
      </c>
      <c r="P59" s="25" t="n">
        <v>251</v>
      </c>
      <c r="Q59" s="25" t="n">
        <v>267</v>
      </c>
    </row>
    <row r="60" customFormat="false" ht="15" hidden="false" customHeight="false" outlineLevel="0" collapsed="false">
      <c r="A60" s="0" t="s">
        <v>60</v>
      </c>
      <c r="B60" s="25" t="n">
        <v>1105</v>
      </c>
      <c r="C60" s="25" t="n">
        <v>1284</v>
      </c>
      <c r="D60" s="25" t="n">
        <v>1659</v>
      </c>
      <c r="E60" s="25" t="n">
        <v>1702</v>
      </c>
      <c r="F60" s="25" t="n">
        <v>1591</v>
      </c>
      <c r="G60" s="25" t="n">
        <v>1770</v>
      </c>
      <c r="H60" s="25" t="n">
        <v>1822</v>
      </c>
      <c r="I60" s="25" t="n">
        <v>1869</v>
      </c>
      <c r="J60" s="25" t="n">
        <v>1755</v>
      </c>
      <c r="K60" s="25" t="n">
        <v>2424</v>
      </c>
      <c r="L60" s="25" t="n">
        <v>2478</v>
      </c>
      <c r="M60" s="25" t="n">
        <v>2107</v>
      </c>
      <c r="N60" s="25" t="n">
        <v>2144</v>
      </c>
      <c r="O60" s="25" t="n">
        <v>2088</v>
      </c>
      <c r="P60" s="25" t="n">
        <v>2415</v>
      </c>
      <c r="Q60" s="25" t="n">
        <v>2372</v>
      </c>
    </row>
    <row r="61" customFormat="false" ht="15" hidden="false" customHeight="false" outlineLevel="0" collapsed="false">
      <c r="A61" s="0" t="s">
        <v>61</v>
      </c>
      <c r="B61" s="25" t="n">
        <v>1322</v>
      </c>
      <c r="C61" s="25" t="n">
        <v>1711</v>
      </c>
      <c r="D61" s="25" t="n">
        <v>2066</v>
      </c>
      <c r="E61" s="25" t="n">
        <v>2220</v>
      </c>
      <c r="F61" s="25" t="n">
        <v>2006</v>
      </c>
      <c r="G61" s="25" t="n">
        <v>1816</v>
      </c>
      <c r="H61" s="25" t="n">
        <v>2148</v>
      </c>
      <c r="I61" s="25" t="n">
        <v>2565</v>
      </c>
      <c r="J61" s="25" t="n">
        <v>2753</v>
      </c>
      <c r="K61" s="25" t="n">
        <v>3161</v>
      </c>
      <c r="L61" s="25" t="n">
        <v>3396</v>
      </c>
      <c r="M61" s="25" t="n">
        <v>2662</v>
      </c>
      <c r="N61" s="25" t="n">
        <v>2469</v>
      </c>
      <c r="O61" s="25" t="n">
        <v>2120</v>
      </c>
      <c r="P61" s="25" t="n">
        <v>2558</v>
      </c>
      <c r="Q61" s="25" t="n">
        <v>2742</v>
      </c>
    </row>
    <row r="62" customFormat="false" ht="15" hidden="false" customHeight="false" outlineLevel="0" collapsed="false">
      <c r="A62" s="0" t="s">
        <v>62</v>
      </c>
      <c r="B62" s="25" t="n">
        <v>1019</v>
      </c>
      <c r="C62" s="25" t="n">
        <v>1235</v>
      </c>
      <c r="D62" s="25" t="n">
        <v>1673</v>
      </c>
      <c r="E62" s="25" t="n">
        <v>2024</v>
      </c>
      <c r="F62" s="25" t="n">
        <v>1431</v>
      </c>
      <c r="G62" s="25" t="n">
        <v>1073</v>
      </c>
      <c r="H62" s="25" t="n">
        <v>1314</v>
      </c>
      <c r="I62" s="25" t="n">
        <v>1677</v>
      </c>
      <c r="J62" s="25" t="n">
        <v>1788</v>
      </c>
      <c r="K62" s="25" t="n">
        <v>2002</v>
      </c>
      <c r="L62" s="25" t="n">
        <v>1782</v>
      </c>
      <c r="M62" s="25" t="n">
        <v>1316</v>
      </c>
      <c r="N62" s="25" t="n">
        <v>1417</v>
      </c>
      <c r="O62" s="25" t="n">
        <v>1524</v>
      </c>
      <c r="P62" s="25" t="n">
        <v>1507</v>
      </c>
      <c r="Q62" s="25" t="n">
        <v>1572</v>
      </c>
    </row>
    <row r="63" customFormat="false" ht="15" hidden="false" customHeight="false" outlineLevel="0" collapsed="false">
      <c r="A63" s="0" t="s">
        <v>63</v>
      </c>
      <c r="B63" s="25" t="n">
        <v>34</v>
      </c>
      <c r="C63" s="25" t="n">
        <v>47</v>
      </c>
      <c r="D63" s="25" t="n">
        <v>52</v>
      </c>
      <c r="E63" s="25" t="n">
        <v>58</v>
      </c>
      <c r="F63" s="25" t="n">
        <v>61</v>
      </c>
      <c r="G63" s="25" t="n">
        <v>68</v>
      </c>
      <c r="H63" s="25" t="n">
        <v>77</v>
      </c>
      <c r="I63" s="25" t="n">
        <v>81</v>
      </c>
      <c r="J63" s="25" t="n">
        <v>90</v>
      </c>
      <c r="K63" s="25" t="n">
        <v>100</v>
      </c>
      <c r="L63" s="25" t="n">
        <v>114</v>
      </c>
      <c r="M63" s="25" t="n">
        <v>125</v>
      </c>
      <c r="N63" s="25" t="n">
        <v>131</v>
      </c>
      <c r="O63" s="25" t="n">
        <v>108</v>
      </c>
      <c r="P63" s="25" t="n">
        <v>99</v>
      </c>
      <c r="Q63" s="25" t="n">
        <v>89</v>
      </c>
    </row>
    <row r="64" customFormat="false" ht="15" hidden="false" customHeight="false" outlineLevel="0" collapsed="false">
      <c r="A64" s="0" t="s">
        <v>64</v>
      </c>
      <c r="B64" s="25" t="n">
        <v>201</v>
      </c>
      <c r="C64" s="25" t="n">
        <v>217</v>
      </c>
      <c r="D64" s="25" t="n">
        <v>271</v>
      </c>
      <c r="E64" s="25" t="n">
        <v>307</v>
      </c>
      <c r="F64" s="25" t="n">
        <v>248</v>
      </c>
      <c r="G64" s="25" t="n">
        <v>272</v>
      </c>
      <c r="H64" s="25" t="n">
        <v>304</v>
      </c>
      <c r="I64" s="25" t="n">
        <v>339</v>
      </c>
      <c r="J64" s="25" t="n">
        <v>380</v>
      </c>
      <c r="K64" s="25" t="n">
        <v>409</v>
      </c>
      <c r="L64" s="25" t="n">
        <v>415</v>
      </c>
      <c r="M64" s="25" t="n">
        <v>336</v>
      </c>
      <c r="N64" s="25" t="n">
        <v>269</v>
      </c>
      <c r="O64" s="25" t="n">
        <v>248</v>
      </c>
      <c r="P64" s="25" t="n">
        <v>268</v>
      </c>
      <c r="Q64" s="25" t="n">
        <v>276</v>
      </c>
    </row>
    <row r="65" customFormat="false" ht="15" hidden="false" customHeight="false" outlineLevel="0" collapsed="false">
      <c r="A65" s="0" t="s">
        <v>65</v>
      </c>
      <c r="B65" s="25" t="n">
        <v>17</v>
      </c>
      <c r="C65" s="25" t="n">
        <v>24</v>
      </c>
      <c r="D65" s="25" t="n">
        <v>33</v>
      </c>
      <c r="E65" s="25" t="n">
        <v>45</v>
      </c>
      <c r="F65" s="25" t="n">
        <v>50</v>
      </c>
      <c r="G65" s="25" t="n">
        <v>50</v>
      </c>
      <c r="H65" s="25" t="n">
        <v>52</v>
      </c>
      <c r="I65" s="25" t="n">
        <v>56</v>
      </c>
      <c r="J65" s="25" t="n">
        <v>79</v>
      </c>
      <c r="K65" s="25" t="n">
        <v>93</v>
      </c>
      <c r="L65" s="25" t="n">
        <v>109</v>
      </c>
      <c r="M65" s="25" t="n">
        <v>108</v>
      </c>
      <c r="N65" s="25" t="n">
        <v>101</v>
      </c>
      <c r="O65" s="25" t="n">
        <v>93</v>
      </c>
      <c r="P65" s="25" t="n">
        <v>112</v>
      </c>
      <c r="Q65" s="25" t="n">
        <v>111</v>
      </c>
    </row>
    <row r="66" customFormat="false" ht="15" hidden="false" customHeight="false" outlineLevel="0" collapsed="false">
      <c r="A66" s="0" t="s">
        <v>66</v>
      </c>
      <c r="B66" s="25" t="n">
        <v>121</v>
      </c>
      <c r="C66" s="25" t="n">
        <v>138</v>
      </c>
      <c r="D66" s="25" t="n">
        <v>163</v>
      </c>
      <c r="E66" s="25" t="n">
        <v>193</v>
      </c>
      <c r="F66" s="25" t="n">
        <v>185</v>
      </c>
      <c r="G66" s="25" t="n">
        <v>141</v>
      </c>
      <c r="H66" s="25" t="n">
        <v>156</v>
      </c>
      <c r="I66" s="25" t="n">
        <v>174</v>
      </c>
      <c r="J66" s="25" t="n">
        <v>203</v>
      </c>
      <c r="K66" s="25" t="n">
        <v>262</v>
      </c>
      <c r="L66" s="25" t="n">
        <v>301</v>
      </c>
      <c r="M66" s="25" t="n">
        <v>192</v>
      </c>
      <c r="N66" s="25" t="n">
        <v>236</v>
      </c>
      <c r="O66" s="25" t="n">
        <v>188</v>
      </c>
      <c r="P66" s="25" t="n">
        <v>248</v>
      </c>
      <c r="Q66" s="25" t="n">
        <v>288</v>
      </c>
    </row>
    <row r="67" customFormat="false" ht="15" hidden="false" customHeight="false" outlineLevel="0" collapsed="false">
      <c r="A67" s="0" t="s">
        <v>67</v>
      </c>
      <c r="B67" s="25" t="n">
        <v>398</v>
      </c>
      <c r="C67" s="25" t="n">
        <v>441</v>
      </c>
      <c r="D67" s="25" t="n">
        <v>598</v>
      </c>
      <c r="E67" s="25" t="n">
        <v>632</v>
      </c>
      <c r="F67" s="25" t="n">
        <v>654</v>
      </c>
      <c r="G67" s="25" t="n">
        <v>660</v>
      </c>
      <c r="H67" s="25" t="n">
        <v>636</v>
      </c>
      <c r="I67" s="25" t="n">
        <v>646</v>
      </c>
      <c r="J67" s="25" t="n">
        <v>665</v>
      </c>
      <c r="K67" s="25" t="n">
        <v>755</v>
      </c>
      <c r="L67" s="25" t="n">
        <v>890</v>
      </c>
      <c r="M67" s="25" t="n">
        <v>754</v>
      </c>
      <c r="N67" s="25" t="n">
        <v>630</v>
      </c>
      <c r="O67" s="25" t="n">
        <v>786</v>
      </c>
      <c r="P67" s="25" t="n">
        <v>758</v>
      </c>
      <c r="Q67" s="25" t="n">
        <v>826</v>
      </c>
    </row>
    <row r="68" customFormat="false" ht="15" hidden="false" customHeight="false" outlineLevel="0" collapsed="false">
      <c r="A68" s="0" t="s">
        <v>68</v>
      </c>
      <c r="B68" s="25" t="n">
        <v>131</v>
      </c>
      <c r="C68" s="25" t="n">
        <v>179</v>
      </c>
      <c r="D68" s="25" t="n">
        <v>233</v>
      </c>
      <c r="E68" s="25" t="n">
        <v>259</v>
      </c>
      <c r="F68" s="25" t="n">
        <v>269</v>
      </c>
      <c r="G68" s="25" t="n">
        <v>275</v>
      </c>
      <c r="H68" s="25" t="n">
        <v>277</v>
      </c>
      <c r="I68" s="25" t="n">
        <v>303</v>
      </c>
      <c r="J68" s="25" t="n">
        <v>295</v>
      </c>
      <c r="K68" s="25" t="n">
        <v>353</v>
      </c>
      <c r="L68" s="25" t="n">
        <v>235</v>
      </c>
      <c r="M68" s="25" t="n">
        <v>292</v>
      </c>
      <c r="N68" s="25" t="n">
        <v>271</v>
      </c>
      <c r="O68" s="25" t="n">
        <v>187</v>
      </c>
      <c r="P68" s="25" t="n">
        <v>217</v>
      </c>
      <c r="Q68" s="25" t="n">
        <v>180</v>
      </c>
    </row>
    <row r="69" customFormat="false" ht="15" hidden="false" customHeight="false" outlineLevel="0" collapsed="false">
      <c r="A69" s="0" t="s">
        <v>69</v>
      </c>
      <c r="B69" s="25" t="n">
        <v>780</v>
      </c>
      <c r="C69" s="25" t="n">
        <v>899</v>
      </c>
      <c r="D69" s="25" t="n">
        <v>1159</v>
      </c>
      <c r="E69" s="25" t="n">
        <v>1102</v>
      </c>
      <c r="F69" s="25" t="n">
        <v>861</v>
      </c>
      <c r="G69" s="25" t="n">
        <v>988</v>
      </c>
      <c r="H69" s="25" t="n">
        <v>1047</v>
      </c>
      <c r="I69" s="25" t="n">
        <v>1077</v>
      </c>
      <c r="J69" s="25" t="n">
        <v>1134</v>
      </c>
      <c r="K69" s="25" t="n">
        <v>1201</v>
      </c>
      <c r="L69" s="25" t="n">
        <v>1311</v>
      </c>
      <c r="M69" s="25" t="n">
        <v>1374</v>
      </c>
      <c r="N69" s="25" t="n">
        <v>1057</v>
      </c>
      <c r="O69" s="25" t="n">
        <v>1149</v>
      </c>
      <c r="P69" s="25" t="n">
        <v>1696</v>
      </c>
      <c r="Q69" s="25" t="n">
        <v>1307</v>
      </c>
    </row>
    <row r="70" customFormat="false" ht="15" hidden="false" customHeight="false" outlineLevel="0" collapsed="false">
      <c r="A70" s="0" t="s">
        <v>70</v>
      </c>
      <c r="B70" s="25" t="n">
        <v>303</v>
      </c>
      <c r="C70" s="25" t="n">
        <v>331</v>
      </c>
      <c r="D70" s="25" t="n">
        <v>575</v>
      </c>
      <c r="E70" s="25" t="n">
        <v>585</v>
      </c>
      <c r="F70" s="25" t="n">
        <v>602</v>
      </c>
      <c r="G70" s="25" t="n">
        <v>628</v>
      </c>
      <c r="H70" s="25" t="n">
        <v>755</v>
      </c>
      <c r="I70" s="25" t="n">
        <v>871</v>
      </c>
      <c r="J70" s="25" t="n">
        <v>973</v>
      </c>
      <c r="K70" s="25" t="n">
        <v>836</v>
      </c>
      <c r="L70" s="25" t="n">
        <v>923</v>
      </c>
      <c r="M70" s="25" t="n">
        <v>913</v>
      </c>
      <c r="N70" s="25" t="n">
        <v>974</v>
      </c>
      <c r="O70" s="25" t="n">
        <v>988</v>
      </c>
      <c r="P70" s="25" t="n">
        <v>1024</v>
      </c>
      <c r="Q70" s="25" t="n">
        <v>1106</v>
      </c>
    </row>
    <row r="71" customFormat="false" ht="15" hidden="false" customHeight="false" outlineLevel="0" collapsed="false">
      <c r="A71" s="0" t="s">
        <v>71</v>
      </c>
      <c r="B71" s="25" t="n">
        <v>641</v>
      </c>
      <c r="C71" s="25" t="n">
        <v>804</v>
      </c>
      <c r="D71" s="25" t="n">
        <v>1010</v>
      </c>
      <c r="E71" s="25" t="n">
        <v>1063</v>
      </c>
      <c r="F71" s="25" t="n">
        <v>1063</v>
      </c>
      <c r="G71" s="25" t="n">
        <v>1003</v>
      </c>
      <c r="H71" s="25" t="n">
        <v>1083</v>
      </c>
      <c r="I71" s="25" t="n">
        <v>1086</v>
      </c>
      <c r="J71" s="25" t="n">
        <v>1091</v>
      </c>
      <c r="K71" s="25" t="n">
        <v>1098</v>
      </c>
      <c r="L71" s="25" t="n">
        <v>1002</v>
      </c>
      <c r="M71" s="25" t="n">
        <v>1089</v>
      </c>
      <c r="N71" s="25" t="n">
        <v>1000</v>
      </c>
      <c r="O71" s="25" t="n">
        <v>640</v>
      </c>
      <c r="P71" s="25" t="n">
        <v>766</v>
      </c>
      <c r="Q71" s="25" t="n">
        <v>825</v>
      </c>
    </row>
    <row r="72" customFormat="false" ht="15" hidden="false" customHeight="false" outlineLevel="0" collapsed="false">
      <c r="A72" s="0" t="s">
        <v>72</v>
      </c>
      <c r="B72" s="25" t="n">
        <v>704</v>
      </c>
      <c r="C72" s="25" t="n">
        <v>1073</v>
      </c>
      <c r="D72" s="25" t="n">
        <v>1275</v>
      </c>
      <c r="E72" s="25" t="n">
        <v>1392</v>
      </c>
      <c r="F72" s="25" t="n">
        <v>1216</v>
      </c>
      <c r="G72" s="25" t="n">
        <v>1380</v>
      </c>
      <c r="H72" s="25" t="n">
        <v>1505</v>
      </c>
      <c r="I72" s="25" t="n">
        <v>1571</v>
      </c>
      <c r="J72" s="25" t="n">
        <v>1723</v>
      </c>
      <c r="K72" s="25" t="n">
        <v>2302</v>
      </c>
      <c r="L72" s="25" t="n">
        <v>2588</v>
      </c>
      <c r="M72" s="25" t="n">
        <v>2216</v>
      </c>
      <c r="N72" s="25" t="n">
        <v>1729</v>
      </c>
      <c r="O72" s="25" t="n">
        <v>1738</v>
      </c>
      <c r="P72" s="25" t="n">
        <v>1759</v>
      </c>
      <c r="Q72" s="25" t="n">
        <v>1944</v>
      </c>
    </row>
    <row r="73" customFormat="false" ht="15" hidden="false" customHeight="false" outlineLevel="0" collapsed="false">
      <c r="A73" s="0" t="s">
        <v>73</v>
      </c>
      <c r="B73" s="25" t="n">
        <v>756</v>
      </c>
      <c r="C73" s="25" t="n">
        <v>906</v>
      </c>
      <c r="D73" s="25" t="n">
        <v>1104</v>
      </c>
      <c r="E73" s="25" t="n">
        <v>1016</v>
      </c>
      <c r="F73" s="25" t="n">
        <v>605</v>
      </c>
      <c r="G73" s="25" t="n">
        <v>707</v>
      </c>
      <c r="H73" s="25" t="n">
        <v>837</v>
      </c>
      <c r="I73" s="25" t="n">
        <v>739</v>
      </c>
      <c r="J73" s="25" t="n">
        <v>827</v>
      </c>
      <c r="K73" s="25" t="n">
        <v>848</v>
      </c>
      <c r="L73" s="25" t="n">
        <v>785</v>
      </c>
      <c r="M73" s="25" t="n">
        <v>772</v>
      </c>
      <c r="N73" s="25" t="n">
        <v>458</v>
      </c>
      <c r="O73" s="25" t="n">
        <v>522</v>
      </c>
      <c r="P73" s="25" t="n">
        <v>538</v>
      </c>
      <c r="Q73" s="25" t="n">
        <v>541</v>
      </c>
    </row>
    <row r="74" customFormat="false" ht="15" hidden="false" customHeight="false" outlineLevel="0" collapsed="false">
      <c r="A74" s="0" t="s">
        <v>74</v>
      </c>
      <c r="B74" s="25" t="n">
        <v>321</v>
      </c>
      <c r="C74" s="25" t="n">
        <v>375</v>
      </c>
      <c r="D74" s="25" t="n">
        <v>443</v>
      </c>
      <c r="E74" s="25" t="n">
        <v>524</v>
      </c>
      <c r="F74" s="25" t="n">
        <v>434</v>
      </c>
      <c r="G74" s="25" t="n">
        <v>437</v>
      </c>
      <c r="H74" s="25" t="n">
        <v>458</v>
      </c>
      <c r="I74" s="25" t="n">
        <v>490</v>
      </c>
      <c r="J74" s="25" t="n">
        <v>531</v>
      </c>
      <c r="K74" s="25" t="n">
        <v>619</v>
      </c>
      <c r="L74" s="25" t="n">
        <v>699</v>
      </c>
      <c r="M74" s="25" t="n">
        <v>478</v>
      </c>
      <c r="N74" s="25" t="n">
        <v>478</v>
      </c>
      <c r="O74" s="25" t="n">
        <v>437</v>
      </c>
      <c r="P74" s="25" t="n">
        <v>439</v>
      </c>
      <c r="Q74" s="25" t="n">
        <v>452</v>
      </c>
    </row>
    <row r="75" customFormat="false" ht="15" hidden="false" customHeight="false" outlineLevel="0" collapsed="false">
      <c r="A75" s="0" t="s">
        <v>75</v>
      </c>
      <c r="B75" s="25" t="n">
        <v>261</v>
      </c>
      <c r="C75" s="25" t="n">
        <v>288</v>
      </c>
      <c r="D75" s="25" t="n">
        <v>320</v>
      </c>
      <c r="E75" s="25" t="n">
        <v>291</v>
      </c>
      <c r="F75" s="25" t="n">
        <v>293</v>
      </c>
      <c r="G75" s="25" t="n">
        <v>303</v>
      </c>
      <c r="H75" s="25" t="n">
        <v>319</v>
      </c>
      <c r="I75" s="25" t="n">
        <v>356</v>
      </c>
      <c r="J75" s="25" t="n">
        <v>418</v>
      </c>
      <c r="K75" s="25" t="n">
        <v>474</v>
      </c>
      <c r="L75" s="25" t="n">
        <v>546</v>
      </c>
      <c r="M75" s="25" t="n">
        <v>620</v>
      </c>
      <c r="N75" s="25" t="n">
        <v>634</v>
      </c>
      <c r="O75" s="25" t="n">
        <v>530</v>
      </c>
      <c r="P75" s="25" t="n">
        <v>562</v>
      </c>
      <c r="Q75" s="25" t="n">
        <v>530</v>
      </c>
    </row>
    <row r="76" customFormat="false" ht="15" hidden="false" customHeight="false" outlineLevel="0" collapsed="false">
      <c r="A76" s="0" t="s">
        <v>76</v>
      </c>
      <c r="B76" s="25" t="n">
        <v>13</v>
      </c>
      <c r="C76" s="25" t="n">
        <v>32</v>
      </c>
      <c r="D76" s="25" t="n">
        <v>21</v>
      </c>
      <c r="E76" s="25" t="n">
        <v>63</v>
      </c>
      <c r="F76" s="25" t="n">
        <v>63</v>
      </c>
      <c r="G76" s="25" t="n">
        <v>58</v>
      </c>
      <c r="H76" s="25" t="n">
        <v>69</v>
      </c>
      <c r="I76" s="25" t="n">
        <v>72</v>
      </c>
      <c r="J76" s="25" t="n">
        <v>83</v>
      </c>
      <c r="K76" s="25" t="n">
        <v>88</v>
      </c>
      <c r="L76" s="25" t="n">
        <v>72</v>
      </c>
      <c r="M76" s="25" t="n">
        <v>75</v>
      </c>
      <c r="N76" s="25" t="n">
        <v>67</v>
      </c>
      <c r="O76" s="25" t="n">
        <v>36</v>
      </c>
      <c r="P76" s="25" t="n">
        <v>45</v>
      </c>
      <c r="Q76" s="25" t="n">
        <v>68</v>
      </c>
    </row>
    <row r="77" customFormat="false" ht="15" hidden="false" customHeight="false" outlineLevel="0" collapsed="false">
      <c r="A77" s="0" t="s">
        <v>77</v>
      </c>
      <c r="B77" s="25" t="n">
        <v>247</v>
      </c>
      <c r="C77" s="25" t="n">
        <v>320</v>
      </c>
      <c r="D77" s="25" t="n">
        <v>367</v>
      </c>
      <c r="E77" s="25" t="n">
        <v>375</v>
      </c>
      <c r="F77" s="25" t="n">
        <v>399</v>
      </c>
      <c r="G77" s="25" t="n">
        <v>535</v>
      </c>
      <c r="H77" s="25" t="n">
        <v>592</v>
      </c>
      <c r="I77" s="25" t="n">
        <v>611</v>
      </c>
      <c r="J77" s="25" t="n">
        <v>615</v>
      </c>
      <c r="K77" s="25" t="n">
        <v>672</v>
      </c>
      <c r="L77" s="25" t="n">
        <v>499</v>
      </c>
      <c r="M77" s="25" t="n">
        <v>492</v>
      </c>
      <c r="N77" s="25" t="n">
        <v>412</v>
      </c>
      <c r="O77" s="25" t="n">
        <v>538</v>
      </c>
      <c r="P77" s="25" t="n">
        <v>559</v>
      </c>
      <c r="Q77" s="25" t="n">
        <v>650</v>
      </c>
    </row>
    <row r="78" customFormat="false" ht="15" hidden="false" customHeight="false" outlineLevel="0" collapsed="false">
      <c r="A78" s="0" t="s">
        <v>78</v>
      </c>
      <c r="B78" s="25" t="n">
        <v>195</v>
      </c>
      <c r="C78" s="25" t="n">
        <v>205</v>
      </c>
      <c r="D78" s="25" t="n">
        <v>266</v>
      </c>
      <c r="E78" s="25" t="n">
        <v>304</v>
      </c>
      <c r="F78" s="25" t="n">
        <v>379</v>
      </c>
      <c r="G78" s="25" t="n">
        <v>315</v>
      </c>
      <c r="H78" s="25" t="n">
        <v>402</v>
      </c>
      <c r="I78" s="25" t="n">
        <v>344</v>
      </c>
      <c r="J78" s="25" t="n">
        <v>325</v>
      </c>
      <c r="K78" s="25" t="n">
        <v>444</v>
      </c>
      <c r="L78" s="25" t="n">
        <v>450</v>
      </c>
      <c r="M78" s="25" t="n">
        <v>366</v>
      </c>
      <c r="N78" s="25" t="n">
        <v>270</v>
      </c>
      <c r="O78" s="25" t="n">
        <v>274</v>
      </c>
      <c r="P78" s="25" t="n">
        <v>295</v>
      </c>
      <c r="Q78" s="25" t="n">
        <v>229</v>
      </c>
    </row>
    <row r="79" customFormat="false" ht="15" hidden="false" customHeight="false" outlineLevel="0" collapsed="false">
      <c r="A79" s="0" t="s">
        <v>79</v>
      </c>
      <c r="B79" s="25" t="n">
        <v>125</v>
      </c>
      <c r="C79" s="25" t="n">
        <v>139</v>
      </c>
      <c r="D79" s="25" t="n">
        <v>169</v>
      </c>
      <c r="E79" s="25" t="n">
        <v>185</v>
      </c>
      <c r="F79" s="25" t="n">
        <v>150</v>
      </c>
      <c r="G79" s="25" t="n">
        <v>166</v>
      </c>
      <c r="H79" s="25" t="n">
        <v>241</v>
      </c>
      <c r="I79" s="25" t="n">
        <v>317</v>
      </c>
      <c r="J79" s="25" t="n">
        <v>364</v>
      </c>
      <c r="K79" s="25" t="n">
        <v>344</v>
      </c>
      <c r="L79" s="25" t="n">
        <v>261</v>
      </c>
      <c r="M79" s="25" t="n">
        <v>221</v>
      </c>
      <c r="N79" s="25" t="n">
        <v>182</v>
      </c>
      <c r="O79" s="25" t="n">
        <v>159</v>
      </c>
      <c r="P79" s="25" t="n">
        <v>205</v>
      </c>
      <c r="Q79" s="25" t="n">
        <v>156</v>
      </c>
    </row>
    <row r="80" customFormat="false" ht="15" hidden="false" customHeight="false" outlineLevel="0" collapsed="false">
      <c r="A80" s="0" t="s">
        <v>80</v>
      </c>
      <c r="B80" s="25" t="n">
        <v>9</v>
      </c>
      <c r="C80" s="25" t="n">
        <v>14</v>
      </c>
      <c r="D80" s="25" t="n">
        <v>15</v>
      </c>
      <c r="E80" s="25" t="n">
        <v>15</v>
      </c>
      <c r="F80" s="25" t="n">
        <v>16</v>
      </c>
      <c r="G80" s="25" t="n">
        <v>16</v>
      </c>
      <c r="H80" s="25" t="n">
        <v>18</v>
      </c>
      <c r="I80" s="25" t="n">
        <v>20</v>
      </c>
      <c r="J80" s="25" t="n">
        <v>15</v>
      </c>
      <c r="K80" s="25" t="n">
        <v>13</v>
      </c>
      <c r="L80" s="25" t="n">
        <v>21</v>
      </c>
      <c r="M80" s="25" t="n">
        <v>5</v>
      </c>
      <c r="N80" s="25" t="n">
        <v>6</v>
      </c>
      <c r="O80" s="25" t="n">
        <v>4</v>
      </c>
      <c r="P80" s="25" t="n">
        <v>7</v>
      </c>
      <c r="Q80" s="25" t="n">
        <v>9</v>
      </c>
    </row>
    <row r="81" customFormat="false" ht="15" hidden="false" customHeight="false" outlineLevel="0" collapsed="false">
      <c r="A81" s="0" t="s">
        <v>81</v>
      </c>
      <c r="B81" s="25" t="n">
        <v>44</v>
      </c>
      <c r="C81" s="25" t="n">
        <v>66</v>
      </c>
      <c r="D81" s="25" t="n">
        <v>106</v>
      </c>
      <c r="E81" s="25" t="n">
        <v>149</v>
      </c>
      <c r="F81" s="25" t="n">
        <v>165</v>
      </c>
      <c r="G81" s="25" t="n">
        <v>202</v>
      </c>
      <c r="H81" s="25" t="n">
        <v>239</v>
      </c>
      <c r="I81" s="25" t="n">
        <v>215</v>
      </c>
      <c r="J81" s="25" t="n">
        <v>291</v>
      </c>
      <c r="K81" s="25" t="n">
        <v>305</v>
      </c>
      <c r="L81" s="25" t="n">
        <v>312</v>
      </c>
      <c r="M81" s="25" t="n">
        <v>334</v>
      </c>
      <c r="N81" s="25" t="n">
        <v>348</v>
      </c>
      <c r="O81" s="25" t="n">
        <v>265</v>
      </c>
      <c r="P81" s="25" t="n">
        <v>332</v>
      </c>
      <c r="Q81" s="25" t="n">
        <v>440</v>
      </c>
    </row>
    <row r="82" customFormat="false" ht="15" hidden="false" customHeight="false" outlineLevel="0" collapsed="false">
      <c r="A82" s="0" t="s">
        <v>82</v>
      </c>
      <c r="B82" s="25" t="n">
        <v>16</v>
      </c>
      <c r="C82" s="25" t="n">
        <v>21</v>
      </c>
      <c r="D82" s="25" t="n">
        <v>30</v>
      </c>
      <c r="E82" s="25" t="n">
        <v>39</v>
      </c>
      <c r="F82" s="25" t="n">
        <v>49</v>
      </c>
      <c r="G82" s="25" t="n">
        <v>53</v>
      </c>
      <c r="H82" s="25" t="n">
        <v>53</v>
      </c>
      <c r="I82" s="25" t="n">
        <v>54</v>
      </c>
      <c r="J82" s="25" t="n">
        <v>63</v>
      </c>
      <c r="K82" s="25" t="n">
        <v>104</v>
      </c>
      <c r="L82" s="25" t="n">
        <v>60</v>
      </c>
      <c r="M82" s="25" t="n">
        <v>76</v>
      </c>
      <c r="N82" s="25" t="n">
        <v>50</v>
      </c>
      <c r="O82" s="25" t="n">
        <v>28</v>
      </c>
      <c r="P82" s="25" t="n">
        <v>23</v>
      </c>
      <c r="Q82" s="25" t="n">
        <v>14</v>
      </c>
    </row>
    <row r="83" customFormat="false" ht="15" hidden="false" customHeight="false" outlineLevel="0" collapsed="false">
      <c r="A83" s="0" t="s">
        <v>83</v>
      </c>
      <c r="B83" s="25" t="n">
        <v>24</v>
      </c>
      <c r="C83" s="25" t="n">
        <v>7</v>
      </c>
      <c r="D83" s="25" t="n">
        <v>7</v>
      </c>
      <c r="E83" s="25" t="n">
        <v>2</v>
      </c>
      <c r="F83" s="25" t="n">
        <v>4</v>
      </c>
      <c r="G83" s="25" t="n">
        <v>0.3</v>
      </c>
      <c r="H83" s="25" t="n">
        <v>2</v>
      </c>
      <c r="I83" s="25" t="n">
        <v>1</v>
      </c>
      <c r="J83" s="25" t="n">
        <v>0.4</v>
      </c>
      <c r="K83" s="25" t="n">
        <v>2</v>
      </c>
      <c r="L83" s="25" t="n">
        <v>2</v>
      </c>
      <c r="M83" s="25" t="n">
        <v>3</v>
      </c>
      <c r="N83" s="25" t="n">
        <v>4</v>
      </c>
      <c r="O83" s="25" t="n">
        <v>2</v>
      </c>
      <c r="P83" s="25" t="n">
        <v>1</v>
      </c>
      <c r="Q83" s="25" t="n">
        <v>2</v>
      </c>
    </row>
    <row r="84" customFormat="false" ht="15" hidden="false" customHeight="false" outlineLevel="0" collapsed="false">
      <c r="G84" s="93"/>
      <c r="H84" s="93"/>
      <c r="I84" s="93"/>
      <c r="J84" s="93"/>
      <c r="K84" s="9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1" sqref="C1:C83 N1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7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95" t="n">
        <v>2005</v>
      </c>
      <c r="C2" s="96" t="n">
        <v>2006</v>
      </c>
      <c r="D2" s="96" t="n">
        <v>2007</v>
      </c>
      <c r="E2" s="96" t="n">
        <v>2008</v>
      </c>
      <c r="F2" s="96" t="n">
        <v>2009</v>
      </c>
      <c r="G2" s="96" t="n">
        <v>2010</v>
      </c>
      <c r="H2" s="96" t="n">
        <v>2011</v>
      </c>
      <c r="I2" s="96" t="n">
        <v>2012</v>
      </c>
      <c r="J2" s="96" t="n">
        <v>2013</v>
      </c>
      <c r="K2" s="96" t="n">
        <v>2014</v>
      </c>
      <c r="L2" s="96" t="n">
        <v>2015</v>
      </c>
      <c r="M2" s="96" t="n">
        <v>2016</v>
      </c>
      <c r="N2" s="96" t="n">
        <v>2017</v>
      </c>
      <c r="O2" s="96" t="n">
        <v>2018</v>
      </c>
      <c r="P2" s="96" t="n">
        <v>2019</v>
      </c>
    </row>
    <row r="3" customFormat="false" ht="15.75" hidden="false" customHeight="false" outlineLevel="0" collapsed="false">
      <c r="B3" s="97" t="n">
        <v>5.78</v>
      </c>
      <c r="C3" s="98" t="n">
        <v>6.7</v>
      </c>
      <c r="D3" s="98" t="n">
        <v>7.62</v>
      </c>
      <c r="E3" s="98" t="n">
        <v>9.03</v>
      </c>
      <c r="F3" s="98" t="n">
        <v>9.26</v>
      </c>
      <c r="G3" s="98" t="n">
        <v>10.57</v>
      </c>
      <c r="H3" s="98" t="n">
        <v>12.08</v>
      </c>
      <c r="I3" s="98" t="n">
        <v>13.1</v>
      </c>
      <c r="J3" s="98" t="n">
        <v>13.86</v>
      </c>
      <c r="K3" s="98" t="n">
        <v>14.64</v>
      </c>
      <c r="L3" s="98" t="n">
        <v>15.66</v>
      </c>
      <c r="M3" s="98" t="n">
        <v>16.05</v>
      </c>
      <c r="N3" s="98" t="n">
        <v>16.91</v>
      </c>
      <c r="O3" s="98" t="n">
        <v>18.78</v>
      </c>
      <c r="P3" s="98" t="n">
        <v>19.5</v>
      </c>
    </row>
    <row r="4" customFormat="false" ht="15" hidden="false" customHeight="false" outlineLevel="0" collapsed="false">
      <c r="A4" s="0" t="s">
        <v>92</v>
      </c>
      <c r="B4" s="99" t="n">
        <f aca="false">B3/$I$3</f>
        <v>0.441221374045802</v>
      </c>
      <c r="C4" s="99" t="n">
        <f aca="false">C3/$I$3</f>
        <v>0.511450381679389</v>
      </c>
      <c r="D4" s="99" t="n">
        <f aca="false">D3/$I$3</f>
        <v>0.581679389312977</v>
      </c>
      <c r="E4" s="99" t="n">
        <f aca="false">E3/$I$3</f>
        <v>0.689312977099237</v>
      </c>
      <c r="F4" s="99" t="n">
        <f aca="false">F3/$I$3</f>
        <v>0.706870229007634</v>
      </c>
      <c r="G4" s="99" t="n">
        <f aca="false">G3/$I$3</f>
        <v>0.806870229007634</v>
      </c>
      <c r="H4" s="99" t="n">
        <f aca="false">H3/$I$3</f>
        <v>0.922137404580153</v>
      </c>
      <c r="I4" s="99" t="n">
        <f aca="false">I3/$I$3</f>
        <v>1</v>
      </c>
      <c r="J4" s="99" t="n">
        <f aca="false">J3/$I$3</f>
        <v>1.05801526717557</v>
      </c>
      <c r="K4" s="99" t="n">
        <f aca="false">K3/$I$3</f>
        <v>1.1175572519084</v>
      </c>
      <c r="L4" s="99" t="n">
        <f aca="false">L3/$I$3</f>
        <v>1.19541984732824</v>
      </c>
      <c r="M4" s="99" t="n">
        <f aca="false">M3/$I$3</f>
        <v>1.22519083969466</v>
      </c>
      <c r="N4" s="99" t="n">
        <f aca="false">N3/$I$3</f>
        <v>1.29083969465649</v>
      </c>
      <c r="O4" s="99" t="n">
        <f aca="false">O3/$I$3</f>
        <v>1.43358778625954</v>
      </c>
      <c r="P4" s="99" t="n">
        <f aca="false">P3/$I$3</f>
        <v>1.48854961832061</v>
      </c>
    </row>
    <row r="5" customFormat="false" ht="15.75" hidden="false" customHeight="false" outlineLevel="0" collapsed="false"/>
    <row r="6" customFormat="false" ht="15.75" hidden="false" customHeight="false" outlineLevel="0" collapsed="false">
      <c r="A6" s="100" t="s">
        <v>93</v>
      </c>
      <c r="B6" s="0" t="n">
        <f aca="false">$I6*B$4</f>
        <v>65.9625954198473</v>
      </c>
      <c r="C6" s="0" t="n">
        <f aca="false">$I6*C$4</f>
        <v>76.4618320610687</v>
      </c>
      <c r="D6" s="0" t="n">
        <f aca="false">$I6*D$4</f>
        <v>86.9610687022901</v>
      </c>
      <c r="E6" s="0" t="n">
        <f aca="false">$I6*E$4</f>
        <v>103.052290076336</v>
      </c>
      <c r="F6" s="0" t="n">
        <f aca="false">$I6*F$4</f>
        <v>105.677099236641</v>
      </c>
      <c r="G6" s="0" t="n">
        <f aca="false">$I6*G$4</f>
        <v>120.627099236641</v>
      </c>
      <c r="H6" s="0" t="n">
        <f aca="false">$I6*H$4</f>
        <v>137.859541984733</v>
      </c>
      <c r="I6" s="0" t="n">
        <f aca="false">Показатели!H8</f>
        <v>149.5</v>
      </c>
      <c r="J6" s="0" t="n">
        <f aca="false">$I6*J$4</f>
        <v>158.173282442748</v>
      </c>
      <c r="K6" s="0" t="n">
        <f aca="false">$I6*K$4</f>
        <v>167.074809160305</v>
      </c>
      <c r="L6" s="0" t="n">
        <f aca="false">$I6*L$4</f>
        <v>178.715267175573</v>
      </c>
      <c r="M6" s="0" t="n">
        <f aca="false">$I6*M$4</f>
        <v>183.166030534351</v>
      </c>
      <c r="N6" s="0" t="n">
        <f aca="false">$I6*N$4</f>
        <v>192.980534351145</v>
      </c>
      <c r="O6" s="0" t="n">
        <f aca="false">$I6*O$4</f>
        <v>214.321374045802</v>
      </c>
      <c r="P6" s="0" t="n">
        <f aca="false">$I6*P$4</f>
        <v>222.538167938931</v>
      </c>
    </row>
    <row r="7" customFormat="false" ht="15.75" hidden="false" customHeight="false" outlineLevel="0" collapsed="false">
      <c r="A7" s="100" t="s">
        <v>94</v>
      </c>
      <c r="B7" s="0" t="n">
        <f aca="false">$I7*B$4</f>
        <v>3.13708396946565</v>
      </c>
      <c r="C7" s="0" t="n">
        <f aca="false">$I7*C$4</f>
        <v>3.63641221374046</v>
      </c>
      <c r="D7" s="0" t="n">
        <f aca="false">$I7*D$4</f>
        <v>4.13574045801527</v>
      </c>
      <c r="E7" s="0" t="n">
        <f aca="false">$I7*E$4</f>
        <v>4.90101526717557</v>
      </c>
      <c r="F7" s="0" t="n">
        <f aca="false">$I7*F$4</f>
        <v>5.02584732824428</v>
      </c>
      <c r="G7" s="0" t="n">
        <f aca="false">$I7*G$4</f>
        <v>5.73684732824428</v>
      </c>
      <c r="H7" s="0" t="n">
        <f aca="false">$I7*H$4</f>
        <v>6.55639694656489</v>
      </c>
      <c r="I7" s="0" t="n">
        <f aca="false">Показатели!H9</f>
        <v>7.11</v>
      </c>
      <c r="J7" s="0" t="n">
        <f aca="false">$I7*J$4</f>
        <v>7.52248854961832</v>
      </c>
      <c r="K7" s="0" t="n">
        <f aca="false">$I7*K$4</f>
        <v>7.9458320610687</v>
      </c>
      <c r="L7" s="0" t="n">
        <f aca="false">$I7*L$4</f>
        <v>8.49943511450382</v>
      </c>
      <c r="M7" s="0" t="n">
        <f aca="false">$I7*M$4</f>
        <v>8.71110687022901</v>
      </c>
      <c r="N7" s="0" t="n">
        <f aca="false">$I7*N$4</f>
        <v>9.17787022900764</v>
      </c>
      <c r="O7" s="0" t="n">
        <f aca="false">$I7*O$4</f>
        <v>10.1928091603053</v>
      </c>
      <c r="P7" s="0" t="n">
        <f aca="false">$I7*P$4</f>
        <v>10.5835877862595</v>
      </c>
    </row>
    <row r="8" customFormat="false" ht="15.75" hidden="false" customHeight="false" outlineLevel="0" collapsed="false">
      <c r="A8" s="100" t="s">
        <v>95</v>
      </c>
      <c r="B8" s="0" t="n">
        <f aca="false">$I8*B$4</f>
        <v>18.5092366412214</v>
      </c>
      <c r="C8" s="0" t="n">
        <f aca="false">$I8*C$4</f>
        <v>21.4553435114504</v>
      </c>
      <c r="D8" s="0" t="n">
        <f aca="false">$I8*D$4</f>
        <v>24.4014503816794</v>
      </c>
      <c r="E8" s="0" t="n">
        <f aca="false">$I8*E$4</f>
        <v>28.916679389313</v>
      </c>
      <c r="F8" s="0" t="n">
        <f aca="false">$I8*F$4</f>
        <v>29.6532061068702</v>
      </c>
      <c r="G8" s="0" t="n">
        <f aca="false">$I8*G$4</f>
        <v>33.8482061068702</v>
      </c>
      <c r="H8" s="0" t="n">
        <f aca="false">$I8*H$4</f>
        <v>38.6836641221374</v>
      </c>
      <c r="I8" s="0" t="n">
        <f aca="false">Показатели!H10</f>
        <v>41.95</v>
      </c>
      <c r="J8" s="0" t="n">
        <f aca="false">$I8*J$4</f>
        <v>44.3837404580153</v>
      </c>
      <c r="K8" s="0" t="n">
        <f aca="false">$I8*K$4</f>
        <v>46.8815267175573</v>
      </c>
      <c r="L8" s="0" t="n">
        <f aca="false">$I8*L$4</f>
        <v>50.1478625954199</v>
      </c>
      <c r="M8" s="0" t="n">
        <f aca="false">$I8*M$4</f>
        <v>51.3967557251908</v>
      </c>
      <c r="N8" s="0" t="n">
        <f aca="false">$I8*N$4</f>
        <v>54.1507251908397</v>
      </c>
      <c r="O8" s="0" t="n">
        <f aca="false">$I8*O$4</f>
        <v>60.1390076335878</v>
      </c>
      <c r="P8" s="0" t="n">
        <f aca="false">$I8*P$4</f>
        <v>62.4446564885496</v>
      </c>
    </row>
    <row r="9" customFormat="false" ht="15.75" hidden="false" customHeight="false" outlineLevel="0" collapsed="false">
      <c r="A9" s="101" t="s">
        <v>96</v>
      </c>
      <c r="B9" s="0" t="n">
        <f aca="false">$I9*B$4</f>
        <v>3.24297709923664</v>
      </c>
      <c r="C9" s="0" t="n">
        <f aca="false">$I9*C$4</f>
        <v>3.75916030534351</v>
      </c>
      <c r="D9" s="0" t="n">
        <f aca="false">$I9*D$4</f>
        <v>4.27534351145038</v>
      </c>
      <c r="E9" s="0" t="n">
        <f aca="false">$I9*E$4</f>
        <v>5.06645038167939</v>
      </c>
      <c r="F9" s="0" t="n">
        <f aca="false">$I9*F$4</f>
        <v>5.19549618320611</v>
      </c>
      <c r="G9" s="0" t="n">
        <f aca="false">$I9*G$4</f>
        <v>5.93049618320611</v>
      </c>
      <c r="H9" s="0" t="n">
        <f aca="false">$I9*H$4</f>
        <v>6.77770992366412</v>
      </c>
      <c r="I9" s="0" t="n">
        <f aca="false">Показатели!H3</f>
        <v>7.35</v>
      </c>
      <c r="J9" s="0" t="n">
        <f aca="false">$I9*J$4</f>
        <v>7.77641221374046</v>
      </c>
      <c r="K9" s="0" t="n">
        <f aca="false">$I9*K$4</f>
        <v>8.21404580152672</v>
      </c>
      <c r="L9" s="0" t="n">
        <f aca="false">$I9*L$4</f>
        <v>8.78633587786259</v>
      </c>
      <c r="M9" s="0" t="n">
        <f aca="false">$I9*M$4</f>
        <v>9.00515267175573</v>
      </c>
      <c r="N9" s="0" t="n">
        <f aca="false">$I9*N$4</f>
        <v>9.48767175572519</v>
      </c>
      <c r="O9" s="0" t="n">
        <f aca="false">$I9*O$4</f>
        <v>10.5368702290076</v>
      </c>
      <c r="P9" s="0" t="n">
        <f aca="false">$I9*P$4</f>
        <v>10.9408396946565</v>
      </c>
    </row>
    <row r="10" customFormat="false" ht="15.75" hidden="false" customHeight="false" outlineLevel="0" collapsed="false">
      <c r="A10" s="101" t="s">
        <v>97</v>
      </c>
      <c r="B10" s="0" t="n">
        <f aca="false">$I10*B$4</f>
        <v>46.5929770992366</v>
      </c>
      <c r="C10" s="0" t="n">
        <f aca="false">$I10*C$4</f>
        <v>54.0091603053435</v>
      </c>
      <c r="D10" s="0" t="n">
        <f aca="false">$I10*D$4</f>
        <v>61.4253435114504</v>
      </c>
      <c r="E10" s="0" t="n">
        <f aca="false">$I10*E$4</f>
        <v>72.7914503816794</v>
      </c>
      <c r="F10" s="0" t="n">
        <f aca="false">$I10*F$4</f>
        <v>74.6454961832061</v>
      </c>
      <c r="G10" s="0" t="n">
        <f aca="false">$I10*G$4</f>
        <v>85.2054961832061</v>
      </c>
      <c r="H10" s="0" t="n">
        <f aca="false">$I10*H$4</f>
        <v>97.3777099236641</v>
      </c>
      <c r="I10" s="0" t="n">
        <f aca="false">Показатели!H4</f>
        <v>105.6</v>
      </c>
      <c r="J10" s="0" t="n">
        <f aca="false">$I10*J$4</f>
        <v>111.72641221374</v>
      </c>
      <c r="K10" s="0" t="n">
        <f aca="false">$I10*K$4</f>
        <v>118.014045801527</v>
      </c>
      <c r="L10" s="0" t="n">
        <f aca="false">$I10*L$4</f>
        <v>126.236335877863</v>
      </c>
      <c r="M10" s="0" t="n">
        <f aca="false">$I10*M$4</f>
        <v>129.380152671756</v>
      </c>
      <c r="N10" s="0" t="n">
        <f aca="false">$I10*N$4</f>
        <v>136.312671755725</v>
      </c>
      <c r="O10" s="0" t="n">
        <f aca="false">$I10*O$4</f>
        <v>151.386870229008</v>
      </c>
      <c r="P10" s="0" t="n">
        <f aca="false">$I10*P$4</f>
        <v>157.190839694657</v>
      </c>
    </row>
    <row r="12" customFormat="false" ht="15.75" hidden="false" customHeight="false" outlineLevel="0" collapsed="false"/>
    <row r="13" customFormat="false" ht="15.75" hidden="false" customHeight="false" outlineLevel="0" collapsed="false">
      <c r="A13" s="102" t="s">
        <v>93</v>
      </c>
      <c r="B13" s="103" t="n">
        <v>65.9625954198473</v>
      </c>
      <c r="C13" s="103" t="n">
        <v>76.4618320610687</v>
      </c>
      <c r="D13" s="103" t="n">
        <v>86.9610687022901</v>
      </c>
      <c r="E13" s="103" t="n">
        <v>103.052290076336</v>
      </c>
      <c r="F13" s="103" t="n">
        <v>105.677099236641</v>
      </c>
      <c r="G13" s="103" t="n">
        <v>120.627099236641</v>
      </c>
      <c r="H13" s="103" t="n">
        <v>137.859541984733</v>
      </c>
      <c r="I13" s="103" t="n">
        <v>149.5</v>
      </c>
      <c r="J13" s="103" t="n">
        <v>158.173282442748</v>
      </c>
      <c r="K13" s="103" t="n">
        <v>167.074809160305</v>
      </c>
      <c r="L13" s="103" t="n">
        <v>178.715267175573</v>
      </c>
      <c r="M13" s="103" t="n">
        <v>183.166030534351</v>
      </c>
      <c r="N13" s="103" t="n">
        <v>192.980534351145</v>
      </c>
      <c r="O13" s="103" t="n">
        <v>214.321374045802</v>
      </c>
      <c r="P13" s="103" t="n">
        <v>222.538167938931</v>
      </c>
    </row>
    <row r="14" customFormat="false" ht="15.75" hidden="false" customHeight="false" outlineLevel="0" collapsed="false">
      <c r="A14" s="102" t="s">
        <v>94</v>
      </c>
      <c r="B14" s="103" t="n">
        <v>3.13708396946565</v>
      </c>
      <c r="C14" s="103" t="n">
        <v>3.63641221374046</v>
      </c>
      <c r="D14" s="103" t="n">
        <v>4.13574045801527</v>
      </c>
      <c r="E14" s="103" t="n">
        <v>4.90101526717557</v>
      </c>
      <c r="F14" s="103" t="n">
        <v>5.02584732824428</v>
      </c>
      <c r="G14" s="103" t="n">
        <v>5.73684732824428</v>
      </c>
      <c r="H14" s="103" t="n">
        <v>6.55639694656489</v>
      </c>
      <c r="I14" s="103" t="n">
        <v>7.11</v>
      </c>
      <c r="J14" s="103" t="n">
        <v>7.52248854961832</v>
      </c>
      <c r="K14" s="103" t="n">
        <v>7.9458320610687</v>
      </c>
      <c r="L14" s="103" t="n">
        <v>8.49943511450382</v>
      </c>
      <c r="M14" s="103" t="n">
        <v>8.71110687022901</v>
      </c>
      <c r="N14" s="103" t="n">
        <v>9.17787022900764</v>
      </c>
      <c r="O14" s="103" t="n">
        <v>10.1928091603053</v>
      </c>
      <c r="P14" s="103" t="n">
        <v>10.5835877862595</v>
      </c>
    </row>
    <row r="15" customFormat="false" ht="15.75" hidden="false" customHeight="false" outlineLevel="0" collapsed="false">
      <c r="A15" s="102" t="s">
        <v>95</v>
      </c>
      <c r="B15" s="103" t="n">
        <v>18.5092366412214</v>
      </c>
      <c r="C15" s="103" t="n">
        <v>21.4553435114504</v>
      </c>
      <c r="D15" s="103" t="n">
        <v>24.4014503816794</v>
      </c>
      <c r="E15" s="103" t="n">
        <v>28.916679389313</v>
      </c>
      <c r="F15" s="103" t="n">
        <v>29.6532061068702</v>
      </c>
      <c r="G15" s="103" t="n">
        <v>33.8482061068702</v>
      </c>
      <c r="H15" s="103" t="n">
        <v>38.6836641221374</v>
      </c>
      <c r="I15" s="103" t="n">
        <v>41.95</v>
      </c>
      <c r="J15" s="103" t="n">
        <v>44.3837404580153</v>
      </c>
      <c r="K15" s="103" t="n">
        <v>46.8815267175573</v>
      </c>
      <c r="L15" s="103" t="n">
        <v>50.1478625954199</v>
      </c>
      <c r="M15" s="103" t="n">
        <v>51.3967557251908</v>
      </c>
      <c r="N15" s="103" t="n">
        <v>54.1507251908397</v>
      </c>
      <c r="O15" s="103" t="n">
        <v>60.1390076335878</v>
      </c>
      <c r="P15" s="103" t="n">
        <v>62.4446564885496</v>
      </c>
    </row>
    <row r="16" customFormat="false" ht="15.75" hidden="false" customHeight="false" outlineLevel="0" collapsed="false">
      <c r="A16" s="104" t="s">
        <v>96</v>
      </c>
      <c r="B16" s="103" t="n">
        <v>3.24297709923664</v>
      </c>
      <c r="C16" s="103" t="n">
        <v>3.75916030534351</v>
      </c>
      <c r="D16" s="103" t="n">
        <v>4.27534351145038</v>
      </c>
      <c r="E16" s="103" t="n">
        <v>5.06645038167939</v>
      </c>
      <c r="F16" s="103" t="n">
        <v>5.19549618320611</v>
      </c>
      <c r="G16" s="103" t="n">
        <v>5.93049618320611</v>
      </c>
      <c r="H16" s="103" t="n">
        <v>6.77770992366412</v>
      </c>
      <c r="I16" s="103" t="n">
        <v>7.35</v>
      </c>
      <c r="J16" s="103" t="n">
        <v>7.77641221374046</v>
      </c>
      <c r="K16" s="103" t="n">
        <v>8.21404580152672</v>
      </c>
      <c r="L16" s="103" t="n">
        <v>8.78633587786259</v>
      </c>
      <c r="M16" s="103" t="n">
        <v>9.00515267175573</v>
      </c>
      <c r="N16" s="103" t="n">
        <v>9.48767175572519</v>
      </c>
      <c r="O16" s="103" t="n">
        <v>10.5368702290076</v>
      </c>
      <c r="P16" s="103" t="n">
        <v>10.9408396946565</v>
      </c>
    </row>
    <row r="17" customFormat="false" ht="15.75" hidden="false" customHeight="false" outlineLevel="0" collapsed="false">
      <c r="A17" s="104" t="s">
        <v>97</v>
      </c>
      <c r="B17" s="103" t="n">
        <v>46.5929770992366</v>
      </c>
      <c r="C17" s="103" t="n">
        <v>54.0091603053435</v>
      </c>
      <c r="D17" s="103" t="n">
        <v>61.4253435114504</v>
      </c>
      <c r="E17" s="103" t="n">
        <v>72.7914503816794</v>
      </c>
      <c r="F17" s="103" t="n">
        <v>74.6454961832061</v>
      </c>
      <c r="G17" s="103" t="n">
        <v>85.2054961832061</v>
      </c>
      <c r="H17" s="103" t="n">
        <v>97.3777099236641</v>
      </c>
      <c r="I17" s="103" t="n">
        <v>105.6</v>
      </c>
      <c r="J17" s="103" t="n">
        <v>111.72641221374</v>
      </c>
      <c r="K17" s="103" t="n">
        <v>118.014045801527</v>
      </c>
      <c r="L17" s="103" t="n">
        <v>126.236335877863</v>
      </c>
      <c r="M17" s="103" t="n">
        <v>129.380152671756</v>
      </c>
      <c r="N17" s="103" t="n">
        <v>136.312671755725</v>
      </c>
      <c r="O17" s="103" t="n">
        <v>151.386870229008</v>
      </c>
      <c r="P17" s="103" t="n">
        <v>157.190839694657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7E4BD"/>
    <pageSetUpPr fitToPage="false"/>
  </sheetPr>
  <dimension ref="A1:N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1" sqref="C1:C83 L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9.14"/>
  </cols>
  <sheetData>
    <row r="1" customFormat="false" ht="15" hidden="false" customHeight="false" outlineLevel="0" collapsed="false">
      <c r="A1" s="38"/>
      <c r="B1" s="105" t="n">
        <v>1995</v>
      </c>
      <c r="C1" s="105" t="n">
        <v>2000</v>
      </c>
      <c r="D1" s="105" t="n">
        <v>2001</v>
      </c>
      <c r="E1" s="105" t="n">
        <v>2002</v>
      </c>
      <c r="F1" s="105" t="n">
        <v>2003</v>
      </c>
      <c r="G1" s="105" t="n">
        <v>2004</v>
      </c>
      <c r="H1" s="105" t="n">
        <v>2005</v>
      </c>
      <c r="I1" s="105" t="n">
        <v>2006</v>
      </c>
      <c r="J1" s="105" t="n">
        <v>2007</v>
      </c>
      <c r="K1" s="105" t="n">
        <v>2008</v>
      </c>
      <c r="L1" s="105" t="n">
        <v>2009</v>
      </c>
      <c r="M1" s="106" t="n">
        <v>2009</v>
      </c>
    </row>
    <row r="2" customFormat="false" ht="15" hidden="false" customHeight="false" outlineLevel="0" collapsed="false">
      <c r="A2" s="106" t="s">
        <v>98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 t="s">
        <v>99</v>
      </c>
    </row>
    <row r="3" customFormat="false" ht="15" hidden="false" customHeight="false" outlineLevel="0" collapsed="false">
      <c r="A3" s="107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 t="s">
        <v>100</v>
      </c>
    </row>
    <row r="4" customFormat="false" ht="15" hidden="false" customHeight="false" outlineLevel="0" collapsed="false">
      <c r="A4" s="107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6" t="s">
        <v>101</v>
      </c>
    </row>
    <row r="5" customFormat="false" ht="15" hidden="false" customHeight="false" outlineLevel="0" collapsed="false">
      <c r="A5" s="107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6" t="s">
        <v>102</v>
      </c>
    </row>
    <row r="6" customFormat="false" ht="15" hidden="false" customHeight="false" outlineLevel="0" collapsed="false">
      <c r="A6" s="107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 t="s">
        <v>103</v>
      </c>
    </row>
    <row r="7" customFormat="false" ht="15" hidden="false" customHeight="false" outlineLevel="0" collapsed="false">
      <c r="A7" s="107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 t="s">
        <v>104</v>
      </c>
    </row>
    <row r="8" customFormat="false" ht="21" hidden="false" customHeight="false" outlineLevel="0" collapsed="false">
      <c r="A8" s="107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6" t="s">
        <v>105</v>
      </c>
    </row>
    <row r="9" customFormat="false" ht="21" hidden="false" customHeight="false" outlineLevel="0" collapsed="false">
      <c r="A9" s="108" t="s">
        <v>106</v>
      </c>
      <c r="B9" s="109" t="n">
        <v>0.3</v>
      </c>
      <c r="C9" s="109" t="n">
        <v>512</v>
      </c>
      <c r="D9" s="109" t="n">
        <v>2352.3</v>
      </c>
      <c r="E9" s="109" t="n">
        <v>3070</v>
      </c>
      <c r="F9" s="109" t="n">
        <v>3765.4</v>
      </c>
      <c r="G9" s="109" t="n">
        <v>4529.7</v>
      </c>
      <c r="H9" s="109" t="n">
        <v>5642.5</v>
      </c>
      <c r="I9" s="109" t="n">
        <v>7041.5</v>
      </c>
      <c r="J9" s="109" t="n">
        <v>8711.9</v>
      </c>
      <c r="K9" s="109" t="n">
        <v>10869</v>
      </c>
      <c r="L9" s="109" t="n">
        <v>13920.7</v>
      </c>
      <c r="M9" s="109" t="n">
        <v>14602.5</v>
      </c>
      <c r="N9" s="109" t="n">
        <v>95.1</v>
      </c>
    </row>
    <row r="10" customFormat="false" ht="15" hidden="false" customHeight="false" outlineLevel="0" collapsed="false">
      <c r="A10" s="110" t="s">
        <v>107</v>
      </c>
      <c r="B10" s="111" t="n">
        <v>72.5</v>
      </c>
      <c r="C10" s="111" t="n">
        <v>194845</v>
      </c>
      <c r="D10" s="111" t="n">
        <v>995587</v>
      </c>
      <c r="E10" s="111" t="n">
        <v>1282054</v>
      </c>
      <c r="F10" s="111" t="n">
        <v>1520701</v>
      </c>
      <c r="G10" s="111" t="n">
        <v>1774813</v>
      </c>
      <c r="H10" s="111" t="n">
        <v>2166665</v>
      </c>
      <c r="I10" s="111" t="n">
        <v>2600705</v>
      </c>
      <c r="J10" s="111" t="n">
        <v>3119362</v>
      </c>
      <c r="K10" s="111" t="n">
        <v>3741955</v>
      </c>
      <c r="L10" s="111" t="n">
        <v>4646218</v>
      </c>
      <c r="M10" s="111" t="n">
        <v>4920527</v>
      </c>
      <c r="N10" s="111" t="n">
        <v>95.8</v>
      </c>
    </row>
    <row r="11" customFormat="false" ht="15" hidden="false" customHeight="false" outlineLevel="0" collapsed="false">
      <c r="A11" s="110" t="s">
        <v>108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</row>
    <row r="12" customFormat="false" ht="15" hidden="false" customHeight="false" outlineLevel="0" collapsed="false">
      <c r="A12" s="112" t="s">
        <v>2</v>
      </c>
      <c r="B12" s="113" t="n">
        <v>1.9</v>
      </c>
      <c r="C12" s="113" t="n">
        <v>3857</v>
      </c>
      <c r="D12" s="113" t="n">
        <v>17781</v>
      </c>
      <c r="E12" s="113" t="n">
        <v>20860</v>
      </c>
      <c r="F12" s="113" t="n">
        <v>24713</v>
      </c>
      <c r="G12" s="113" t="n">
        <v>29081</v>
      </c>
      <c r="H12" s="113" t="n">
        <v>36560</v>
      </c>
      <c r="I12" s="113" t="n">
        <v>45614</v>
      </c>
      <c r="J12" s="113" t="n">
        <v>62616</v>
      </c>
      <c r="K12" s="113" t="n">
        <v>84140</v>
      </c>
      <c r="L12" s="113" t="n">
        <v>113628</v>
      </c>
      <c r="M12" s="113" t="n">
        <v>125594</v>
      </c>
      <c r="N12" s="113" t="n">
        <v>100.8</v>
      </c>
    </row>
    <row r="13" customFormat="false" ht="15" hidden="false" customHeight="false" outlineLevel="0" collapsed="false">
      <c r="A13" s="112" t="s">
        <v>109</v>
      </c>
      <c r="B13" s="113" t="n">
        <v>2.3</v>
      </c>
      <c r="C13" s="113" t="n">
        <v>3419</v>
      </c>
      <c r="D13" s="113" t="n">
        <v>11703</v>
      </c>
      <c r="E13" s="113" t="n">
        <v>15328</v>
      </c>
      <c r="F13" s="113" t="n">
        <v>19796</v>
      </c>
      <c r="G13" s="113" t="n">
        <v>24601</v>
      </c>
      <c r="H13" s="113" t="n">
        <v>30896</v>
      </c>
      <c r="I13" s="113" t="n">
        <v>38597</v>
      </c>
      <c r="J13" s="113" t="n">
        <v>48756</v>
      </c>
      <c r="K13" s="113" t="n">
        <v>63372</v>
      </c>
      <c r="L13" s="113" t="n">
        <v>84392</v>
      </c>
      <c r="M13" s="113" t="n">
        <v>93790</v>
      </c>
      <c r="N13" s="113" t="n">
        <v>98.8</v>
      </c>
    </row>
    <row r="14" customFormat="false" ht="15" hidden="false" customHeight="false" outlineLevel="0" collapsed="false">
      <c r="A14" s="112" t="s">
        <v>110</v>
      </c>
      <c r="B14" s="113" t="n">
        <v>2.4</v>
      </c>
      <c r="C14" s="113" t="n">
        <v>3551</v>
      </c>
      <c r="D14" s="113" t="n">
        <v>11660</v>
      </c>
      <c r="E14" s="113" t="n">
        <v>14561</v>
      </c>
      <c r="F14" s="113" t="n">
        <v>16801</v>
      </c>
      <c r="G14" s="113" t="n">
        <v>20234</v>
      </c>
      <c r="H14" s="113" t="n">
        <v>24935</v>
      </c>
      <c r="I14" s="113" t="n">
        <v>31541</v>
      </c>
      <c r="J14" s="113" t="n">
        <v>44019</v>
      </c>
      <c r="K14" s="113" t="n">
        <v>62526</v>
      </c>
      <c r="L14" s="113" t="n">
        <v>83270</v>
      </c>
      <c r="M14" s="113" t="n">
        <v>85660</v>
      </c>
      <c r="N14" s="113" t="n">
        <v>93.1</v>
      </c>
    </row>
    <row r="15" customFormat="false" ht="15" hidden="false" customHeight="false" outlineLevel="0" collapsed="false">
      <c r="A15" s="112" t="s">
        <v>5</v>
      </c>
      <c r="B15" s="113" t="n">
        <v>3.6</v>
      </c>
      <c r="C15" s="113" t="n">
        <v>6184</v>
      </c>
      <c r="D15" s="113" t="n">
        <v>28483</v>
      </c>
      <c r="E15" s="113" t="n">
        <v>38019</v>
      </c>
      <c r="F15" s="113" t="n">
        <v>43512</v>
      </c>
      <c r="G15" s="113" t="n">
        <v>52609</v>
      </c>
      <c r="H15" s="113" t="n">
        <v>66950</v>
      </c>
      <c r="I15" s="113" t="n">
        <v>83280</v>
      </c>
      <c r="J15" s="113" t="n">
        <v>93569</v>
      </c>
      <c r="K15" s="113" t="n">
        <v>116769</v>
      </c>
      <c r="L15" s="113" t="n">
        <v>150411</v>
      </c>
      <c r="M15" s="113" t="n">
        <v>168670</v>
      </c>
      <c r="N15" s="113" t="n">
        <v>99.2</v>
      </c>
    </row>
    <row r="16" customFormat="false" ht="15" hidden="false" customHeight="false" outlineLevel="0" collapsed="false">
      <c r="A16" s="112" t="s">
        <v>6</v>
      </c>
      <c r="B16" s="113" t="n">
        <v>2</v>
      </c>
      <c r="C16" s="113" t="n">
        <v>2652</v>
      </c>
      <c r="D16" s="113" t="n">
        <v>7936</v>
      </c>
      <c r="E16" s="113" t="n">
        <v>9638</v>
      </c>
      <c r="F16" s="113" t="n">
        <v>12053</v>
      </c>
      <c r="G16" s="113" t="n">
        <v>14124</v>
      </c>
      <c r="H16" s="113" t="n">
        <v>17426</v>
      </c>
      <c r="I16" s="113" t="n">
        <v>21148</v>
      </c>
      <c r="J16" s="113" t="n">
        <v>29381</v>
      </c>
      <c r="K16" s="113" t="n">
        <v>37976</v>
      </c>
      <c r="L16" s="113" t="n">
        <v>57855</v>
      </c>
      <c r="M16" s="113" t="n">
        <v>59159</v>
      </c>
      <c r="N16" s="113" t="n">
        <v>92</v>
      </c>
    </row>
    <row r="17" customFormat="false" ht="15" hidden="false" customHeight="false" outlineLevel="0" collapsed="false">
      <c r="A17" s="112" t="s">
        <v>7</v>
      </c>
      <c r="B17" s="113" t="n">
        <v>1.4</v>
      </c>
      <c r="C17" s="113" t="n">
        <v>3733</v>
      </c>
      <c r="D17" s="113" t="n">
        <v>9293</v>
      </c>
      <c r="E17" s="113" t="n">
        <v>13058</v>
      </c>
      <c r="F17" s="113" t="n">
        <v>17599</v>
      </c>
      <c r="G17" s="113" t="n">
        <v>23073</v>
      </c>
      <c r="H17" s="113" t="n">
        <v>31232</v>
      </c>
      <c r="I17" s="113" t="n">
        <v>39276</v>
      </c>
      <c r="J17" s="113" t="n">
        <v>49220</v>
      </c>
      <c r="K17" s="113" t="n">
        <v>63535</v>
      </c>
      <c r="L17" s="113" t="n">
        <v>80731</v>
      </c>
      <c r="M17" s="113" t="n">
        <v>85169</v>
      </c>
      <c r="N17" s="113" t="n">
        <v>94.2</v>
      </c>
    </row>
    <row r="18" customFormat="false" ht="15" hidden="false" customHeight="false" outlineLevel="0" collapsed="false">
      <c r="A18" s="112" t="s">
        <v>111</v>
      </c>
      <c r="B18" s="113" t="n">
        <v>1.2</v>
      </c>
      <c r="C18" s="113" t="n">
        <v>2314</v>
      </c>
      <c r="D18" s="113" t="n">
        <v>6921</v>
      </c>
      <c r="E18" s="113" t="n">
        <v>8376</v>
      </c>
      <c r="F18" s="113" t="n">
        <v>10430</v>
      </c>
      <c r="G18" s="113" t="n">
        <v>12614</v>
      </c>
      <c r="H18" s="113" t="n">
        <v>16147</v>
      </c>
      <c r="I18" s="113" t="n">
        <v>18669</v>
      </c>
      <c r="J18" s="113" t="n">
        <v>23401</v>
      </c>
      <c r="K18" s="113" t="n">
        <v>29328</v>
      </c>
      <c r="L18" s="113" t="n">
        <v>38142</v>
      </c>
      <c r="M18" s="113" t="n">
        <v>40343</v>
      </c>
      <c r="N18" s="113" t="n">
        <v>94.9</v>
      </c>
    </row>
    <row r="19" customFormat="false" ht="15" hidden="false" customHeight="false" outlineLevel="0" collapsed="false">
      <c r="A19" s="112" t="s">
        <v>9</v>
      </c>
      <c r="B19" s="113" t="n">
        <v>1.9</v>
      </c>
      <c r="C19" s="113" t="n">
        <v>2868</v>
      </c>
      <c r="D19" s="113" t="n">
        <v>13087</v>
      </c>
      <c r="E19" s="113" t="n">
        <v>15996</v>
      </c>
      <c r="F19" s="113" t="n">
        <v>18700</v>
      </c>
      <c r="G19" s="113" t="n">
        <v>23240</v>
      </c>
      <c r="H19" s="113" t="n">
        <v>30525</v>
      </c>
      <c r="I19" s="113" t="n">
        <v>37071</v>
      </c>
      <c r="J19" s="113" t="n">
        <v>48814</v>
      </c>
      <c r="K19" s="113" t="n">
        <v>63264</v>
      </c>
      <c r="L19" s="113" t="n">
        <v>79795</v>
      </c>
      <c r="M19" s="113" t="n">
        <v>86939</v>
      </c>
      <c r="N19" s="113" t="n">
        <v>95.4</v>
      </c>
    </row>
    <row r="20" customFormat="false" ht="15" hidden="false" customHeight="false" outlineLevel="0" collapsed="false">
      <c r="A20" s="112" t="s">
        <v>10</v>
      </c>
      <c r="B20" s="113" t="n">
        <v>1.9</v>
      </c>
      <c r="C20" s="113" t="n">
        <v>3061</v>
      </c>
      <c r="D20" s="113" t="n">
        <v>16404</v>
      </c>
      <c r="E20" s="113" t="n">
        <v>19384</v>
      </c>
      <c r="F20" s="113" t="n">
        <v>22584</v>
      </c>
      <c r="G20" s="113" t="n">
        <v>26315</v>
      </c>
      <c r="H20" s="113" t="n">
        <v>34181</v>
      </c>
      <c r="I20" s="113" t="n">
        <v>42015</v>
      </c>
      <c r="J20" s="113" t="n">
        <v>53124</v>
      </c>
      <c r="K20" s="113" t="n">
        <v>68721</v>
      </c>
      <c r="L20" s="113" t="n">
        <v>93375</v>
      </c>
      <c r="M20" s="113" t="n">
        <v>104425</v>
      </c>
      <c r="N20" s="113" t="n">
        <v>100</v>
      </c>
    </row>
    <row r="21" customFormat="false" ht="15" hidden="false" customHeight="false" outlineLevel="0" collapsed="false">
      <c r="A21" s="112" t="s">
        <v>11</v>
      </c>
      <c r="B21" s="113" t="n">
        <v>9.4</v>
      </c>
      <c r="C21" s="113" t="n">
        <v>18905</v>
      </c>
      <c r="D21" s="113" t="n">
        <v>96770</v>
      </c>
      <c r="E21" s="113" t="n">
        <v>122302</v>
      </c>
      <c r="F21" s="113" t="n">
        <v>153803</v>
      </c>
      <c r="G21" s="113" t="n">
        <v>194375</v>
      </c>
      <c r="H21" s="113" t="n">
        <v>284997</v>
      </c>
      <c r="I21" s="113" t="n">
        <v>369929</v>
      </c>
      <c r="J21" s="113" t="n">
        <v>495548</v>
      </c>
      <c r="K21" s="113" t="n">
        <v>660751</v>
      </c>
      <c r="L21" s="113" t="n">
        <v>887417</v>
      </c>
      <c r="M21" s="113" t="n">
        <v>893868</v>
      </c>
      <c r="N21" s="113" t="n">
        <v>92</v>
      </c>
    </row>
    <row r="22" customFormat="false" ht="15" hidden="false" customHeight="false" outlineLevel="0" collapsed="false">
      <c r="A22" s="112" t="s">
        <v>112</v>
      </c>
      <c r="B22" s="113" t="n">
        <v>1.2</v>
      </c>
      <c r="C22" s="113" t="n">
        <v>2597</v>
      </c>
      <c r="D22" s="113" t="n">
        <v>9536</v>
      </c>
      <c r="E22" s="113" t="n">
        <v>12092</v>
      </c>
      <c r="F22" s="113" t="n">
        <v>15655</v>
      </c>
      <c r="G22" s="113" t="n">
        <v>17896</v>
      </c>
      <c r="H22" s="113" t="n">
        <v>21357</v>
      </c>
      <c r="I22" s="113" t="n">
        <v>26083</v>
      </c>
      <c r="J22" s="113" t="n">
        <v>29415</v>
      </c>
      <c r="K22" s="113" t="n">
        <v>38570</v>
      </c>
      <c r="L22" s="113" t="n">
        <v>52705</v>
      </c>
      <c r="M22" s="113" t="n">
        <v>53636</v>
      </c>
      <c r="N22" s="113" t="n">
        <v>91.6</v>
      </c>
    </row>
    <row r="23" customFormat="false" ht="15" hidden="false" customHeight="false" outlineLevel="0" collapsed="false">
      <c r="A23" s="112" t="s">
        <v>13</v>
      </c>
      <c r="B23" s="113" t="n">
        <v>1.9</v>
      </c>
      <c r="C23" s="113" t="n">
        <v>2781</v>
      </c>
      <c r="D23" s="113" t="n">
        <v>11193</v>
      </c>
      <c r="E23" s="113" t="n">
        <v>14751</v>
      </c>
      <c r="F23" s="113" t="n">
        <v>19322</v>
      </c>
      <c r="G23" s="113" t="n">
        <v>23991</v>
      </c>
      <c r="H23" s="113" t="n">
        <v>29967</v>
      </c>
      <c r="I23" s="113" t="n">
        <v>36306</v>
      </c>
      <c r="J23" s="113" t="n">
        <v>44548</v>
      </c>
      <c r="K23" s="113" t="n">
        <v>59148</v>
      </c>
      <c r="L23" s="113" t="n">
        <v>82794</v>
      </c>
      <c r="M23" s="113" t="n">
        <v>88622</v>
      </c>
      <c r="N23" s="113" t="n">
        <v>96.3</v>
      </c>
    </row>
    <row r="24" customFormat="false" ht="15" hidden="false" customHeight="false" outlineLevel="0" collapsed="false">
      <c r="A24" s="112" t="s">
        <v>14</v>
      </c>
      <c r="B24" s="113" t="n">
        <v>1.7</v>
      </c>
      <c r="C24" s="113" t="n">
        <v>3219</v>
      </c>
      <c r="D24" s="113" t="n">
        <v>14888</v>
      </c>
      <c r="E24" s="113" t="n">
        <v>19361</v>
      </c>
      <c r="F24" s="113" t="n">
        <v>23110</v>
      </c>
      <c r="G24" s="113" t="n">
        <v>26653</v>
      </c>
      <c r="H24" s="113" t="n">
        <v>30999</v>
      </c>
      <c r="I24" s="113" t="n">
        <v>39033</v>
      </c>
      <c r="J24" s="113" t="n">
        <v>46881</v>
      </c>
      <c r="K24" s="113" t="n">
        <v>58301</v>
      </c>
      <c r="L24" s="113" t="n">
        <v>77284</v>
      </c>
      <c r="M24" s="113" t="n">
        <v>85314</v>
      </c>
      <c r="N24" s="113" t="n">
        <v>98.3</v>
      </c>
    </row>
    <row r="25" customFormat="false" ht="15" hidden="false" customHeight="false" outlineLevel="0" collapsed="false">
      <c r="A25" s="112" t="s">
        <v>15</v>
      </c>
      <c r="B25" s="113" t="n">
        <v>1.9</v>
      </c>
      <c r="C25" s="113" t="n">
        <v>2815</v>
      </c>
      <c r="D25" s="113" t="n">
        <v>13795</v>
      </c>
      <c r="E25" s="113" t="n">
        <v>17011</v>
      </c>
      <c r="F25" s="113" t="n">
        <v>20004</v>
      </c>
      <c r="G25" s="113" t="n">
        <v>23828</v>
      </c>
      <c r="H25" s="113" t="n">
        <v>29400</v>
      </c>
      <c r="I25" s="113" t="n">
        <v>38832</v>
      </c>
      <c r="J25" s="113" t="n">
        <v>48269</v>
      </c>
      <c r="K25" s="113" t="n">
        <v>62610</v>
      </c>
      <c r="L25" s="113" t="n">
        <v>85132</v>
      </c>
      <c r="M25" s="113" t="n">
        <v>89859</v>
      </c>
      <c r="N25" s="113" t="n">
        <v>94</v>
      </c>
    </row>
    <row r="26" customFormat="false" ht="15" hidden="false" customHeight="false" outlineLevel="0" collapsed="false">
      <c r="A26" s="112" t="s">
        <v>113</v>
      </c>
      <c r="B26" s="113" t="n">
        <v>2.4</v>
      </c>
      <c r="C26" s="113" t="n">
        <v>3912</v>
      </c>
      <c r="D26" s="113" t="n">
        <v>14533</v>
      </c>
      <c r="E26" s="113" t="n">
        <v>18047</v>
      </c>
      <c r="F26" s="113" t="n">
        <v>22410</v>
      </c>
      <c r="G26" s="113" t="n">
        <v>28152</v>
      </c>
      <c r="H26" s="113" t="n">
        <v>40513</v>
      </c>
      <c r="I26" s="113" t="n">
        <v>58501</v>
      </c>
      <c r="J26" s="113" t="n">
        <v>70216</v>
      </c>
      <c r="K26" s="113" t="n">
        <v>80117</v>
      </c>
      <c r="L26" s="113" t="n">
        <v>103869</v>
      </c>
      <c r="M26" s="113" t="n">
        <v>111368</v>
      </c>
      <c r="N26" s="113" t="n">
        <v>96.9</v>
      </c>
    </row>
    <row r="27" customFormat="false" ht="15" hidden="false" customHeight="false" outlineLevel="0" collapsed="false">
      <c r="A27" s="112" t="s">
        <v>17</v>
      </c>
      <c r="B27" s="113" t="n">
        <v>2.8</v>
      </c>
      <c r="C27" s="113" t="n">
        <v>4614</v>
      </c>
      <c r="D27" s="113" t="n">
        <v>15022</v>
      </c>
      <c r="E27" s="113" t="n">
        <v>19219</v>
      </c>
      <c r="F27" s="113" t="n">
        <v>23740</v>
      </c>
      <c r="G27" s="113" t="n">
        <v>29490</v>
      </c>
      <c r="H27" s="113" t="n">
        <v>38792</v>
      </c>
      <c r="I27" s="113" t="n">
        <v>48490</v>
      </c>
      <c r="J27" s="113" t="n">
        <v>61144</v>
      </c>
      <c r="K27" s="113" t="n">
        <v>84233</v>
      </c>
      <c r="L27" s="113" t="n">
        <v>118106</v>
      </c>
      <c r="M27" s="113" t="n">
        <v>127336</v>
      </c>
      <c r="N27" s="113" t="n">
        <v>96.6</v>
      </c>
    </row>
    <row r="28" customFormat="false" ht="15" hidden="false" customHeight="false" outlineLevel="0" collapsed="false">
      <c r="A28" s="112" t="s">
        <v>114</v>
      </c>
      <c r="B28" s="113" t="n">
        <v>2.3</v>
      </c>
      <c r="C28" s="113" t="n">
        <v>5061</v>
      </c>
      <c r="D28" s="113" t="n">
        <v>14143</v>
      </c>
      <c r="E28" s="113" t="n">
        <v>17664</v>
      </c>
      <c r="F28" s="113" t="n">
        <v>21727</v>
      </c>
      <c r="G28" s="113" t="n">
        <v>25568</v>
      </c>
      <c r="H28" s="113" t="n">
        <v>31653</v>
      </c>
      <c r="I28" s="113" t="n">
        <v>40236</v>
      </c>
      <c r="J28" s="113" t="n">
        <v>52671</v>
      </c>
      <c r="K28" s="113" t="n">
        <v>68314</v>
      </c>
      <c r="L28" s="113" t="n">
        <v>91730</v>
      </c>
      <c r="M28" s="113" t="n">
        <v>93207</v>
      </c>
      <c r="N28" s="113" t="n">
        <v>90.4</v>
      </c>
    </row>
    <row r="29" customFormat="false" ht="15" hidden="false" customHeight="false" outlineLevel="0" collapsed="false">
      <c r="A29" s="112" t="s">
        <v>19</v>
      </c>
      <c r="B29" s="113" t="n">
        <v>30.3</v>
      </c>
      <c r="C29" s="113" t="n">
        <v>119302</v>
      </c>
      <c r="D29" s="113" t="n">
        <v>682439</v>
      </c>
      <c r="E29" s="113" t="n">
        <v>886390</v>
      </c>
      <c r="F29" s="113" t="n">
        <v>1034743</v>
      </c>
      <c r="G29" s="113" t="n">
        <v>1178970</v>
      </c>
      <c r="H29" s="113" t="n">
        <v>1370135</v>
      </c>
      <c r="I29" s="113" t="n">
        <v>1586084</v>
      </c>
      <c r="J29" s="113" t="n">
        <v>1817771</v>
      </c>
      <c r="K29" s="113" t="n">
        <v>2040280</v>
      </c>
      <c r="L29" s="113" t="n">
        <v>2365583</v>
      </c>
      <c r="M29" s="113" t="n">
        <v>2527566</v>
      </c>
      <c r="N29" s="113" t="n">
        <v>97</v>
      </c>
    </row>
    <row r="30" customFormat="false" ht="15" hidden="false" customHeight="false" outlineLevel="0" collapsed="false">
      <c r="A30" s="110" t="s">
        <v>115</v>
      </c>
      <c r="B30" s="111" t="n">
        <v>27.4</v>
      </c>
      <c r="C30" s="111" t="n">
        <v>58484</v>
      </c>
      <c r="D30" s="111" t="n">
        <v>212612</v>
      </c>
      <c r="E30" s="111" t="n">
        <v>283980</v>
      </c>
      <c r="F30" s="111" t="n">
        <v>349209</v>
      </c>
      <c r="G30" s="111" t="n">
        <v>411327</v>
      </c>
      <c r="H30" s="111" t="n">
        <v>527488</v>
      </c>
      <c r="I30" s="111" t="n">
        <v>674300</v>
      </c>
      <c r="J30" s="111" t="n">
        <v>821300</v>
      </c>
      <c r="K30" s="111" t="n">
        <v>1018518</v>
      </c>
      <c r="L30" s="111" t="n">
        <v>1302864</v>
      </c>
      <c r="M30" s="111" t="n">
        <v>1376085</v>
      </c>
      <c r="N30" s="111" t="n">
        <v>95.2</v>
      </c>
    </row>
    <row r="31" customFormat="false" ht="15" hidden="false" customHeight="false" outlineLevel="0" collapsed="false">
      <c r="A31" s="110" t="s">
        <v>108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</row>
    <row r="32" customFormat="false" ht="15" hidden="false" customHeight="false" outlineLevel="0" collapsed="false">
      <c r="A32" s="112" t="s">
        <v>116</v>
      </c>
      <c r="B32" s="113" t="n">
        <v>1.4</v>
      </c>
      <c r="C32" s="113" t="n">
        <v>3469</v>
      </c>
      <c r="D32" s="113" t="n">
        <v>10077</v>
      </c>
      <c r="E32" s="113" t="n">
        <v>13060</v>
      </c>
      <c r="F32" s="113" t="n">
        <v>17339</v>
      </c>
      <c r="G32" s="113" t="n">
        <v>19854</v>
      </c>
      <c r="H32" s="113" t="n">
        <v>24267</v>
      </c>
      <c r="I32" s="113" t="n">
        <v>28832</v>
      </c>
      <c r="J32" s="113" t="n">
        <v>34827</v>
      </c>
      <c r="K32" s="113" t="n">
        <v>41343</v>
      </c>
      <c r="L32" s="113" t="n">
        <v>50775</v>
      </c>
      <c r="M32" s="113" t="n">
        <v>53440</v>
      </c>
      <c r="N32" s="113" t="n">
        <v>95.2</v>
      </c>
    </row>
    <row r="33" customFormat="false" ht="15" hidden="false" customHeight="false" outlineLevel="0" collapsed="false">
      <c r="A33" s="112" t="s">
        <v>21</v>
      </c>
      <c r="B33" s="113" t="n">
        <v>2.3</v>
      </c>
      <c r="C33" s="113" t="n">
        <v>4337</v>
      </c>
      <c r="D33" s="113" t="n">
        <v>19265</v>
      </c>
      <c r="E33" s="113" t="n">
        <v>30541</v>
      </c>
      <c r="F33" s="113" t="n">
        <v>36721</v>
      </c>
      <c r="G33" s="113" t="n">
        <v>44481</v>
      </c>
      <c r="H33" s="113" t="n">
        <v>55559</v>
      </c>
      <c r="I33" s="113" t="n">
        <v>68273</v>
      </c>
      <c r="J33" s="113" t="n">
        <v>82144</v>
      </c>
      <c r="K33" s="113" t="n">
        <v>98184</v>
      </c>
      <c r="L33" s="113" t="n">
        <v>114568</v>
      </c>
      <c r="M33" s="113" t="n">
        <v>111991</v>
      </c>
      <c r="N33" s="113" t="n">
        <v>88</v>
      </c>
    </row>
    <row r="34" customFormat="false" ht="15" hidden="false" customHeight="false" outlineLevel="0" collapsed="false">
      <c r="A34" s="112" t="s">
        <v>117</v>
      </c>
      <c r="B34" s="113" t="n">
        <v>2.4</v>
      </c>
      <c r="C34" s="113" t="n">
        <v>4706</v>
      </c>
      <c r="D34" s="113" t="n">
        <v>16342</v>
      </c>
      <c r="E34" s="113" t="n">
        <v>24233</v>
      </c>
      <c r="F34" s="113" t="n">
        <v>29412</v>
      </c>
      <c r="G34" s="113" t="n">
        <v>35696</v>
      </c>
      <c r="H34" s="113" t="n">
        <v>43868</v>
      </c>
      <c r="I34" s="113" t="n">
        <v>53824</v>
      </c>
      <c r="J34" s="113" t="n">
        <v>64708</v>
      </c>
      <c r="K34" s="113" t="n">
        <v>77511</v>
      </c>
      <c r="L34" s="113" t="n">
        <v>100122</v>
      </c>
      <c r="M34" s="113" t="n">
        <v>108995</v>
      </c>
      <c r="N34" s="113" t="n">
        <v>98.1</v>
      </c>
    </row>
    <row r="35" customFormat="false" ht="15" hidden="false" customHeight="false" outlineLevel="0" collapsed="false">
      <c r="A35" s="112" t="s">
        <v>118</v>
      </c>
      <c r="B35" s="114" t="n">
        <v>0.1</v>
      </c>
      <c r="C35" s="114" t="n">
        <v>133</v>
      </c>
      <c r="D35" s="114" t="n">
        <v>536</v>
      </c>
      <c r="E35" s="114" t="n">
        <v>875</v>
      </c>
      <c r="F35" s="114" t="n">
        <v>1084</v>
      </c>
      <c r="G35" s="114" t="n">
        <v>1371</v>
      </c>
      <c r="H35" s="114" t="n">
        <v>1633</v>
      </c>
      <c r="I35" s="114" t="n">
        <v>2140</v>
      </c>
      <c r="J35" s="114" t="n">
        <v>2650</v>
      </c>
      <c r="K35" s="114" t="n">
        <v>3333</v>
      </c>
      <c r="L35" s="114" t="n">
        <v>3946</v>
      </c>
      <c r="M35" s="114" t="n">
        <v>4453</v>
      </c>
      <c r="N35" s="114" t="n">
        <v>107.6</v>
      </c>
    </row>
    <row r="36" customFormat="false" ht="15" hidden="false" customHeight="false" outlineLevel="0" collapsed="false">
      <c r="A36" s="112" t="s">
        <v>119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</row>
    <row r="37" customFormat="false" ht="15" hidden="false" customHeight="false" outlineLevel="0" collapsed="false">
      <c r="A37" s="112" t="s">
        <v>23</v>
      </c>
      <c r="B37" s="113" t="n">
        <v>2</v>
      </c>
      <c r="C37" s="113" t="n">
        <v>4335</v>
      </c>
      <c r="D37" s="113" t="n">
        <v>13811</v>
      </c>
      <c r="E37" s="113" t="n">
        <v>18245</v>
      </c>
      <c r="F37" s="113" t="n">
        <v>22225</v>
      </c>
      <c r="G37" s="113" t="n">
        <v>26818</v>
      </c>
      <c r="H37" s="113" t="n">
        <v>31461</v>
      </c>
      <c r="I37" s="113" t="n">
        <v>35473</v>
      </c>
      <c r="J37" s="113" t="n">
        <v>44860</v>
      </c>
      <c r="K37" s="113" t="n">
        <v>57105</v>
      </c>
      <c r="L37" s="113" t="n">
        <v>70845</v>
      </c>
      <c r="M37" s="113" t="n">
        <v>69621</v>
      </c>
      <c r="N37" s="113" t="n">
        <v>89.4</v>
      </c>
    </row>
    <row r="38" customFormat="false" ht="15" hidden="false" customHeight="false" outlineLevel="0" collapsed="false">
      <c r="A38" s="112" t="s">
        <v>24</v>
      </c>
      <c r="B38" s="113" t="n">
        <v>1.5</v>
      </c>
      <c r="C38" s="113" t="n">
        <v>2839</v>
      </c>
      <c r="D38" s="113" t="n">
        <v>13007</v>
      </c>
      <c r="E38" s="113" t="n">
        <v>16746</v>
      </c>
      <c r="F38" s="113" t="n">
        <v>19655</v>
      </c>
      <c r="G38" s="113" t="n">
        <v>23065</v>
      </c>
      <c r="H38" s="113" t="n">
        <v>28822</v>
      </c>
      <c r="I38" s="113" t="n">
        <v>36531</v>
      </c>
      <c r="J38" s="113" t="n">
        <v>44555</v>
      </c>
      <c r="K38" s="113" t="n">
        <v>57660</v>
      </c>
      <c r="L38" s="113" t="n">
        <v>76299</v>
      </c>
      <c r="M38" s="113" t="n">
        <v>85951</v>
      </c>
      <c r="N38" s="113" t="n">
        <v>101.5</v>
      </c>
    </row>
    <row r="39" customFormat="false" ht="15" hidden="false" customHeight="false" outlineLevel="0" collapsed="false">
      <c r="A39" s="112" t="s">
        <v>120</v>
      </c>
      <c r="B39" s="113" t="n">
        <v>2.4</v>
      </c>
      <c r="C39" s="113" t="n">
        <v>4959</v>
      </c>
      <c r="D39" s="113" t="n">
        <v>15854</v>
      </c>
      <c r="E39" s="113" t="n">
        <v>21578</v>
      </c>
      <c r="F39" s="113" t="n">
        <v>26653</v>
      </c>
      <c r="G39" s="113" t="n">
        <v>30924</v>
      </c>
      <c r="H39" s="113" t="n">
        <v>46000</v>
      </c>
      <c r="I39" s="113" t="n">
        <v>62653</v>
      </c>
      <c r="J39" s="113" t="n">
        <v>79166</v>
      </c>
      <c r="K39" s="113" t="n">
        <v>100218</v>
      </c>
      <c r="L39" s="113" t="n">
        <v>121216</v>
      </c>
      <c r="M39" s="113" t="n">
        <v>132244</v>
      </c>
      <c r="N39" s="113" t="n">
        <v>98.2</v>
      </c>
    </row>
    <row r="40" customFormat="false" ht="15" hidden="false" customHeight="false" outlineLevel="0" collapsed="false">
      <c r="A40" s="112" t="s">
        <v>121</v>
      </c>
      <c r="B40" s="113" t="n">
        <v>1.9</v>
      </c>
      <c r="C40" s="113" t="n">
        <v>4512</v>
      </c>
      <c r="D40" s="113" t="n">
        <v>20489</v>
      </c>
      <c r="E40" s="113" t="n">
        <v>25000</v>
      </c>
      <c r="F40" s="113" t="n">
        <v>29172</v>
      </c>
      <c r="G40" s="113" t="n">
        <v>34204</v>
      </c>
      <c r="H40" s="113" t="n">
        <v>39312</v>
      </c>
      <c r="I40" s="113" t="n">
        <v>45643</v>
      </c>
      <c r="J40" s="113" t="n">
        <v>53115</v>
      </c>
      <c r="K40" s="113" t="n">
        <v>65165</v>
      </c>
      <c r="L40" s="113" t="n">
        <v>84266</v>
      </c>
      <c r="M40" s="113" t="n">
        <v>92058</v>
      </c>
      <c r="N40" s="113" t="n">
        <v>97</v>
      </c>
    </row>
    <row r="41" customFormat="false" ht="15" hidden="false" customHeight="false" outlineLevel="0" collapsed="false">
      <c r="A41" s="112" t="s">
        <v>122</v>
      </c>
      <c r="B41" s="113" t="n">
        <v>1.2</v>
      </c>
      <c r="C41" s="113" t="n">
        <v>2387</v>
      </c>
      <c r="D41" s="113" t="n">
        <v>9257</v>
      </c>
      <c r="E41" s="113" t="n">
        <v>11448</v>
      </c>
      <c r="F41" s="113" t="n">
        <v>13453</v>
      </c>
      <c r="G41" s="113" t="n">
        <v>15562</v>
      </c>
      <c r="H41" s="113" t="n">
        <v>18338</v>
      </c>
      <c r="I41" s="113" t="n">
        <v>22317</v>
      </c>
      <c r="J41" s="113" t="n">
        <v>27391</v>
      </c>
      <c r="K41" s="113" t="n">
        <v>34403</v>
      </c>
      <c r="L41" s="113" t="n">
        <v>48130</v>
      </c>
      <c r="M41" s="113" t="n">
        <v>54284</v>
      </c>
      <c r="N41" s="113" t="n">
        <v>102.9</v>
      </c>
    </row>
    <row r="42" customFormat="false" ht="15" hidden="false" customHeight="false" outlineLevel="0" collapsed="false">
      <c r="A42" s="112" t="s">
        <v>28</v>
      </c>
      <c r="B42" s="113" t="n">
        <v>1.2</v>
      </c>
      <c r="C42" s="113" t="n">
        <v>1857</v>
      </c>
      <c r="D42" s="113" t="n">
        <v>8017</v>
      </c>
      <c r="E42" s="113" t="n">
        <v>10799</v>
      </c>
      <c r="F42" s="113" t="n">
        <v>15275</v>
      </c>
      <c r="G42" s="113" t="n">
        <v>18844</v>
      </c>
      <c r="H42" s="113" t="n">
        <v>23967</v>
      </c>
      <c r="I42" s="113" t="n">
        <v>28248</v>
      </c>
      <c r="J42" s="113" t="n">
        <v>33161</v>
      </c>
      <c r="K42" s="113" t="n">
        <v>39002</v>
      </c>
      <c r="L42" s="113" t="n">
        <v>50929</v>
      </c>
      <c r="M42" s="113" t="n">
        <v>52740</v>
      </c>
      <c r="N42" s="113" t="n">
        <v>94.4</v>
      </c>
    </row>
    <row r="43" customFormat="false" ht="15" hidden="false" customHeight="false" outlineLevel="0" collapsed="false">
      <c r="A43" s="112" t="s">
        <v>123</v>
      </c>
      <c r="B43" s="113" t="n">
        <v>11.1</v>
      </c>
      <c r="C43" s="113" t="n">
        <v>25083</v>
      </c>
      <c r="D43" s="113" t="n">
        <v>86493</v>
      </c>
      <c r="E43" s="113" t="n">
        <v>112330</v>
      </c>
      <c r="F43" s="113" t="n">
        <v>139303</v>
      </c>
      <c r="G43" s="113" t="n">
        <v>161878</v>
      </c>
      <c r="H43" s="113" t="n">
        <v>215893</v>
      </c>
      <c r="I43" s="113" t="n">
        <v>292504</v>
      </c>
      <c r="J43" s="113" t="n">
        <v>357373</v>
      </c>
      <c r="K43" s="113" t="n">
        <v>447928</v>
      </c>
      <c r="L43" s="113" t="n">
        <v>585715</v>
      </c>
      <c r="M43" s="113" t="n">
        <v>614760</v>
      </c>
      <c r="N43" s="113" t="n">
        <v>94.6</v>
      </c>
    </row>
    <row r="44" customFormat="false" ht="15" hidden="false" customHeight="false" outlineLevel="0" collapsed="false">
      <c r="A44" s="110" t="s">
        <v>124</v>
      </c>
      <c r="B44" s="111" t="n">
        <v>32.7</v>
      </c>
      <c r="C44" s="111" t="n">
        <v>38619</v>
      </c>
      <c r="D44" s="111" t="n">
        <v>231208</v>
      </c>
      <c r="E44" s="111" t="n">
        <v>304795</v>
      </c>
      <c r="F44" s="111" t="n">
        <v>391606</v>
      </c>
      <c r="G44" s="111" t="n">
        <v>486860</v>
      </c>
      <c r="H44" s="111" t="n">
        <v>628422</v>
      </c>
      <c r="I44" s="111" t="n">
        <v>810902</v>
      </c>
      <c r="J44" s="111" t="n">
        <v>1006735</v>
      </c>
      <c r="K44" s="111" t="n">
        <v>1332598</v>
      </c>
      <c r="L44" s="111" t="n">
        <v>1782728</v>
      </c>
      <c r="M44" s="111" t="n">
        <v>1941916</v>
      </c>
      <c r="N44" s="111" t="n">
        <v>98.2</v>
      </c>
    </row>
    <row r="45" customFormat="false" ht="15" hidden="false" customHeight="false" outlineLevel="0" collapsed="false">
      <c r="A45" s="110" t="s">
        <v>108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</row>
    <row r="46" customFormat="false" ht="15" hidden="false" customHeight="false" outlineLevel="0" collapsed="false">
      <c r="A46" s="112" t="s">
        <v>30</v>
      </c>
      <c r="B46" s="113" t="n">
        <v>0.7</v>
      </c>
      <c r="C46" s="113" t="n">
        <v>890</v>
      </c>
      <c r="D46" s="113" t="n">
        <v>4353</v>
      </c>
      <c r="E46" s="113" t="n">
        <v>5172</v>
      </c>
      <c r="F46" s="113" t="n">
        <v>5695</v>
      </c>
      <c r="G46" s="113" t="n">
        <v>6722</v>
      </c>
      <c r="H46" s="113" t="n">
        <v>8776</v>
      </c>
      <c r="I46" s="113" t="n">
        <v>11111</v>
      </c>
      <c r="J46" s="113" t="n">
        <v>13089</v>
      </c>
      <c r="K46" s="113" t="n">
        <v>16371</v>
      </c>
      <c r="L46" s="113" t="n">
        <v>25645</v>
      </c>
      <c r="M46" s="113" t="n">
        <v>31445</v>
      </c>
      <c r="N46" s="113" t="n">
        <v>111.7</v>
      </c>
    </row>
    <row r="47" customFormat="false" ht="15" hidden="false" customHeight="false" outlineLevel="0" collapsed="false">
      <c r="A47" s="112" t="s">
        <v>38</v>
      </c>
      <c r="B47" s="113" t="n">
        <v>2.2</v>
      </c>
      <c r="C47" s="113" t="n">
        <v>1532</v>
      </c>
      <c r="D47" s="113" t="n">
        <v>13851</v>
      </c>
      <c r="E47" s="113" t="n">
        <v>17634</v>
      </c>
      <c r="F47" s="113" t="n">
        <v>25148</v>
      </c>
      <c r="G47" s="113" t="n">
        <v>41052</v>
      </c>
      <c r="H47" s="113" t="n">
        <v>58149</v>
      </c>
      <c r="I47" s="113" t="n">
        <v>82148</v>
      </c>
      <c r="J47" s="113" t="n">
        <v>108645</v>
      </c>
      <c r="K47" s="113" t="n">
        <v>146648</v>
      </c>
      <c r="L47" s="113" t="n">
        <v>217344</v>
      </c>
      <c r="M47" s="113" t="n">
        <v>275129</v>
      </c>
      <c r="N47" s="113" t="n">
        <v>110.6</v>
      </c>
    </row>
    <row r="48" customFormat="false" ht="21" hidden="false" customHeight="false" outlineLevel="0" collapsed="false">
      <c r="A48" s="112" t="s">
        <v>125</v>
      </c>
      <c r="B48" s="113" t="n">
        <v>1.8</v>
      </c>
      <c r="C48" s="113" t="n">
        <v>98</v>
      </c>
      <c r="D48" s="113" t="n">
        <v>1165</v>
      </c>
      <c r="E48" s="113" t="n">
        <v>2440</v>
      </c>
      <c r="F48" s="113" t="n">
        <v>1957</v>
      </c>
      <c r="G48" s="113" t="n">
        <v>2457</v>
      </c>
      <c r="H48" s="113" t="n">
        <v>2983</v>
      </c>
      <c r="I48" s="113" t="n">
        <v>3358</v>
      </c>
      <c r="J48" s="113" t="n">
        <v>4271</v>
      </c>
      <c r="K48" s="113" t="n">
        <v>5093</v>
      </c>
      <c r="L48" s="113" t="n">
        <v>6606</v>
      </c>
      <c r="M48" s="113" t="n">
        <v>7241</v>
      </c>
      <c r="N48" s="113" t="n">
        <v>100.9</v>
      </c>
    </row>
    <row r="49" customFormat="false" ht="15" hidden="false" customHeight="false" outlineLevel="0" collapsed="false">
      <c r="A49" s="112" t="s">
        <v>40</v>
      </c>
      <c r="B49" s="113" t="n">
        <v>1.3</v>
      </c>
      <c r="C49" s="113" t="n">
        <v>1248</v>
      </c>
      <c r="D49" s="113" t="n">
        <v>6400</v>
      </c>
      <c r="E49" s="113" t="n">
        <v>8878</v>
      </c>
      <c r="F49" s="113" t="n">
        <v>12126</v>
      </c>
      <c r="G49" s="113" t="n">
        <v>15205</v>
      </c>
      <c r="H49" s="113" t="n">
        <v>18684</v>
      </c>
      <c r="I49" s="113" t="n">
        <v>23435</v>
      </c>
      <c r="J49" s="113" t="n">
        <v>28401</v>
      </c>
      <c r="K49" s="113" t="n">
        <v>35549</v>
      </c>
      <c r="L49" s="113" t="n">
        <v>47968</v>
      </c>
      <c r="M49" s="113" t="n">
        <v>54901</v>
      </c>
      <c r="N49" s="113" t="n">
        <v>102.1</v>
      </c>
    </row>
    <row r="50" customFormat="false" ht="15" hidden="false" customHeight="false" outlineLevel="0" collapsed="false">
      <c r="A50" s="112" t="s">
        <v>31</v>
      </c>
      <c r="B50" s="113" t="n">
        <v>0.4</v>
      </c>
      <c r="C50" s="113" t="n">
        <v>290</v>
      </c>
      <c r="D50" s="113" t="n">
        <v>1491</v>
      </c>
      <c r="E50" s="113" t="n">
        <v>2069</v>
      </c>
      <c r="F50" s="113" t="n">
        <v>2247</v>
      </c>
      <c r="G50" s="113" t="n">
        <v>2443</v>
      </c>
      <c r="H50" s="113" t="n">
        <v>3001</v>
      </c>
      <c r="I50" s="113" t="n">
        <v>3878</v>
      </c>
      <c r="J50" s="113" t="n">
        <v>5175</v>
      </c>
      <c r="K50" s="113" t="n">
        <v>6125</v>
      </c>
      <c r="L50" s="113" t="n">
        <v>7368</v>
      </c>
      <c r="M50" s="113" t="n">
        <v>8488</v>
      </c>
      <c r="N50" s="113" t="n">
        <v>104.3</v>
      </c>
    </row>
    <row r="51" customFormat="false" ht="15" hidden="false" customHeight="false" outlineLevel="0" collapsed="false">
      <c r="A51" s="112" t="s">
        <v>41</v>
      </c>
      <c r="B51" s="113" t="n">
        <v>0.5</v>
      </c>
      <c r="C51" s="113" t="n">
        <v>538</v>
      </c>
      <c r="D51" s="113" t="n">
        <v>3372</v>
      </c>
      <c r="E51" s="113" t="n">
        <v>4061</v>
      </c>
      <c r="F51" s="113" t="n">
        <v>5532</v>
      </c>
      <c r="G51" s="113" t="n">
        <v>7454</v>
      </c>
      <c r="H51" s="113" t="n">
        <v>9601</v>
      </c>
      <c r="I51" s="113" t="n">
        <v>12510</v>
      </c>
      <c r="J51" s="113" t="n">
        <v>15712</v>
      </c>
      <c r="K51" s="113" t="n">
        <v>18045</v>
      </c>
      <c r="L51" s="113" t="n">
        <v>22575</v>
      </c>
      <c r="M51" s="113" t="n">
        <v>25306</v>
      </c>
      <c r="N51" s="113" t="n">
        <v>99.8</v>
      </c>
    </row>
    <row r="52" customFormat="false" ht="15" hidden="false" customHeight="false" outlineLevel="0" collapsed="false">
      <c r="A52" s="112" t="s">
        <v>126</v>
      </c>
      <c r="B52" s="113" t="n">
        <v>0.8</v>
      </c>
      <c r="C52" s="113" t="n">
        <v>1165</v>
      </c>
      <c r="D52" s="113" t="n">
        <v>6493</v>
      </c>
      <c r="E52" s="113" t="n">
        <v>8019</v>
      </c>
      <c r="F52" s="113" t="n">
        <v>9182</v>
      </c>
      <c r="G52" s="113" t="n">
        <v>10538</v>
      </c>
      <c r="H52" s="113" t="n">
        <v>12668</v>
      </c>
      <c r="I52" s="113" t="n">
        <v>17105</v>
      </c>
      <c r="J52" s="113" t="n">
        <v>23094</v>
      </c>
      <c r="K52" s="113" t="n">
        <v>28836</v>
      </c>
      <c r="L52" s="113" t="n">
        <v>38611</v>
      </c>
      <c r="M52" s="113" t="n">
        <v>44691</v>
      </c>
      <c r="N52" s="113" t="n">
        <v>103.7</v>
      </c>
    </row>
    <row r="53" customFormat="false" ht="21" hidden="false" customHeight="false" outlineLevel="0" collapsed="false">
      <c r="A53" s="112" t="s">
        <v>127</v>
      </c>
      <c r="B53" s="113" t="n">
        <v>1.8</v>
      </c>
      <c r="C53" s="113" t="n">
        <v>170</v>
      </c>
      <c r="D53" s="113" t="s">
        <v>128</v>
      </c>
      <c r="E53" s="113" t="s">
        <v>128</v>
      </c>
      <c r="F53" s="113" t="s">
        <v>128</v>
      </c>
      <c r="G53" s="113" t="s">
        <v>128</v>
      </c>
      <c r="H53" s="113" t="n">
        <v>9086</v>
      </c>
      <c r="I53" s="113" t="n">
        <v>11704</v>
      </c>
      <c r="J53" s="113" t="n">
        <v>10398</v>
      </c>
      <c r="K53" s="113" t="n">
        <v>15715</v>
      </c>
      <c r="L53" s="113" t="n">
        <v>25176</v>
      </c>
      <c r="M53" s="113" t="n">
        <v>31142</v>
      </c>
      <c r="N53" s="113" t="n">
        <v>109.3</v>
      </c>
    </row>
    <row r="54" customFormat="false" ht="15" hidden="false" customHeight="false" outlineLevel="0" collapsed="false">
      <c r="A54" s="112" t="s">
        <v>33</v>
      </c>
      <c r="B54" s="113" t="n">
        <v>7.9</v>
      </c>
      <c r="C54" s="113" t="n">
        <v>11543</v>
      </c>
      <c r="D54" s="113" t="n">
        <v>62145</v>
      </c>
      <c r="E54" s="113" t="n">
        <v>82886</v>
      </c>
      <c r="F54" s="113" t="n">
        <v>109908</v>
      </c>
      <c r="G54" s="113" t="n">
        <v>134355</v>
      </c>
      <c r="H54" s="113" t="n">
        <v>167382</v>
      </c>
      <c r="I54" s="113" t="n">
        <v>214121</v>
      </c>
      <c r="J54" s="113" t="n">
        <v>274693</v>
      </c>
      <c r="K54" s="113" t="n">
        <v>378338</v>
      </c>
      <c r="L54" s="113" t="n">
        <v>500693</v>
      </c>
      <c r="M54" s="113" t="n">
        <v>552354</v>
      </c>
      <c r="N54" s="113" t="n">
        <v>100.5</v>
      </c>
    </row>
    <row r="55" customFormat="false" ht="15" hidden="false" customHeight="false" outlineLevel="0" collapsed="false">
      <c r="A55" s="112" t="s">
        <v>44</v>
      </c>
      <c r="B55" s="113" t="n">
        <v>4.5</v>
      </c>
      <c r="C55" s="113" t="n">
        <v>5459</v>
      </c>
      <c r="D55" s="113" t="n">
        <v>30418</v>
      </c>
      <c r="E55" s="113" t="n">
        <v>39461</v>
      </c>
      <c r="F55" s="113" t="n">
        <v>49904</v>
      </c>
      <c r="G55" s="113" t="n">
        <v>60488</v>
      </c>
      <c r="H55" s="113" t="n">
        <v>79870</v>
      </c>
      <c r="I55" s="113" t="n">
        <v>101378</v>
      </c>
      <c r="J55" s="113" t="n">
        <v>123896</v>
      </c>
      <c r="K55" s="113" t="n">
        <v>158713</v>
      </c>
      <c r="L55" s="113" t="n">
        <v>203557</v>
      </c>
      <c r="M55" s="113" t="n">
        <v>228960</v>
      </c>
      <c r="N55" s="113" t="n">
        <v>101</v>
      </c>
    </row>
    <row r="56" customFormat="false" ht="15" hidden="false" customHeight="false" outlineLevel="0" collapsed="false">
      <c r="A56" s="112" t="s">
        <v>34</v>
      </c>
      <c r="B56" s="113" t="n">
        <v>1.5</v>
      </c>
      <c r="C56" s="113" t="n">
        <v>2232</v>
      </c>
      <c r="D56" s="113" t="n">
        <v>10993</v>
      </c>
      <c r="E56" s="113" t="n">
        <v>14371</v>
      </c>
      <c r="F56" s="113" t="n">
        <v>17758</v>
      </c>
      <c r="G56" s="113" t="n">
        <v>21741</v>
      </c>
      <c r="H56" s="113" t="n">
        <v>25936</v>
      </c>
      <c r="I56" s="113" t="n">
        <v>32864</v>
      </c>
      <c r="J56" s="113" t="n">
        <v>42088</v>
      </c>
      <c r="K56" s="113" t="n">
        <v>55956</v>
      </c>
      <c r="L56" s="113" t="n">
        <v>77665</v>
      </c>
      <c r="M56" s="113" t="n">
        <v>83906</v>
      </c>
      <c r="N56" s="113" t="n">
        <v>97.9</v>
      </c>
    </row>
    <row r="57" customFormat="false" ht="15" hidden="false" customHeight="false" outlineLevel="0" collapsed="false">
      <c r="A57" s="112" t="s">
        <v>35</v>
      </c>
      <c r="B57" s="113" t="n">
        <v>4</v>
      </c>
      <c r="C57" s="113" t="n">
        <v>5406</v>
      </c>
      <c r="D57" s="113" t="n">
        <v>29938</v>
      </c>
      <c r="E57" s="113" t="n">
        <v>39185</v>
      </c>
      <c r="F57" s="113" t="n">
        <v>50198</v>
      </c>
      <c r="G57" s="113" t="n">
        <v>61837</v>
      </c>
      <c r="H57" s="113" t="n">
        <v>80031</v>
      </c>
      <c r="I57" s="113" t="n">
        <v>101536</v>
      </c>
      <c r="J57" s="113" t="n">
        <v>117868</v>
      </c>
      <c r="K57" s="113" t="n">
        <v>147708</v>
      </c>
      <c r="L57" s="113" t="n">
        <v>186094</v>
      </c>
      <c r="M57" s="113" t="n">
        <v>201676</v>
      </c>
      <c r="N57" s="113" t="n">
        <v>98.5</v>
      </c>
    </row>
    <row r="58" customFormat="false" ht="15" hidden="false" customHeight="false" outlineLevel="0" collapsed="false">
      <c r="A58" s="112" t="s">
        <v>36</v>
      </c>
      <c r="B58" s="113" t="n">
        <v>7.1</v>
      </c>
      <c r="C58" s="113" t="n">
        <v>8048</v>
      </c>
      <c r="D58" s="113" t="n">
        <v>60589</v>
      </c>
      <c r="E58" s="113" t="n">
        <v>80619</v>
      </c>
      <c r="F58" s="113" t="n">
        <v>101952</v>
      </c>
      <c r="G58" s="113" t="n">
        <v>122568</v>
      </c>
      <c r="H58" s="113" t="n">
        <v>152255</v>
      </c>
      <c r="I58" s="113" t="n">
        <v>195754</v>
      </c>
      <c r="J58" s="113" t="n">
        <v>239407</v>
      </c>
      <c r="K58" s="113" t="n">
        <v>319501</v>
      </c>
      <c r="L58" s="113" t="n">
        <v>423426</v>
      </c>
      <c r="M58" s="113" t="n">
        <v>396677</v>
      </c>
      <c r="N58" s="113" t="n">
        <v>84.7</v>
      </c>
    </row>
    <row r="59" customFormat="false" ht="15" hidden="false" customHeight="false" outlineLevel="0" collapsed="false">
      <c r="A59" s="110" t="s">
        <v>129</v>
      </c>
      <c r="B59" s="111" t="n">
        <v>45.9</v>
      </c>
      <c r="C59" s="111" t="n">
        <v>82172</v>
      </c>
      <c r="D59" s="111" t="n">
        <v>387424</v>
      </c>
      <c r="E59" s="111" t="n">
        <v>502358</v>
      </c>
      <c r="F59" s="111" t="n">
        <v>620259</v>
      </c>
      <c r="G59" s="111" t="n">
        <v>755327</v>
      </c>
      <c r="H59" s="111" t="n">
        <v>940884</v>
      </c>
      <c r="I59" s="111" t="n">
        <v>1190814</v>
      </c>
      <c r="J59" s="111" t="n">
        <v>1516694</v>
      </c>
      <c r="K59" s="111" t="n">
        <v>1949292</v>
      </c>
      <c r="L59" s="111" t="n">
        <v>2556441</v>
      </c>
      <c r="M59" s="111" t="n">
        <v>2667447</v>
      </c>
      <c r="N59" s="111" t="n">
        <v>95.2</v>
      </c>
    </row>
    <row r="60" customFormat="false" ht="15" hidden="false" customHeight="false" outlineLevel="0" collapsed="false">
      <c r="A60" s="110" t="s">
        <v>108</v>
      </c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</row>
    <row r="61" customFormat="false" ht="15" hidden="false" customHeight="false" outlineLevel="0" collapsed="false">
      <c r="A61" s="112" t="s">
        <v>45</v>
      </c>
      <c r="B61" s="113" t="n">
        <v>5.7</v>
      </c>
      <c r="C61" s="113" t="n">
        <v>8654</v>
      </c>
      <c r="D61" s="113" t="n">
        <v>49400</v>
      </c>
      <c r="E61" s="113" t="n">
        <v>65663</v>
      </c>
      <c r="F61" s="113" t="n">
        <v>82048</v>
      </c>
      <c r="G61" s="113" t="n">
        <v>103785</v>
      </c>
      <c r="H61" s="113" t="n">
        <v>133568</v>
      </c>
      <c r="I61" s="113" t="n">
        <v>177377</v>
      </c>
      <c r="J61" s="113" t="n">
        <v>239124</v>
      </c>
      <c r="K61" s="113" t="n">
        <v>323421</v>
      </c>
      <c r="L61" s="113" t="n">
        <v>428900</v>
      </c>
      <c r="M61" s="113" t="n">
        <v>458949</v>
      </c>
      <c r="N61" s="113" t="n">
        <v>98</v>
      </c>
    </row>
    <row r="62" customFormat="false" ht="15" hidden="false" customHeight="false" outlineLevel="0" collapsed="false">
      <c r="A62" s="112" t="s">
        <v>130</v>
      </c>
      <c r="B62" s="113" t="n">
        <v>0.9</v>
      </c>
      <c r="C62" s="113" t="n">
        <v>1414</v>
      </c>
      <c r="D62" s="113" t="n">
        <v>5175</v>
      </c>
      <c r="E62" s="113" t="n">
        <v>6269</v>
      </c>
      <c r="F62" s="113" t="n">
        <v>7622</v>
      </c>
      <c r="G62" s="113" t="n">
        <v>8951</v>
      </c>
      <c r="H62" s="113" t="n">
        <v>10787</v>
      </c>
      <c r="I62" s="113" t="n">
        <v>13953</v>
      </c>
      <c r="J62" s="113" t="n">
        <v>20305</v>
      </c>
      <c r="K62" s="113" t="n">
        <v>26330</v>
      </c>
      <c r="L62" s="113" t="n">
        <v>36189</v>
      </c>
      <c r="M62" s="113" t="n">
        <v>39925</v>
      </c>
      <c r="N62" s="113" t="n">
        <v>100.1</v>
      </c>
    </row>
    <row r="63" customFormat="false" ht="15" hidden="false" customHeight="false" outlineLevel="0" collapsed="false">
      <c r="A63" s="112" t="s">
        <v>131</v>
      </c>
      <c r="B63" s="113" t="n">
        <v>1.2</v>
      </c>
      <c r="C63" s="113" t="n">
        <v>1820</v>
      </c>
      <c r="D63" s="113" t="n">
        <v>6637</v>
      </c>
      <c r="E63" s="113" t="n">
        <v>8088</v>
      </c>
      <c r="F63" s="113" t="n">
        <v>9586</v>
      </c>
      <c r="G63" s="113" t="n">
        <v>12351</v>
      </c>
      <c r="H63" s="113" t="n">
        <v>15278</v>
      </c>
      <c r="I63" s="113" t="n">
        <v>18618</v>
      </c>
      <c r="J63" s="113" t="n">
        <v>22466</v>
      </c>
      <c r="K63" s="113" t="n">
        <v>29179</v>
      </c>
      <c r="L63" s="113" t="n">
        <v>39520</v>
      </c>
      <c r="M63" s="113" t="n">
        <v>44934</v>
      </c>
      <c r="N63" s="113" t="n">
        <v>100.8</v>
      </c>
    </row>
    <row r="64" customFormat="false" ht="15" hidden="false" customHeight="false" outlineLevel="0" collapsed="false">
      <c r="A64" s="112" t="s">
        <v>48</v>
      </c>
      <c r="B64" s="113" t="n">
        <v>5.1</v>
      </c>
      <c r="C64" s="113" t="n">
        <v>9192</v>
      </c>
      <c r="D64" s="113" t="n">
        <v>44815</v>
      </c>
      <c r="E64" s="113" t="n">
        <v>61218</v>
      </c>
      <c r="F64" s="113" t="n">
        <v>74577</v>
      </c>
      <c r="G64" s="113" t="n">
        <v>96970</v>
      </c>
      <c r="H64" s="113" t="n">
        <v>121737</v>
      </c>
      <c r="I64" s="113" t="n">
        <v>161441</v>
      </c>
      <c r="J64" s="113" t="n">
        <v>213946</v>
      </c>
      <c r="K64" s="113" t="n">
        <v>276459</v>
      </c>
      <c r="L64" s="113" t="n">
        <v>369299</v>
      </c>
      <c r="M64" s="113" t="n">
        <v>393904</v>
      </c>
      <c r="N64" s="113" t="n">
        <v>97.9</v>
      </c>
    </row>
    <row r="65" customFormat="false" ht="15" hidden="false" customHeight="false" outlineLevel="0" collapsed="false">
      <c r="A65" s="112" t="s">
        <v>49</v>
      </c>
      <c r="B65" s="113" t="n">
        <v>2.3</v>
      </c>
      <c r="C65" s="113" t="n">
        <v>4397</v>
      </c>
      <c r="D65" s="113" t="n">
        <v>15138</v>
      </c>
      <c r="E65" s="113" t="n">
        <v>18968</v>
      </c>
      <c r="F65" s="113" t="n">
        <v>22781</v>
      </c>
      <c r="G65" s="113" t="n">
        <v>26321</v>
      </c>
      <c r="H65" s="113" t="n">
        <v>31793</v>
      </c>
      <c r="I65" s="113" t="n">
        <v>39089</v>
      </c>
      <c r="J65" s="113" t="n">
        <v>50247</v>
      </c>
      <c r="K65" s="113" t="n">
        <v>65900</v>
      </c>
      <c r="L65" s="113" t="n">
        <v>92481</v>
      </c>
      <c r="M65" s="113" t="n">
        <v>98101</v>
      </c>
      <c r="N65" s="113" t="n">
        <v>95</v>
      </c>
    </row>
    <row r="66" customFormat="false" ht="15" hidden="false" customHeight="false" outlineLevel="0" collapsed="false">
      <c r="A66" s="112" t="s">
        <v>50</v>
      </c>
      <c r="B66" s="113" t="n">
        <v>1.7</v>
      </c>
      <c r="C66" s="113" t="n">
        <v>3420</v>
      </c>
      <c r="D66" s="113" t="n">
        <v>9917</v>
      </c>
      <c r="E66" s="113" t="n">
        <v>13338</v>
      </c>
      <c r="F66" s="113" t="n">
        <v>15769</v>
      </c>
      <c r="G66" s="113" t="n">
        <v>19603</v>
      </c>
      <c r="H66" s="113" t="n">
        <v>23805</v>
      </c>
      <c r="I66" s="113" t="n">
        <v>29806</v>
      </c>
      <c r="J66" s="113" t="n">
        <v>37213</v>
      </c>
      <c r="K66" s="113" t="n">
        <v>48352</v>
      </c>
      <c r="L66" s="113" t="n">
        <v>67727</v>
      </c>
      <c r="M66" s="113" t="n">
        <v>72596</v>
      </c>
      <c r="N66" s="113" t="n">
        <v>99.3</v>
      </c>
    </row>
    <row r="67" customFormat="false" ht="15" hidden="false" customHeight="false" outlineLevel="0" collapsed="false">
      <c r="A67" s="112" t="s">
        <v>51</v>
      </c>
      <c r="B67" s="113" t="n">
        <v>4.4</v>
      </c>
      <c r="C67" s="113" t="n">
        <v>9335</v>
      </c>
      <c r="D67" s="113" t="n">
        <v>40460</v>
      </c>
      <c r="E67" s="113" t="n">
        <v>54225</v>
      </c>
      <c r="F67" s="113" t="n">
        <v>68144</v>
      </c>
      <c r="G67" s="113" t="n">
        <v>83796</v>
      </c>
      <c r="H67" s="113" t="n">
        <v>101149</v>
      </c>
      <c r="I67" s="113" t="n">
        <v>130236</v>
      </c>
      <c r="J67" s="113" t="n">
        <v>178031</v>
      </c>
      <c r="K67" s="113" t="n">
        <v>220407</v>
      </c>
      <c r="L67" s="113" t="n">
        <v>278260</v>
      </c>
      <c r="M67" s="113" t="n">
        <v>290196</v>
      </c>
      <c r="N67" s="113" t="n">
        <v>93.8</v>
      </c>
    </row>
    <row r="68" customFormat="false" ht="15" hidden="false" customHeight="false" outlineLevel="0" collapsed="false">
      <c r="A68" s="112" t="s">
        <v>132</v>
      </c>
      <c r="B68" s="113" t="n">
        <v>2.3</v>
      </c>
      <c r="C68" s="113" t="n">
        <v>5121</v>
      </c>
      <c r="D68" s="113" t="n">
        <v>13823</v>
      </c>
      <c r="E68" s="113" t="n">
        <v>16800</v>
      </c>
      <c r="F68" s="113" t="n">
        <v>22079</v>
      </c>
      <c r="G68" s="113" t="n">
        <v>24650</v>
      </c>
      <c r="H68" s="113" t="n">
        <v>30238</v>
      </c>
      <c r="I68" s="113" t="n">
        <v>36334</v>
      </c>
      <c r="J68" s="113" t="n">
        <v>43930</v>
      </c>
      <c r="K68" s="113" t="n">
        <v>57627</v>
      </c>
      <c r="L68" s="113" t="n">
        <v>78139</v>
      </c>
      <c r="M68" s="113" t="n">
        <v>79403</v>
      </c>
      <c r="N68" s="113" t="n">
        <v>91.8</v>
      </c>
    </row>
    <row r="69" customFormat="false" ht="15" hidden="false" customHeight="false" outlineLevel="0" collapsed="false">
      <c r="A69" s="112" t="s">
        <v>133</v>
      </c>
      <c r="B69" s="113" t="n">
        <v>5.8</v>
      </c>
      <c r="C69" s="113" t="n">
        <v>8725</v>
      </c>
      <c r="D69" s="113" t="n">
        <v>43163</v>
      </c>
      <c r="E69" s="113" t="n">
        <v>57513</v>
      </c>
      <c r="F69" s="113" t="n">
        <v>74759</v>
      </c>
      <c r="G69" s="113" t="n">
        <v>92013</v>
      </c>
      <c r="H69" s="113" t="n">
        <v>115731</v>
      </c>
      <c r="I69" s="113" t="n">
        <v>139957</v>
      </c>
      <c r="J69" s="113" t="n">
        <v>177636</v>
      </c>
      <c r="K69" s="113" t="n">
        <v>232306</v>
      </c>
      <c r="L69" s="113" t="n">
        <v>314054</v>
      </c>
      <c r="M69" s="113" t="n">
        <v>310267</v>
      </c>
      <c r="N69" s="113" t="n">
        <v>90</v>
      </c>
    </row>
    <row r="70" customFormat="false" ht="15" hidden="false" customHeight="false" outlineLevel="0" collapsed="false">
      <c r="A70" s="112" t="s">
        <v>54</v>
      </c>
      <c r="B70" s="113" t="n">
        <v>3</v>
      </c>
      <c r="C70" s="113" t="n">
        <v>3331</v>
      </c>
      <c r="D70" s="113" t="n">
        <v>17099</v>
      </c>
      <c r="E70" s="113" t="n">
        <v>21842</v>
      </c>
      <c r="F70" s="113" t="n">
        <v>26007</v>
      </c>
      <c r="G70" s="113" t="n">
        <v>30470</v>
      </c>
      <c r="H70" s="113" t="n">
        <v>40886</v>
      </c>
      <c r="I70" s="113" t="n">
        <v>54409</v>
      </c>
      <c r="J70" s="113" t="n">
        <v>69487</v>
      </c>
      <c r="K70" s="113" t="n">
        <v>90266</v>
      </c>
      <c r="L70" s="113" t="n">
        <v>125959</v>
      </c>
      <c r="M70" s="113" t="n">
        <v>136473</v>
      </c>
      <c r="N70" s="113" t="n">
        <v>99.7</v>
      </c>
    </row>
    <row r="71" customFormat="false" ht="15" hidden="false" customHeight="false" outlineLevel="0" collapsed="false">
      <c r="A71" s="112" t="s">
        <v>55</v>
      </c>
      <c r="B71" s="113" t="n">
        <v>2.2</v>
      </c>
      <c r="C71" s="113" t="n">
        <v>3872</v>
      </c>
      <c r="D71" s="113" t="n">
        <v>13763</v>
      </c>
      <c r="E71" s="113" t="n">
        <v>17090</v>
      </c>
      <c r="F71" s="113" t="n">
        <v>20910</v>
      </c>
      <c r="G71" s="113" t="n">
        <v>25184</v>
      </c>
      <c r="H71" s="113" t="n">
        <v>32231</v>
      </c>
      <c r="I71" s="113" t="n">
        <v>40254</v>
      </c>
      <c r="J71" s="113" t="n">
        <v>47514</v>
      </c>
      <c r="K71" s="113" t="n">
        <v>73789</v>
      </c>
      <c r="L71" s="113" t="n">
        <v>94079</v>
      </c>
      <c r="M71" s="113" t="n">
        <v>102889</v>
      </c>
      <c r="N71" s="113" t="n">
        <v>98.9</v>
      </c>
    </row>
    <row r="72" customFormat="false" ht="15" hidden="false" customHeight="false" outlineLevel="0" collapsed="false">
      <c r="A72" s="112" t="s">
        <v>56</v>
      </c>
      <c r="B72" s="113" t="n">
        <v>5.3</v>
      </c>
      <c r="C72" s="113" t="n">
        <v>13755</v>
      </c>
      <c r="D72" s="113" t="n">
        <v>84411</v>
      </c>
      <c r="E72" s="113" t="n">
        <v>107059</v>
      </c>
      <c r="F72" s="113" t="n">
        <v>127798</v>
      </c>
      <c r="G72" s="113" t="n">
        <v>147999</v>
      </c>
      <c r="H72" s="113" t="n">
        <v>182204</v>
      </c>
      <c r="I72" s="113" t="n">
        <v>225858</v>
      </c>
      <c r="J72" s="113" t="n">
        <v>262912</v>
      </c>
      <c r="K72" s="113" t="n">
        <v>312219</v>
      </c>
      <c r="L72" s="113" t="n">
        <v>387217</v>
      </c>
      <c r="M72" s="113" t="n">
        <v>388484</v>
      </c>
      <c r="N72" s="113" t="n">
        <v>91.8</v>
      </c>
    </row>
    <row r="73" customFormat="false" ht="15" hidden="false" customHeight="false" outlineLevel="0" collapsed="false">
      <c r="A73" s="112" t="s">
        <v>57</v>
      </c>
      <c r="B73" s="113" t="n">
        <v>3.9</v>
      </c>
      <c r="C73" s="113" t="n">
        <v>5639</v>
      </c>
      <c r="D73" s="113" t="n">
        <v>29408</v>
      </c>
      <c r="E73" s="113" t="n">
        <v>36729</v>
      </c>
      <c r="F73" s="113" t="n">
        <v>45238</v>
      </c>
      <c r="G73" s="113" t="n">
        <v>54470</v>
      </c>
      <c r="H73" s="113" t="n">
        <v>67219</v>
      </c>
      <c r="I73" s="113" t="n">
        <v>82852</v>
      </c>
      <c r="J73" s="113" t="n">
        <v>99902</v>
      </c>
      <c r="K73" s="113" t="n">
        <v>121827</v>
      </c>
      <c r="L73" s="113" t="n">
        <v>159114</v>
      </c>
      <c r="M73" s="113" t="n">
        <v>163531</v>
      </c>
      <c r="N73" s="113" t="n">
        <v>94.8</v>
      </c>
    </row>
    <row r="74" customFormat="false" ht="15" hidden="false" customHeight="false" outlineLevel="0" collapsed="false">
      <c r="A74" s="112" t="s">
        <v>58</v>
      </c>
      <c r="B74" s="113" t="n">
        <v>2.1</v>
      </c>
      <c r="C74" s="113" t="n">
        <v>3497</v>
      </c>
      <c r="D74" s="113" t="n">
        <v>14216</v>
      </c>
      <c r="E74" s="113" t="n">
        <v>17555</v>
      </c>
      <c r="F74" s="113" t="n">
        <v>22941</v>
      </c>
      <c r="G74" s="113" t="n">
        <v>28764</v>
      </c>
      <c r="H74" s="113" t="n">
        <v>34258</v>
      </c>
      <c r="I74" s="113" t="n">
        <v>40631</v>
      </c>
      <c r="J74" s="113" t="n">
        <v>53983</v>
      </c>
      <c r="K74" s="113" t="n">
        <v>71212</v>
      </c>
      <c r="L74" s="113" t="n">
        <v>85505</v>
      </c>
      <c r="M74" s="113" t="n">
        <v>87795</v>
      </c>
      <c r="N74" s="113" t="n">
        <v>93.1</v>
      </c>
    </row>
    <row r="75" customFormat="false" ht="15" hidden="false" customHeight="false" outlineLevel="0" collapsed="false">
      <c r="A75" s="110" t="s">
        <v>134</v>
      </c>
      <c r="B75" s="111" t="n">
        <v>20.5</v>
      </c>
      <c r="C75" s="111" t="n">
        <v>41302</v>
      </c>
      <c r="D75" s="111" t="n">
        <v>170163</v>
      </c>
      <c r="E75" s="111" t="n">
        <v>231655</v>
      </c>
      <c r="F75" s="111" t="n">
        <v>298638</v>
      </c>
      <c r="G75" s="111" t="n">
        <v>381196</v>
      </c>
      <c r="H75" s="111" t="n">
        <v>493156</v>
      </c>
      <c r="I75" s="111" t="n">
        <v>656692</v>
      </c>
      <c r="J75" s="111" t="n">
        <v>866635</v>
      </c>
      <c r="K75" s="111" t="n">
        <v>1128829</v>
      </c>
      <c r="L75" s="111" t="n">
        <v>1494728</v>
      </c>
      <c r="M75" s="111" t="n">
        <v>1510796</v>
      </c>
      <c r="N75" s="111" t="n">
        <v>91.8</v>
      </c>
    </row>
    <row r="76" customFormat="false" ht="15" hidden="false" customHeight="false" outlineLevel="0" collapsed="false">
      <c r="A76" s="110" t="s">
        <v>108</v>
      </c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</row>
    <row r="77" customFormat="false" ht="15" hidden="false" customHeight="false" outlineLevel="0" collapsed="false">
      <c r="A77" s="112" t="s">
        <v>59</v>
      </c>
      <c r="B77" s="113" t="n">
        <v>1.6</v>
      </c>
      <c r="C77" s="113" t="n">
        <v>1681</v>
      </c>
      <c r="D77" s="113" t="n">
        <v>8490</v>
      </c>
      <c r="E77" s="113" t="n">
        <v>11329</v>
      </c>
      <c r="F77" s="113" t="n">
        <v>14519</v>
      </c>
      <c r="G77" s="113" t="n">
        <v>18091</v>
      </c>
      <c r="H77" s="113" t="n">
        <v>23284</v>
      </c>
      <c r="I77" s="113" t="n">
        <v>29271</v>
      </c>
      <c r="J77" s="113" t="n">
        <v>39879</v>
      </c>
      <c r="K77" s="113" t="n">
        <v>54618</v>
      </c>
      <c r="L77" s="113" t="n">
        <v>73301</v>
      </c>
      <c r="M77" s="113" t="n">
        <v>78739</v>
      </c>
      <c r="N77" s="113" t="n">
        <v>97.4</v>
      </c>
    </row>
    <row r="78" customFormat="false" ht="15" hidden="false" customHeight="false" outlineLevel="0" collapsed="false">
      <c r="A78" s="112" t="s">
        <v>135</v>
      </c>
      <c r="B78" s="113" t="n">
        <v>7.1</v>
      </c>
      <c r="C78" s="113" t="n">
        <v>15413</v>
      </c>
      <c r="D78" s="113" t="n">
        <v>58666</v>
      </c>
      <c r="E78" s="113" t="n">
        <v>80787</v>
      </c>
      <c r="F78" s="113" t="n">
        <v>107718</v>
      </c>
      <c r="G78" s="113" t="n">
        <v>134139</v>
      </c>
      <c r="H78" s="113" t="n">
        <v>179045</v>
      </c>
      <c r="I78" s="113" t="n">
        <v>236855</v>
      </c>
      <c r="J78" s="113" t="n">
        <v>303376</v>
      </c>
      <c r="K78" s="113" t="n">
        <v>401294</v>
      </c>
      <c r="L78" s="113" t="n">
        <v>527212</v>
      </c>
      <c r="M78" s="113" t="n">
        <v>553186</v>
      </c>
      <c r="N78" s="113" t="n">
        <v>95.6</v>
      </c>
    </row>
    <row r="79" customFormat="false" ht="15" hidden="false" customHeight="false" outlineLevel="0" collapsed="false">
      <c r="A79" s="112" t="s">
        <v>61</v>
      </c>
      <c r="B79" s="113" t="n">
        <v>6.2</v>
      </c>
      <c r="C79" s="113" t="n">
        <v>14524</v>
      </c>
      <c r="D79" s="113" t="n">
        <v>63359</v>
      </c>
      <c r="E79" s="113" t="n">
        <v>86580</v>
      </c>
      <c r="F79" s="113" t="n">
        <v>109663</v>
      </c>
      <c r="G79" s="113" t="n">
        <v>146362</v>
      </c>
      <c r="H79" s="113" t="n">
        <v>186293</v>
      </c>
      <c r="I79" s="113" t="n">
        <v>243614</v>
      </c>
      <c r="J79" s="113" t="n">
        <v>324694</v>
      </c>
      <c r="K79" s="113" t="n">
        <v>421225</v>
      </c>
      <c r="L79" s="113" t="n">
        <v>553252</v>
      </c>
      <c r="M79" s="113" t="n">
        <v>530566</v>
      </c>
      <c r="N79" s="113" t="n">
        <v>86.8</v>
      </c>
    </row>
    <row r="80" customFormat="false" ht="15" hidden="false" customHeight="false" outlineLevel="0" collapsed="false">
      <c r="A80" s="112" t="s">
        <v>136</v>
      </c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</row>
    <row r="81" customFormat="false" ht="21" hidden="false" customHeight="false" outlineLevel="0" collapsed="false">
      <c r="A81" s="112" t="s">
        <v>137</v>
      </c>
      <c r="B81" s="113" t="n">
        <v>2.8</v>
      </c>
      <c r="C81" s="113" t="n">
        <v>6134</v>
      </c>
      <c r="D81" s="113" t="n">
        <v>29464</v>
      </c>
      <c r="E81" s="113" t="n">
        <v>41555</v>
      </c>
      <c r="F81" s="113" t="n">
        <v>53184</v>
      </c>
      <c r="G81" s="113" t="n">
        <v>75724</v>
      </c>
      <c r="H81" s="113" t="n">
        <v>98850</v>
      </c>
      <c r="I81" s="113" t="n">
        <v>128935</v>
      </c>
      <c r="J81" s="113" t="n">
        <v>172428</v>
      </c>
      <c r="K81" s="113" t="n">
        <v>223984</v>
      </c>
      <c r="L81" s="113" t="n">
        <v>288416</v>
      </c>
      <c r="M81" s="113" t="n">
        <v>270553</v>
      </c>
      <c r="N81" s="113" t="n">
        <v>83.4</v>
      </c>
    </row>
    <row r="82" customFormat="false" ht="15" hidden="false" customHeight="false" outlineLevel="0" collapsed="false">
      <c r="A82" s="112" t="s">
        <v>138</v>
      </c>
      <c r="B82" s="114" t="n">
        <v>1.2</v>
      </c>
      <c r="C82" s="114" t="n">
        <v>3498</v>
      </c>
      <c r="D82" s="114" t="n">
        <v>12999</v>
      </c>
      <c r="E82" s="114" t="n">
        <v>17387</v>
      </c>
      <c r="F82" s="114" t="n">
        <v>22090</v>
      </c>
      <c r="G82" s="114" t="n">
        <v>27021</v>
      </c>
      <c r="H82" s="114" t="n">
        <v>34896</v>
      </c>
      <c r="I82" s="114" t="n">
        <v>47788</v>
      </c>
      <c r="J82" s="114" t="n">
        <v>61973</v>
      </c>
      <c r="K82" s="114" t="n">
        <v>78194</v>
      </c>
      <c r="L82" s="114" t="n">
        <v>100302</v>
      </c>
      <c r="M82" s="114" t="n">
        <v>97327</v>
      </c>
      <c r="N82" s="114" t="n">
        <v>89.2</v>
      </c>
    </row>
    <row r="83" customFormat="false" ht="15" hidden="false" customHeight="false" outlineLevel="0" collapsed="false">
      <c r="A83" s="112" t="s">
        <v>119</v>
      </c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</row>
    <row r="84" customFormat="false" ht="15" hidden="false" customHeight="false" outlineLevel="0" collapsed="false">
      <c r="A84" s="112" t="s">
        <v>62</v>
      </c>
      <c r="B84" s="113" t="n">
        <v>5.6</v>
      </c>
      <c r="C84" s="113" t="n">
        <v>9684</v>
      </c>
      <c r="D84" s="113" t="n">
        <v>39648</v>
      </c>
      <c r="E84" s="113" t="n">
        <v>52959</v>
      </c>
      <c r="F84" s="113" t="n">
        <v>66738</v>
      </c>
      <c r="G84" s="113" t="n">
        <v>82603</v>
      </c>
      <c r="H84" s="113" t="n">
        <v>104535</v>
      </c>
      <c r="I84" s="113" t="n">
        <v>146952</v>
      </c>
      <c r="J84" s="113" t="n">
        <v>198686</v>
      </c>
      <c r="K84" s="113" t="n">
        <v>251691</v>
      </c>
      <c r="L84" s="113" t="n">
        <v>340964</v>
      </c>
      <c r="M84" s="113" t="n">
        <v>348304</v>
      </c>
      <c r="N84" s="113" t="n">
        <v>93</v>
      </c>
    </row>
    <row r="85" customFormat="false" ht="15" hidden="false" customHeight="false" outlineLevel="0" collapsed="false">
      <c r="A85" s="110" t="s">
        <v>139</v>
      </c>
      <c r="B85" s="111" t="n">
        <v>32.8</v>
      </c>
      <c r="C85" s="111" t="n">
        <v>69453</v>
      </c>
      <c r="D85" s="111" t="n">
        <v>257688</v>
      </c>
      <c r="E85" s="111" t="n">
        <v>339771</v>
      </c>
      <c r="F85" s="111" t="n">
        <v>429810</v>
      </c>
      <c r="G85" s="111" t="n">
        <v>528961</v>
      </c>
      <c r="H85" s="111" t="n">
        <v>653544</v>
      </c>
      <c r="I85" s="111" t="n">
        <v>820481</v>
      </c>
      <c r="J85" s="111" t="n">
        <v>1027581</v>
      </c>
      <c r="K85" s="111" t="n">
        <v>1275824</v>
      </c>
      <c r="L85" s="111" t="n">
        <v>1613116</v>
      </c>
      <c r="M85" s="111" t="n">
        <v>1591535</v>
      </c>
      <c r="N85" s="111" t="n">
        <v>89.2</v>
      </c>
    </row>
    <row r="86" customFormat="false" ht="15" hidden="false" customHeight="false" outlineLevel="0" collapsed="false">
      <c r="A86" s="110" t="s">
        <v>108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</row>
    <row r="87" customFormat="false" ht="15" hidden="false" customHeight="false" outlineLevel="0" collapsed="false">
      <c r="A87" s="112" t="s">
        <v>63</v>
      </c>
      <c r="B87" s="113" t="n">
        <v>0.3</v>
      </c>
      <c r="C87" s="113" t="n">
        <v>357</v>
      </c>
      <c r="D87" s="113" t="n">
        <v>1303</v>
      </c>
      <c r="E87" s="113" t="n">
        <v>1779</v>
      </c>
      <c r="F87" s="113" t="n">
        <v>2189</v>
      </c>
      <c r="G87" s="113" t="n">
        <v>2807</v>
      </c>
      <c r="H87" s="113" t="n">
        <v>3352</v>
      </c>
      <c r="I87" s="113" t="n">
        <v>3961</v>
      </c>
      <c r="J87" s="113" t="n">
        <v>5165</v>
      </c>
      <c r="K87" s="113" t="n">
        <v>7303</v>
      </c>
      <c r="L87" s="113" t="n">
        <v>10557</v>
      </c>
      <c r="M87" s="113" t="n">
        <v>10896</v>
      </c>
      <c r="N87" s="113" t="n">
        <v>94.4</v>
      </c>
    </row>
    <row r="88" customFormat="false" ht="15" hidden="false" customHeight="false" outlineLevel="0" collapsed="false">
      <c r="A88" s="112" t="s">
        <v>64</v>
      </c>
      <c r="B88" s="113" t="n">
        <v>1.6</v>
      </c>
      <c r="C88" s="113" t="n">
        <v>3049</v>
      </c>
      <c r="D88" s="113" t="n">
        <v>10969</v>
      </c>
      <c r="E88" s="113" t="n">
        <v>14546</v>
      </c>
      <c r="F88" s="113" t="n">
        <v>18006</v>
      </c>
      <c r="G88" s="113" t="n">
        <v>22318</v>
      </c>
      <c r="H88" s="113" t="n">
        <v>27745</v>
      </c>
      <c r="I88" s="113" t="n">
        <v>35340</v>
      </c>
      <c r="J88" s="113" t="n">
        <v>42270</v>
      </c>
      <c r="K88" s="113" t="n">
        <v>54455</v>
      </c>
      <c r="L88" s="113" t="n">
        <v>68254</v>
      </c>
      <c r="M88" s="113" t="n">
        <v>75366</v>
      </c>
      <c r="N88" s="113" t="n">
        <v>100.1</v>
      </c>
    </row>
    <row r="89" customFormat="false" ht="15" hidden="false" customHeight="false" outlineLevel="0" collapsed="false">
      <c r="A89" s="112" t="s">
        <v>65</v>
      </c>
      <c r="B89" s="113" t="n">
        <v>0.4</v>
      </c>
      <c r="C89" s="113" t="n">
        <v>508</v>
      </c>
      <c r="D89" s="113" t="n">
        <v>1787</v>
      </c>
      <c r="E89" s="113" t="n">
        <v>2306</v>
      </c>
      <c r="F89" s="113" t="n">
        <v>2910</v>
      </c>
      <c r="G89" s="113" t="n">
        <v>3581</v>
      </c>
      <c r="H89" s="113" t="n">
        <v>4501</v>
      </c>
      <c r="I89" s="113" t="n">
        <v>5598</v>
      </c>
      <c r="J89" s="113" t="n">
        <v>6742</v>
      </c>
      <c r="K89" s="113" t="n">
        <v>7948</v>
      </c>
      <c r="L89" s="113" t="n">
        <v>9348</v>
      </c>
      <c r="M89" s="113" t="n">
        <v>10244</v>
      </c>
      <c r="N89" s="113" t="n">
        <v>99.4</v>
      </c>
    </row>
    <row r="90" customFormat="false" ht="15" hidden="false" customHeight="false" outlineLevel="0" collapsed="false">
      <c r="A90" s="112" t="s">
        <v>66</v>
      </c>
      <c r="B90" s="113" t="n">
        <v>0.8</v>
      </c>
      <c r="C90" s="113" t="n">
        <v>1501</v>
      </c>
      <c r="D90" s="113" t="n">
        <v>5733</v>
      </c>
      <c r="E90" s="113" t="n">
        <v>6951</v>
      </c>
      <c r="F90" s="113" t="n">
        <v>7733</v>
      </c>
      <c r="G90" s="113" t="n">
        <v>9251</v>
      </c>
      <c r="H90" s="113" t="n">
        <v>10757</v>
      </c>
      <c r="I90" s="113" t="n">
        <v>12241</v>
      </c>
      <c r="J90" s="113" t="n">
        <v>16182</v>
      </c>
      <c r="K90" s="113" t="n">
        <v>21313</v>
      </c>
      <c r="L90" s="113" t="n">
        <v>24448</v>
      </c>
      <c r="M90" s="113" t="n">
        <v>25233</v>
      </c>
      <c r="N90" s="113" t="n">
        <v>91.5</v>
      </c>
    </row>
    <row r="91" customFormat="false" ht="15" hidden="false" customHeight="false" outlineLevel="0" collapsed="false">
      <c r="A91" s="112" t="s">
        <v>67</v>
      </c>
      <c r="B91" s="113" t="n">
        <v>3.9</v>
      </c>
      <c r="C91" s="113" t="n">
        <v>6635</v>
      </c>
      <c r="D91" s="113" t="n">
        <v>24402</v>
      </c>
      <c r="E91" s="113" t="n">
        <v>32311</v>
      </c>
      <c r="F91" s="113" t="n">
        <v>41369</v>
      </c>
      <c r="G91" s="113" t="n">
        <v>53127</v>
      </c>
      <c r="H91" s="113" t="n">
        <v>66261</v>
      </c>
      <c r="I91" s="113" t="n">
        <v>82057</v>
      </c>
      <c r="J91" s="113" t="n">
        <v>105612</v>
      </c>
      <c r="K91" s="113" t="n">
        <v>132860</v>
      </c>
      <c r="L91" s="113" t="n">
        <v>171986</v>
      </c>
      <c r="M91" s="113" t="n">
        <v>159003</v>
      </c>
      <c r="N91" s="113" t="n">
        <v>82.5</v>
      </c>
    </row>
    <row r="92" customFormat="false" ht="15" hidden="false" customHeight="false" outlineLevel="0" collapsed="false">
      <c r="A92" s="112" t="s">
        <v>68</v>
      </c>
      <c r="B92" s="113" t="n">
        <v>1.8</v>
      </c>
      <c r="C92" s="113" t="n">
        <v>3821</v>
      </c>
      <c r="D92" s="113" t="n">
        <v>9984</v>
      </c>
      <c r="E92" s="113" t="n">
        <v>14307</v>
      </c>
      <c r="F92" s="113" t="n">
        <v>19570</v>
      </c>
      <c r="G92" s="113" t="n">
        <v>26519</v>
      </c>
      <c r="H92" s="113" t="n">
        <v>33543</v>
      </c>
      <c r="I92" s="113" t="n">
        <v>39484</v>
      </c>
      <c r="J92" s="113" t="n">
        <v>47346</v>
      </c>
      <c r="K92" s="113" t="n">
        <v>56993</v>
      </c>
      <c r="L92" s="113" t="n">
        <v>75370</v>
      </c>
      <c r="M92" s="113" t="n">
        <v>84163</v>
      </c>
      <c r="N92" s="113" t="n">
        <v>98.6</v>
      </c>
    </row>
    <row r="93" customFormat="false" ht="15" hidden="false" customHeight="false" outlineLevel="0" collapsed="false">
      <c r="A93" s="112" t="s">
        <v>69</v>
      </c>
      <c r="B93" s="113" t="n">
        <v>5.2</v>
      </c>
      <c r="C93" s="113" t="n">
        <v>12038</v>
      </c>
      <c r="D93" s="113" t="n">
        <v>48609</v>
      </c>
      <c r="E93" s="113" t="n">
        <v>63365</v>
      </c>
      <c r="F93" s="113" t="n">
        <v>75906</v>
      </c>
      <c r="G93" s="113" t="n">
        <v>89836</v>
      </c>
      <c r="H93" s="113" t="n">
        <v>105790</v>
      </c>
      <c r="I93" s="113" t="n">
        <v>126623</v>
      </c>
      <c r="J93" s="113" t="n">
        <v>162543</v>
      </c>
      <c r="K93" s="113" t="n">
        <v>213665</v>
      </c>
      <c r="L93" s="113" t="n">
        <v>276012</v>
      </c>
      <c r="M93" s="113" t="n">
        <v>279179</v>
      </c>
      <c r="N93" s="113" t="n">
        <v>92.2</v>
      </c>
    </row>
    <row r="94" customFormat="false" ht="15" hidden="false" customHeight="false" outlineLevel="0" collapsed="false">
      <c r="A94" s="112" t="s">
        <v>70</v>
      </c>
      <c r="B94" s="113" t="n">
        <v>4.2</v>
      </c>
      <c r="C94" s="113" t="n">
        <v>10060</v>
      </c>
      <c r="D94" s="113" t="n">
        <v>41525</v>
      </c>
      <c r="E94" s="113" t="n">
        <v>50247</v>
      </c>
      <c r="F94" s="113" t="n">
        <v>58011</v>
      </c>
      <c r="G94" s="113" t="n">
        <v>67486</v>
      </c>
      <c r="H94" s="113" t="n">
        <v>83555</v>
      </c>
      <c r="I94" s="113" t="n">
        <v>104304</v>
      </c>
      <c r="J94" s="113" t="n">
        <v>128017</v>
      </c>
      <c r="K94" s="113" t="n">
        <v>151289</v>
      </c>
      <c r="L94" s="113" t="n">
        <v>192059</v>
      </c>
      <c r="M94" s="113" t="n">
        <v>191359</v>
      </c>
      <c r="N94" s="113" t="n">
        <v>89.5</v>
      </c>
    </row>
    <row r="95" customFormat="false" ht="15" hidden="false" customHeight="false" outlineLevel="0" collapsed="false">
      <c r="A95" s="112" t="s">
        <v>71</v>
      </c>
      <c r="B95" s="113" t="n">
        <v>5.4</v>
      </c>
      <c r="C95" s="113" t="n">
        <v>14552</v>
      </c>
      <c r="D95" s="113" t="n">
        <v>38371</v>
      </c>
      <c r="E95" s="113" t="n">
        <v>54818</v>
      </c>
      <c r="F95" s="113" t="n">
        <v>72563</v>
      </c>
      <c r="G95" s="113" t="n">
        <v>88178</v>
      </c>
      <c r="H95" s="113" t="n">
        <v>110584</v>
      </c>
      <c r="I95" s="113" t="n">
        <v>140904</v>
      </c>
      <c r="J95" s="113" t="n">
        <v>178979</v>
      </c>
      <c r="K95" s="113" t="n">
        <v>223710</v>
      </c>
      <c r="L95" s="113" t="n">
        <v>273834</v>
      </c>
      <c r="M95" s="113" t="n">
        <v>234237</v>
      </c>
      <c r="N95" s="113" t="n">
        <v>77.8</v>
      </c>
    </row>
    <row r="96" customFormat="false" ht="15" hidden="false" customHeight="false" outlineLevel="0" collapsed="false">
      <c r="A96" s="112" t="s">
        <v>140</v>
      </c>
      <c r="B96" s="113" t="n">
        <v>4.4</v>
      </c>
      <c r="C96" s="113" t="n">
        <v>7649</v>
      </c>
      <c r="D96" s="113" t="n">
        <v>39644</v>
      </c>
      <c r="E96" s="113" t="n">
        <v>52248</v>
      </c>
      <c r="F96" s="113" t="n">
        <v>68012</v>
      </c>
      <c r="G96" s="113" t="n">
        <v>82947</v>
      </c>
      <c r="H96" s="113" t="n">
        <v>104234</v>
      </c>
      <c r="I96" s="113" t="n">
        <v>139864</v>
      </c>
      <c r="J96" s="113" t="n">
        <v>176559</v>
      </c>
      <c r="K96" s="113" t="n">
        <v>213552</v>
      </c>
      <c r="L96" s="113" t="n">
        <v>271533</v>
      </c>
      <c r="M96" s="113" t="n">
        <v>278437</v>
      </c>
      <c r="N96" s="113" t="n">
        <v>92.6</v>
      </c>
    </row>
    <row r="97" customFormat="false" ht="15" hidden="false" customHeight="false" outlineLevel="0" collapsed="false">
      <c r="A97" s="112" t="s">
        <v>73</v>
      </c>
      <c r="B97" s="113" t="n">
        <v>3.2</v>
      </c>
      <c r="C97" s="113" t="n">
        <v>6289</v>
      </c>
      <c r="D97" s="113" t="n">
        <v>22281</v>
      </c>
      <c r="E97" s="113" t="n">
        <v>30664</v>
      </c>
      <c r="F97" s="113" t="n">
        <v>41798</v>
      </c>
      <c r="G97" s="113" t="n">
        <v>54125</v>
      </c>
      <c r="H97" s="113" t="n">
        <v>66508</v>
      </c>
      <c r="I97" s="113" t="n">
        <v>83375</v>
      </c>
      <c r="J97" s="113" t="n">
        <v>101514</v>
      </c>
      <c r="K97" s="113" t="n">
        <v>128359</v>
      </c>
      <c r="L97" s="113" t="n">
        <v>164345</v>
      </c>
      <c r="M97" s="113" t="n">
        <v>167764</v>
      </c>
      <c r="N97" s="113" t="n">
        <v>93.1</v>
      </c>
    </row>
    <row r="98" customFormat="false" ht="15" hidden="false" customHeight="false" outlineLevel="0" collapsed="false">
      <c r="A98" s="112" t="s">
        <v>74</v>
      </c>
      <c r="B98" s="113" t="n">
        <v>1.6</v>
      </c>
      <c r="C98" s="113" t="n">
        <v>2994</v>
      </c>
      <c r="D98" s="113" t="n">
        <v>13081</v>
      </c>
      <c r="E98" s="113" t="n">
        <v>16227</v>
      </c>
      <c r="F98" s="113" t="n">
        <v>21743</v>
      </c>
      <c r="G98" s="113" t="n">
        <v>28787</v>
      </c>
      <c r="H98" s="113" t="n">
        <v>36714</v>
      </c>
      <c r="I98" s="113" t="n">
        <v>46731</v>
      </c>
      <c r="J98" s="113" t="n">
        <v>56651</v>
      </c>
      <c r="K98" s="113" t="n">
        <v>64378</v>
      </c>
      <c r="L98" s="113" t="n">
        <v>75370</v>
      </c>
      <c r="M98" s="113" t="n">
        <v>75654</v>
      </c>
      <c r="N98" s="113" t="n">
        <v>91.1</v>
      </c>
    </row>
    <row r="99" customFormat="false" ht="15" hidden="false" customHeight="false" outlineLevel="0" collapsed="false">
      <c r="A99" s="110" t="s">
        <v>141</v>
      </c>
      <c r="B99" s="111" t="n">
        <v>15.5</v>
      </c>
      <c r="C99" s="111" t="n">
        <v>27151</v>
      </c>
      <c r="D99" s="111" t="n">
        <v>97588</v>
      </c>
      <c r="E99" s="111" t="n">
        <v>125402</v>
      </c>
      <c r="F99" s="111" t="n">
        <v>155140</v>
      </c>
      <c r="G99" s="111" t="n">
        <v>191149</v>
      </c>
      <c r="H99" s="111" t="n">
        <v>232340</v>
      </c>
      <c r="I99" s="111" t="n">
        <v>287616</v>
      </c>
      <c r="J99" s="111" t="n">
        <v>353613</v>
      </c>
      <c r="K99" s="111" t="n">
        <v>421960</v>
      </c>
      <c r="L99" s="111" t="n">
        <v>524637</v>
      </c>
      <c r="M99" s="111" t="n">
        <v>594223</v>
      </c>
      <c r="N99" s="111" t="n">
        <v>100.7</v>
      </c>
    </row>
    <row r="100" customFormat="false" ht="15" hidden="false" customHeight="false" outlineLevel="0" collapsed="false">
      <c r="A100" s="110" t="s">
        <v>108</v>
      </c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</row>
    <row r="101" customFormat="false" ht="15" hidden="false" customHeight="false" outlineLevel="0" collapsed="false">
      <c r="A101" s="112" t="s">
        <v>75</v>
      </c>
      <c r="B101" s="113" t="n">
        <v>2.3</v>
      </c>
      <c r="C101" s="113" t="n">
        <v>4849</v>
      </c>
      <c r="D101" s="113" t="n">
        <v>20189</v>
      </c>
      <c r="E101" s="113" t="n">
        <v>24380</v>
      </c>
      <c r="F101" s="113" t="n">
        <v>29227</v>
      </c>
      <c r="G101" s="113" t="n">
        <v>40286</v>
      </c>
      <c r="H101" s="113" t="n">
        <v>45113</v>
      </c>
      <c r="I101" s="113" t="n">
        <v>52313</v>
      </c>
      <c r="J101" s="113" t="n">
        <v>63641</v>
      </c>
      <c r="K101" s="113" t="n">
        <v>74069</v>
      </c>
      <c r="L101" s="113" t="n">
        <v>87843</v>
      </c>
      <c r="M101" s="113" t="n">
        <v>100239</v>
      </c>
      <c r="N101" s="113" t="n">
        <v>102.1</v>
      </c>
    </row>
    <row r="102" customFormat="false" ht="15" hidden="false" customHeight="false" outlineLevel="0" collapsed="false">
      <c r="A102" s="112" t="s">
        <v>76</v>
      </c>
      <c r="B102" s="113" t="n">
        <v>1.1</v>
      </c>
      <c r="C102" s="113" t="n">
        <v>2193</v>
      </c>
      <c r="D102" s="113" t="n">
        <v>7128</v>
      </c>
      <c r="E102" s="113" t="n">
        <v>8487</v>
      </c>
      <c r="F102" s="113" t="n">
        <v>9638</v>
      </c>
      <c r="G102" s="113" t="n">
        <v>10897</v>
      </c>
      <c r="H102" s="113" t="n">
        <v>12327</v>
      </c>
      <c r="I102" s="113" t="n">
        <v>14422</v>
      </c>
      <c r="J102" s="113" t="n">
        <v>17621</v>
      </c>
      <c r="K102" s="113" t="n">
        <v>21616</v>
      </c>
      <c r="L102" s="113" t="n">
        <v>26600</v>
      </c>
      <c r="M102" s="113" t="n">
        <v>30603</v>
      </c>
      <c r="N102" s="113" t="n">
        <v>101.6</v>
      </c>
    </row>
    <row r="103" customFormat="false" ht="15" hidden="false" customHeight="false" outlineLevel="0" collapsed="false">
      <c r="A103" s="112" t="s">
        <v>77</v>
      </c>
      <c r="B103" s="113" t="n">
        <v>4.2</v>
      </c>
      <c r="C103" s="113" t="n">
        <v>6856</v>
      </c>
      <c r="D103" s="113" t="n">
        <v>25182</v>
      </c>
      <c r="E103" s="113" t="n">
        <v>33838</v>
      </c>
      <c r="F103" s="113" t="n">
        <v>42346</v>
      </c>
      <c r="G103" s="113" t="n">
        <v>51279</v>
      </c>
      <c r="H103" s="113" t="n">
        <v>64628</v>
      </c>
      <c r="I103" s="113" t="n">
        <v>84077</v>
      </c>
      <c r="J103" s="113" t="n">
        <v>101578</v>
      </c>
      <c r="K103" s="113" t="n">
        <v>120838</v>
      </c>
      <c r="L103" s="113" t="n">
        <v>150010</v>
      </c>
      <c r="M103" s="113" t="n">
        <v>164582</v>
      </c>
      <c r="N103" s="113" t="n">
        <v>97.7</v>
      </c>
    </row>
    <row r="104" customFormat="false" ht="15" hidden="false" customHeight="false" outlineLevel="0" collapsed="false">
      <c r="A104" s="112" t="s">
        <v>142</v>
      </c>
      <c r="B104" s="113" t="n">
        <v>3</v>
      </c>
      <c r="C104" s="113" t="n">
        <v>5161</v>
      </c>
      <c r="D104" s="113" t="n">
        <v>20130</v>
      </c>
      <c r="E104" s="113" t="n">
        <v>25795</v>
      </c>
      <c r="F104" s="113" t="n">
        <v>33013</v>
      </c>
      <c r="G104" s="113" t="n">
        <v>39441</v>
      </c>
      <c r="H104" s="113" t="n">
        <v>48357</v>
      </c>
      <c r="I104" s="113" t="n">
        <v>60480</v>
      </c>
      <c r="J104" s="113" t="n">
        <v>74310</v>
      </c>
      <c r="K104" s="113" t="n">
        <v>91404</v>
      </c>
      <c r="L104" s="113" t="n">
        <v>110977</v>
      </c>
      <c r="M104" s="113" t="n">
        <v>128533</v>
      </c>
      <c r="N104" s="113" t="n">
        <v>103.6</v>
      </c>
    </row>
    <row r="105" customFormat="false" ht="15" hidden="false" customHeight="false" outlineLevel="0" collapsed="false">
      <c r="A105" s="112" t="s">
        <v>79</v>
      </c>
      <c r="B105" s="113" t="n">
        <v>1.7</v>
      </c>
      <c r="C105" s="113" t="n">
        <v>3491</v>
      </c>
      <c r="D105" s="113" t="n">
        <v>11433</v>
      </c>
      <c r="E105" s="113" t="n">
        <v>13562</v>
      </c>
      <c r="F105" s="113" t="n">
        <v>15613</v>
      </c>
      <c r="G105" s="113" t="n">
        <v>18227</v>
      </c>
      <c r="H105" s="113" t="n">
        <v>23592</v>
      </c>
      <c r="I105" s="113" t="n">
        <v>28481</v>
      </c>
      <c r="J105" s="113" t="n">
        <v>35042</v>
      </c>
      <c r="K105" s="113" t="n">
        <v>41872</v>
      </c>
      <c r="L105" s="113" t="n">
        <v>53929</v>
      </c>
      <c r="M105" s="113" t="n">
        <v>59491</v>
      </c>
      <c r="N105" s="113" t="n">
        <v>97.5</v>
      </c>
    </row>
    <row r="106" customFormat="false" ht="15" hidden="false" customHeight="false" outlineLevel="0" collapsed="false">
      <c r="A106" s="112" t="s">
        <v>80</v>
      </c>
      <c r="B106" s="113" t="n">
        <v>1</v>
      </c>
      <c r="C106" s="113" t="n">
        <v>1356</v>
      </c>
      <c r="D106" s="113" t="n">
        <v>2932</v>
      </c>
      <c r="E106" s="113" t="n">
        <v>3755</v>
      </c>
      <c r="F106" s="113" t="n">
        <v>4447</v>
      </c>
      <c r="G106" s="113" t="n">
        <v>5311</v>
      </c>
      <c r="H106" s="113" t="n">
        <v>5954</v>
      </c>
      <c r="I106" s="113" t="n">
        <v>7048</v>
      </c>
      <c r="J106" s="113" t="n">
        <v>8338</v>
      </c>
      <c r="K106" s="113" t="n">
        <v>9877</v>
      </c>
      <c r="L106" s="113" t="n">
        <v>11390</v>
      </c>
      <c r="M106" s="113" t="n">
        <v>13198</v>
      </c>
      <c r="N106" s="113" t="n">
        <v>99.7</v>
      </c>
    </row>
    <row r="107" customFormat="false" ht="15" hidden="false" customHeight="false" outlineLevel="0" collapsed="false">
      <c r="A107" s="112" t="s">
        <v>81</v>
      </c>
      <c r="B107" s="113" t="n">
        <v>1.5</v>
      </c>
      <c r="C107" s="113" t="n">
        <v>2405</v>
      </c>
      <c r="D107" s="113" t="n">
        <v>7990</v>
      </c>
      <c r="E107" s="113" t="n">
        <v>11817</v>
      </c>
      <c r="F107" s="113" t="n">
        <v>15568</v>
      </c>
      <c r="G107" s="113" t="n">
        <v>19232</v>
      </c>
      <c r="H107" s="113" t="n">
        <v>24400</v>
      </c>
      <c r="I107" s="113" t="n">
        <v>31442</v>
      </c>
      <c r="J107" s="113" t="n">
        <v>42580</v>
      </c>
      <c r="K107" s="113" t="n">
        <v>50352</v>
      </c>
      <c r="L107" s="113" t="n">
        <v>68244</v>
      </c>
      <c r="M107" s="113" t="n">
        <v>79158</v>
      </c>
      <c r="N107" s="113" t="n">
        <v>102.5</v>
      </c>
    </row>
    <row r="108" customFormat="false" ht="15" hidden="false" customHeight="false" outlineLevel="0" collapsed="false">
      <c r="A108" s="112" t="s">
        <v>82</v>
      </c>
      <c r="B108" s="113" t="n">
        <v>0.4</v>
      </c>
      <c r="C108" s="113" t="n">
        <v>602</v>
      </c>
      <c r="D108" s="113" t="n">
        <v>1786</v>
      </c>
      <c r="E108" s="113" t="n">
        <v>2519</v>
      </c>
      <c r="F108" s="113" t="n">
        <v>3501</v>
      </c>
      <c r="G108" s="113" t="n">
        <v>4467</v>
      </c>
      <c r="H108" s="113" t="n">
        <v>5836</v>
      </c>
      <c r="I108" s="113" t="n">
        <v>7196</v>
      </c>
      <c r="J108" s="113" t="n">
        <v>8126</v>
      </c>
      <c r="K108" s="113" t="n">
        <v>9181</v>
      </c>
      <c r="L108" s="113" t="n">
        <v>11349</v>
      </c>
      <c r="M108" s="113" t="n">
        <v>13423</v>
      </c>
      <c r="N108" s="113" t="n">
        <v>101.9</v>
      </c>
    </row>
    <row r="109" customFormat="false" ht="15" hidden="false" customHeight="false" outlineLevel="0" collapsed="false">
      <c r="A109" s="112" t="s">
        <v>83</v>
      </c>
      <c r="B109" s="113" t="n">
        <v>0.3</v>
      </c>
      <c r="C109" s="113" t="n">
        <v>238</v>
      </c>
      <c r="D109" s="113" t="n">
        <v>818</v>
      </c>
      <c r="E109" s="113" t="n">
        <v>1248</v>
      </c>
      <c r="F109" s="113" t="n">
        <v>1787</v>
      </c>
      <c r="G109" s="113" t="n">
        <v>2010</v>
      </c>
      <c r="H109" s="113" t="n">
        <v>2133</v>
      </c>
      <c r="I109" s="113" t="n">
        <v>2157</v>
      </c>
      <c r="J109" s="113" t="n">
        <v>2376</v>
      </c>
      <c r="K109" s="113" t="n">
        <v>2751</v>
      </c>
      <c r="L109" s="113" t="n">
        <v>4293</v>
      </c>
      <c r="M109" s="113" t="n">
        <v>4997</v>
      </c>
      <c r="N109" s="113" t="n">
        <v>103</v>
      </c>
    </row>
  </sheetData>
  <mergeCells count="128">
    <mergeCell ref="B1:B8"/>
    <mergeCell ref="C1:C8"/>
    <mergeCell ref="D1:D8"/>
    <mergeCell ref="E1:E8"/>
    <mergeCell ref="F1:F8"/>
    <mergeCell ref="G1:G8"/>
    <mergeCell ref="H1:H8"/>
    <mergeCell ref="I1:I8"/>
    <mergeCell ref="J1:J8"/>
    <mergeCell ref="K1:K8"/>
    <mergeCell ref="L1:L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N44:N45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L99:L100"/>
    <mergeCell ref="M99:M100"/>
    <mergeCell ref="N99:N10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R25" activeCellId="1" sqref="C1:C83 R25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16" width="6.29"/>
    <col collapsed="false" customWidth="true" hidden="false" outlineLevel="0" max="2" min="2" style="117" width="36.29"/>
    <col collapsed="false" customWidth="false" hidden="false" outlineLevel="0" max="18" min="3" style="116" width="9.14"/>
    <col collapsed="false" customWidth="false" hidden="false" outlineLevel="0" max="16384" min="19" style="117" width="9.14"/>
  </cols>
  <sheetData>
    <row r="1" customFormat="false" ht="15.75" hidden="false" customHeight="false" outlineLevel="0" collapsed="false">
      <c r="A1" s="118" t="s">
        <v>0</v>
      </c>
      <c r="B1" s="1" t="s">
        <v>1</v>
      </c>
      <c r="C1" s="118" t="n">
        <v>2005</v>
      </c>
      <c r="D1" s="118" t="n">
        <v>2006</v>
      </c>
      <c r="E1" s="118" t="n">
        <v>2007</v>
      </c>
      <c r="F1" s="118" t="n">
        <v>2008</v>
      </c>
      <c r="G1" s="118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18" t="n">
        <v>1</v>
      </c>
      <c r="B2" s="1" t="s">
        <v>2</v>
      </c>
      <c r="C2" s="118" t="n">
        <f aca="false">'Налоговые поступл в бюджет'!B2/ВРП!C2*100</f>
        <v>20.1028638271634</v>
      </c>
      <c r="D2" s="118" t="n">
        <f aca="false">'Налоговые поступл в бюджет'!C2/ВРП!D2*100</f>
        <v>16.728572778495</v>
      </c>
      <c r="E2" s="118" t="n">
        <f aca="false">'Налоговые поступл в бюджет'!D2/ВРП!E2*100</f>
        <v>17.2753596528127</v>
      </c>
      <c r="F2" s="118" t="n">
        <f aca="false">'Налоговые поступл в бюджет'!E2/ВРП!F2*100</f>
        <v>15.5968888386599</v>
      </c>
      <c r="G2" s="118" t="n">
        <f aca="false">'Налоговые поступл в бюджет'!F2/ВРП!G2*100</f>
        <v>10.7303776335629</v>
      </c>
      <c r="H2" s="118" t="n">
        <f aca="false">'Налоговые поступл в бюджет'!G2/ВРП!H2*100</f>
        <v>12.3532802123901</v>
      </c>
      <c r="I2" s="118" t="n">
        <f aca="false">'Налоговые поступл в бюджет'!H2/ВРП!I2*100</f>
        <v>13.4441018604686</v>
      </c>
      <c r="J2" s="118" t="n">
        <f aca="false">'Налоговые поступл в бюджет'!I2/ВРП!J2*100</f>
        <v>12.0561527665855</v>
      </c>
      <c r="K2" s="118" t="n">
        <f aca="false">'Налоговые поступл в бюджет'!J2/ВРП!K2*100</f>
        <v>10.9200023057737</v>
      </c>
      <c r="L2" s="118" t="n">
        <f aca="false">'Налоговые поступл в бюджет'!K2/ВРП!L2*100</f>
        <v>10.3528172790468</v>
      </c>
      <c r="M2" s="118" t="n">
        <f aca="false">'Налоговые поступл в бюджет'!L2/ВРП!M2*100</f>
        <v>10.1143616323185</v>
      </c>
      <c r="N2" s="118" t="n">
        <f aca="false">'Налоговые поступл в бюджет'!M2/ВРП!N2*100</f>
        <v>9.38852296539849</v>
      </c>
      <c r="O2" s="118" t="n">
        <f aca="false">'Налоговые поступл в бюджет'!N2/ВРП!O2*100</f>
        <v>11.6271790239618</v>
      </c>
      <c r="P2" s="118" t="n">
        <f aca="false">'Налоговые поступл в бюджет'!O2/ВРП!P2*100</f>
        <v>13.1442332897218</v>
      </c>
      <c r="Q2" s="118" t="n">
        <f aca="false">'Налоговые поступл в бюджет'!P2/ВРП!Q2*100</f>
        <v>12.9645057343907</v>
      </c>
      <c r="R2" s="118" t="n">
        <f aca="false">'Налоговые поступл в бюджет'!Q2/ВРП!R2*100</f>
        <v>11.5316395203837</v>
      </c>
    </row>
    <row r="3" customFormat="false" ht="15.75" hidden="false" customHeight="false" outlineLevel="0" collapsed="false">
      <c r="A3" s="118" t="n">
        <v>2</v>
      </c>
      <c r="B3" s="1" t="s">
        <v>3</v>
      </c>
      <c r="C3" s="118" t="n">
        <f aca="false">'Налоговые поступл в бюджет'!B3/ВРП!C3*100</f>
        <v>18.0457114239575</v>
      </c>
      <c r="D3" s="118" t="n">
        <f aca="false">'Налоговые поступл в бюджет'!C3/ВРП!D3*100</f>
        <v>17.7275628376963</v>
      </c>
      <c r="E3" s="118" t="n">
        <f aca="false">'Налоговые поступл в бюджет'!D3/ВРП!E3*100</f>
        <v>15.9699219716044</v>
      </c>
      <c r="F3" s="118" t="n">
        <f aca="false">'Налоговые поступл в бюджет'!E3/ВРП!F3*100</f>
        <v>15.260612360372</v>
      </c>
      <c r="G3" s="118" t="n">
        <f aca="false">'Налоговые поступл в бюджет'!F3/ВРП!G3*100</f>
        <v>18.6430935487289</v>
      </c>
      <c r="H3" s="118" t="n">
        <f aca="false">'Налоговые поступл в бюджет'!G3/ВРП!H3*100</f>
        <v>11.5312465991947</v>
      </c>
      <c r="I3" s="118" t="n">
        <f aca="false">'Налоговые поступл в бюджет'!H3/ВРП!I3*100</f>
        <v>15.9327324555512</v>
      </c>
      <c r="J3" s="118" t="n">
        <f aca="false">'Налоговые поступл в бюджет'!I3/ВРП!J3*100</f>
        <v>18.9234171096566</v>
      </c>
      <c r="K3" s="118" t="n">
        <f aca="false">'Налоговые поступл в бюджет'!J3/ВРП!K3*100</f>
        <v>15.1926403672299</v>
      </c>
      <c r="L3" s="118" t="n">
        <f aca="false">'Налоговые поступл в бюджет'!K3/ВРП!L3*100</f>
        <v>13.1046001522727</v>
      </c>
      <c r="M3" s="118" t="n">
        <f aca="false">'Налоговые поступл в бюджет'!L3/ВРП!M3*100</f>
        <v>12.5542299449008</v>
      </c>
      <c r="N3" s="118" t="n">
        <f aca="false">'Налоговые поступл в бюджет'!M3/ВРП!N3*100</f>
        <v>17.9212893633217</v>
      </c>
      <c r="O3" s="118" t="n">
        <f aca="false">'Налоговые поступл в бюджет'!N3/ВРП!O3*100</f>
        <v>14.3999077504374</v>
      </c>
      <c r="P3" s="118" t="n">
        <f aca="false">'Налоговые поступл в бюджет'!O3/ВРП!P3*100</f>
        <v>15.7123784267093</v>
      </c>
      <c r="Q3" s="118" t="n">
        <f aca="false">'Налоговые поступл в бюджет'!P3/ВРП!Q3*100</f>
        <v>13.56003543247</v>
      </c>
      <c r="R3" s="118" t="n">
        <f aca="false">'Налоговые поступл в бюджет'!Q3/ВРП!R3*100</f>
        <v>12.6766169428174</v>
      </c>
    </row>
    <row r="4" customFormat="false" ht="15.75" hidden="false" customHeight="false" outlineLevel="0" collapsed="false">
      <c r="A4" s="118" t="n">
        <v>3</v>
      </c>
      <c r="B4" s="1" t="s">
        <v>4</v>
      </c>
      <c r="C4" s="118" t="n">
        <f aca="false">'Налоговые поступл в бюджет'!B4/ВРП!C4*100</f>
        <v>19.1854525876945</v>
      </c>
      <c r="D4" s="118" t="n">
        <f aca="false">'Налоговые поступл в бюджет'!C4/ВРП!D4*100</f>
        <v>18.4364468100002</v>
      </c>
      <c r="E4" s="118" t="n">
        <f aca="false">'Налоговые поступл в бюджет'!D4/ВРП!E4*100</f>
        <v>18.2840252824502</v>
      </c>
      <c r="F4" s="118" t="n">
        <f aca="false">'Налоговые поступл в бюджет'!E4/ВРП!F4*100</f>
        <v>17.8379515575353</v>
      </c>
      <c r="G4" s="118" t="n">
        <f aca="false">'Налоговые поступл в бюджет'!F4/ВРП!G4*100</f>
        <v>17.5825482740175</v>
      </c>
      <c r="H4" s="118" t="n">
        <f aca="false">'Налоговые поступл в бюджет'!G4/ВРП!H4*100</f>
        <v>16.8132383457496</v>
      </c>
      <c r="I4" s="118" t="n">
        <f aca="false">'Налоговые поступл в бюджет'!H4/ВРП!I4*100</f>
        <v>16.461860497522</v>
      </c>
      <c r="J4" s="118" t="n">
        <f aca="false">'Налоговые поступл в бюджет'!I4/ВРП!J4*100</f>
        <v>16.3827670647993</v>
      </c>
      <c r="K4" s="118" t="n">
        <f aca="false">'Налоговые поступл в бюджет'!J4/ВРП!K4*100</f>
        <v>15.76230769883</v>
      </c>
      <c r="L4" s="118" t="n">
        <f aca="false">'Налоговые поступл в бюджет'!K4/ВРП!L4*100</f>
        <v>16.7395893852484</v>
      </c>
      <c r="M4" s="118" t="n">
        <f aca="false">'Налоговые поступл в бюджет'!L4/ВРП!M4*100</f>
        <v>15.8621745223469</v>
      </c>
      <c r="N4" s="118" t="n">
        <f aca="false">'Налоговые поступл в бюджет'!M4/ВРП!N4*100</f>
        <v>16.8739719702947</v>
      </c>
      <c r="O4" s="118" t="n">
        <f aca="false">'Налоговые поступл в бюджет'!N4/ВРП!O4*100</f>
        <v>17.1326917753964</v>
      </c>
      <c r="P4" s="118" t="n">
        <f aca="false">'Налоговые поступл в бюджет'!O4/ВРП!P4*100</f>
        <v>18.1524618482191</v>
      </c>
      <c r="Q4" s="118" t="n">
        <f aca="false">'Налоговые поступл в бюджет'!P4/ВРП!Q4*100</f>
        <v>15.7620108567629</v>
      </c>
      <c r="R4" s="118" t="n">
        <f aca="false">'Налоговые поступл в бюджет'!Q4/ВРП!R4*100</f>
        <v>16.5480926636636</v>
      </c>
    </row>
    <row r="5" customFormat="false" ht="15.75" hidden="false" customHeight="false" outlineLevel="0" collapsed="false">
      <c r="A5" s="118" t="n">
        <v>4</v>
      </c>
      <c r="B5" s="1" t="s">
        <v>5</v>
      </c>
      <c r="C5" s="118" t="n">
        <f aca="false">'Налоговые поступл в бюджет'!B5/ВРП!C5*100</f>
        <v>15.0148293316845</v>
      </c>
      <c r="D5" s="118" t="n">
        <f aca="false">'Налоговые поступл в бюджет'!C5/ВРП!D5*100</f>
        <v>14.8103372017102</v>
      </c>
      <c r="E5" s="118" t="n">
        <f aca="false">'Налоговые поступл в бюджет'!D5/ВРП!E5*100</f>
        <v>14.5074387858099</v>
      </c>
      <c r="F5" s="118" t="n">
        <f aca="false">'Налоговые поступл в бюджет'!E5/ВРП!F5*100</f>
        <v>13.5578831938039</v>
      </c>
      <c r="G5" s="118" t="n">
        <f aca="false">'Налоговые поступл в бюджет'!F5/ВРП!G5*100</f>
        <v>11.9479360790855</v>
      </c>
      <c r="H5" s="118" t="n">
        <f aca="false">'Налоговые поступл в бюджет'!G5/ВРП!H5*100</f>
        <v>12.6776778711953</v>
      </c>
      <c r="I5" s="118" t="n">
        <f aca="false">'Налоговые поступл в бюджет'!H5/ВРП!I5*100</f>
        <v>11.006794268064</v>
      </c>
      <c r="J5" s="118" t="n">
        <f aca="false">'Налоговые поступл в бюджет'!I5/ВРП!J5*100</f>
        <v>11.3884837615925</v>
      </c>
      <c r="K5" s="118" t="n">
        <f aca="false">'Налоговые поступл в бюджет'!J5/ВРП!K5*100</f>
        <v>11.6885613100364</v>
      </c>
      <c r="L5" s="118" t="n">
        <f aca="false">'Налоговые поступл в бюджет'!K5/ВРП!L5*100</f>
        <v>10.5717524780288</v>
      </c>
      <c r="M5" s="118" t="n">
        <f aca="false">'Налоговые поступл в бюджет'!L5/ВРП!M5*100</f>
        <v>9.81220631646653</v>
      </c>
      <c r="N5" s="118" t="n">
        <f aca="false">'Налоговые поступл в бюджет'!M5/ВРП!N5*100</f>
        <v>10.8132311573837</v>
      </c>
      <c r="O5" s="118" t="n">
        <f aca="false">'Налоговые поступл в бюджет'!N5/ВРП!O5*100</f>
        <v>11.2812116127941</v>
      </c>
      <c r="P5" s="118" t="n">
        <f aca="false">'Налоговые поступл в бюджет'!O5/ВРП!P5*100</f>
        <v>12.6280262434458</v>
      </c>
      <c r="Q5" s="118" t="n">
        <f aca="false">'Налоговые поступл в бюджет'!P5/ВРП!Q5*100</f>
        <v>12.791710972407</v>
      </c>
      <c r="R5" s="118" t="n">
        <f aca="false">'Налоговые поступл в бюджет'!Q5/ВРП!R5*100</f>
        <v>13.7629989378945</v>
      </c>
    </row>
    <row r="6" customFormat="false" ht="15.75" hidden="false" customHeight="false" outlineLevel="0" collapsed="false">
      <c r="A6" s="118" t="n">
        <v>5</v>
      </c>
      <c r="B6" s="1" t="s">
        <v>6</v>
      </c>
      <c r="C6" s="118" t="n">
        <f aca="false">'Налоговые поступл в бюджет'!B6/ВРП!C6*100</f>
        <v>19.8255560008466</v>
      </c>
      <c r="D6" s="118" t="n">
        <f aca="false">'Налоговые поступл в бюджет'!C6/ВРП!D6*100</f>
        <v>19.0179705935742</v>
      </c>
      <c r="E6" s="118" t="n">
        <f aca="false">'Налоговые поступл в бюджет'!D6/ВРП!E6*100</f>
        <v>16.007866010274</v>
      </c>
      <c r="F6" s="118" t="n">
        <f aca="false">'Налоговые поступл в бюджет'!E6/ВРП!F6*100</f>
        <v>17.3607127131086</v>
      </c>
      <c r="G6" s="118" t="n">
        <f aca="false">'Налоговые поступл в бюджет'!F6/ВРП!G6*100</f>
        <v>15.3872130059188</v>
      </c>
      <c r="H6" s="118" t="n">
        <f aca="false">'Налоговые поступл в бюджет'!G6/ВРП!H6*100</f>
        <v>15.4306567350263</v>
      </c>
      <c r="I6" s="118" t="n">
        <f aca="false">'Налоговые поступл в бюджет'!H6/ВРП!I6*100</f>
        <v>14.8926266859263</v>
      </c>
      <c r="J6" s="118" t="n">
        <f aca="false">'Налоговые поступл в бюджет'!I6/ВРП!J6*100</f>
        <v>17.139240348235</v>
      </c>
      <c r="K6" s="118" t="n">
        <f aca="false">'Налоговые поступл в бюджет'!J6/ВРП!K6*100</f>
        <v>15.8873131107062</v>
      </c>
      <c r="L6" s="118" t="n">
        <f aca="false">'Налоговые поступл в бюджет'!K6/ВРП!L6*100</f>
        <v>17.1182827133571</v>
      </c>
      <c r="M6" s="118" t="n">
        <f aca="false">'Налоговые поступл в бюджет'!L6/ВРП!M6*100</f>
        <v>13.666431232429</v>
      </c>
      <c r="N6" s="118" t="n">
        <f aca="false">'Налоговые поступл в бюджет'!M6/ВРП!N6*100</f>
        <v>15.4182963388205</v>
      </c>
      <c r="O6" s="118" t="n">
        <f aca="false">'Налоговые поступл в бюджет'!N6/ВРП!O6*100</f>
        <v>15.6191594474235</v>
      </c>
      <c r="P6" s="118" t="n">
        <f aca="false">'Налоговые поступл в бюджет'!O6/ВРП!P6*100</f>
        <v>15.8647552211436</v>
      </c>
      <c r="Q6" s="118" t="n">
        <f aca="false">'Налоговые поступл в бюджет'!P6/ВРП!Q6*100</f>
        <v>13.4208294662226</v>
      </c>
      <c r="R6" s="118" t="n">
        <f aca="false">'Налоговые поступл в бюджет'!Q6/ВРП!R6*100</f>
        <v>14.9294340328682</v>
      </c>
    </row>
    <row r="7" customFormat="false" ht="15.75" hidden="false" customHeight="false" outlineLevel="0" collapsed="false">
      <c r="A7" s="118" t="n">
        <v>6</v>
      </c>
      <c r="B7" s="1" t="s">
        <v>7</v>
      </c>
      <c r="C7" s="118" t="n">
        <f aca="false">'Налоговые поступл в бюджет'!B7/ВРП!C7*100</f>
        <v>20.4367906485761</v>
      </c>
      <c r="D7" s="118" t="n">
        <f aca="false">'Налоговые поступл в бюджет'!C7/ВРП!D7*100</f>
        <v>20.6250689200875</v>
      </c>
      <c r="E7" s="118" t="n">
        <f aca="false">'Налоговые поступл в бюджет'!D7/ВРП!E7*100</f>
        <v>21.6827718134604</v>
      </c>
      <c r="F7" s="118" t="n">
        <f aca="false">'Налоговые поступл в бюджет'!E7/ВРП!F7*100</f>
        <v>19.1191959275079</v>
      </c>
      <c r="G7" s="118" t="n">
        <f aca="false">'Налоговые поступл в бюджет'!F7/ВРП!G7*100</f>
        <v>15.4939040092006</v>
      </c>
      <c r="H7" s="118" t="n">
        <f aca="false">'Налоговые поступл в бюджет'!G7/ВРП!H7*100</f>
        <v>19.9073389207816</v>
      </c>
      <c r="I7" s="118" t="n">
        <f aca="false">'Налоговые поступл в бюджет'!H7/ВРП!I7*100</f>
        <v>19.6245777404803</v>
      </c>
      <c r="J7" s="118" t="n">
        <f aca="false">'Налоговые поступл в бюджет'!I7/ВРП!J7*100</f>
        <v>22.3511431462059</v>
      </c>
      <c r="K7" s="118" t="n">
        <f aca="false">'Налоговые поступл в бюджет'!J7/ВРП!K7*100</f>
        <v>19.8269945123804</v>
      </c>
      <c r="L7" s="118" t="n">
        <f aca="false">'Налоговые поступл в бюджет'!K7/ВРП!L7*100</f>
        <v>22.5753883712987</v>
      </c>
      <c r="M7" s="118" t="n">
        <f aca="false">'Налоговые поступл в бюджет'!L7/ВРП!M7*100</f>
        <v>20.4324925064928</v>
      </c>
      <c r="N7" s="118" t="n">
        <f aca="false">'Налоговые поступл в бюджет'!M7/ВРП!N7*100</f>
        <v>19.7744511744615</v>
      </c>
      <c r="O7" s="118" t="n">
        <f aca="false">'Налоговые поступл в бюджет'!N7/ВРП!O7*100</f>
        <v>22.1316514038263</v>
      </c>
      <c r="P7" s="118" t="n">
        <f aca="false">'Налоговые поступл в бюджет'!O7/ВРП!P7*100</f>
        <v>25.3949730411224</v>
      </c>
      <c r="Q7" s="118" t="n">
        <f aca="false">'Налоговые поступл в бюджет'!P7/ВРП!Q7*100</f>
        <v>24.0153077529024</v>
      </c>
      <c r="R7" s="118" t="n">
        <f aca="false">'Налоговые поступл в бюджет'!Q7/ВРП!R7*100</f>
        <v>25.8727063971071</v>
      </c>
    </row>
    <row r="8" customFormat="false" ht="15.75" hidden="false" customHeight="false" outlineLevel="0" collapsed="false">
      <c r="A8" s="118" t="n">
        <v>7</v>
      </c>
      <c r="B8" s="1" t="s">
        <v>8</v>
      </c>
      <c r="C8" s="118" t="n">
        <f aca="false">'Налоговые поступл в бюджет'!B8/ВРП!C8*100</f>
        <v>14.9731339809823</v>
      </c>
      <c r="D8" s="118" t="n">
        <f aca="false">'Налоговые поступл в бюджет'!C8/ВРП!D8*100</f>
        <v>16.6675559464298</v>
      </c>
      <c r="E8" s="118" t="n">
        <f aca="false">'Налоговые поступл в бюджет'!D8/ВРП!E8*100</f>
        <v>16.3508897967136</v>
      </c>
      <c r="F8" s="118" t="n">
        <f aca="false">'Налоговые поступл в бюджет'!E8/ВРП!F8*100</f>
        <v>16.7581227704104</v>
      </c>
      <c r="G8" s="118" t="n">
        <f aca="false">'Налоговые поступл в бюджет'!F8/ВРП!G8*100</f>
        <v>15.3371675618691</v>
      </c>
      <c r="H8" s="118" t="n">
        <f aca="false">'Налоговые поступл в бюджет'!G8/ВРП!H8*100</f>
        <v>14.8036241461642</v>
      </c>
      <c r="I8" s="118" t="n">
        <f aca="false">'Налоговые поступл в бюджет'!H8/ВРП!I8*100</f>
        <v>13.4421048479891</v>
      </c>
      <c r="J8" s="118" t="n">
        <f aca="false">'Налоговые поступл в бюджет'!I8/ВРП!J8*100</f>
        <v>13.994064524413</v>
      </c>
      <c r="K8" s="118" t="n">
        <f aca="false">'Налоговые поступл в бюджет'!J8/ВРП!K8*100</f>
        <v>14.0309532938319</v>
      </c>
      <c r="L8" s="118" t="n">
        <f aca="false">'Налоговые поступл в бюджет'!K8/ВРП!L8*100</f>
        <v>13.6913341715991</v>
      </c>
      <c r="M8" s="118" t="n">
        <f aca="false">'Налоговые поступл в бюджет'!L8/ВРП!M8*100</f>
        <v>12.8746579582239</v>
      </c>
      <c r="N8" s="118" t="n">
        <f aca="false">'Налоговые поступл в бюджет'!M8/ВРП!N8*100</f>
        <v>14.4241197767624</v>
      </c>
      <c r="O8" s="118" t="n">
        <f aca="false">'Налоговые поступл в бюджет'!N8/ВРП!O8*100</f>
        <v>15.0028781882449</v>
      </c>
      <c r="P8" s="118" t="n">
        <f aca="false">'Налоговые поступл в бюджет'!O8/ВРП!P8*100</f>
        <v>16.0944315514357</v>
      </c>
      <c r="Q8" s="118" t="n">
        <f aca="false">'Налоговые поступл в бюджет'!P8/ВРП!Q8*100</f>
        <v>16.9760321614617</v>
      </c>
      <c r="R8" s="118" t="n">
        <f aca="false">'Налоговые поступл в бюджет'!Q8/ВРП!R8*100</f>
        <v>17.3231286748066</v>
      </c>
    </row>
    <row r="9" customFormat="false" ht="15.75" hidden="false" customHeight="false" outlineLevel="0" collapsed="false">
      <c r="A9" s="118" t="n">
        <v>8</v>
      </c>
      <c r="B9" s="1" t="s">
        <v>9</v>
      </c>
      <c r="C9" s="118" t="n">
        <f aca="false">'Налоговые поступл в бюджет'!B9/ВРП!C9*100</f>
        <v>18.2559518106226</v>
      </c>
      <c r="D9" s="118" t="n">
        <f aca="false">'Налоговые поступл в бюджет'!C9/ВРП!D9*100</f>
        <v>16.7410802253457</v>
      </c>
      <c r="E9" s="118" t="n">
        <f aca="false">'Налоговые поступл в бюджет'!D9/ВРП!E9*100</f>
        <v>16.3373939238659</v>
      </c>
      <c r="F9" s="118" t="n">
        <f aca="false">'Налоговые поступл в бюджет'!E9/ВРП!F9*100</f>
        <v>16.2551871792825</v>
      </c>
      <c r="G9" s="118" t="n">
        <f aca="false">'Налоговые поступл в бюджет'!F9/ВРП!G9*100</f>
        <v>12.3756815119554</v>
      </c>
      <c r="H9" s="118" t="n">
        <f aca="false">'Налоговые поступл в бюджет'!G9/ВРП!H9*100</f>
        <v>14.4533448731362</v>
      </c>
      <c r="I9" s="118" t="n">
        <f aca="false">'Налоговые поступл в бюджет'!H9/ВРП!I9*100</f>
        <v>13.0822883320792</v>
      </c>
      <c r="J9" s="118" t="n">
        <f aca="false">'Налоговые поступл в бюджет'!I9/ВРП!J9*100</f>
        <v>14.7258085894741</v>
      </c>
      <c r="K9" s="118" t="n">
        <f aca="false">'Налоговые поступл в бюджет'!J9/ВРП!K9*100</f>
        <v>14.654893432888</v>
      </c>
      <c r="L9" s="118" t="n">
        <f aca="false">'Налоговые поступл в бюджет'!K9/ВРП!L9*100</f>
        <v>13.5815034699768</v>
      </c>
      <c r="M9" s="118" t="n">
        <f aca="false">'Налоговые поступл в бюджет'!L9/ВРП!M9*100</f>
        <v>13.6538522027042</v>
      </c>
      <c r="N9" s="118" t="n">
        <f aca="false">'Налоговые поступл в бюджет'!M9/ВРП!N9*100</f>
        <v>12.905573991608</v>
      </c>
      <c r="O9" s="118" t="n">
        <f aca="false">'Налоговые поступл в бюджет'!N9/ВРП!O9*100</f>
        <v>14.5643616557082</v>
      </c>
      <c r="P9" s="118" t="n">
        <f aca="false">'Налоговые поступл в бюджет'!O9/ВРП!P9*100</f>
        <v>13.5016395478214</v>
      </c>
      <c r="Q9" s="118" t="n">
        <f aca="false">'Налоговые поступл в бюджет'!P9/ВРП!Q9*100</f>
        <v>13.4558648550814</v>
      </c>
      <c r="R9" s="118" t="n">
        <f aca="false">'Налоговые поступл в бюджет'!Q9/ВРП!R9*100</f>
        <v>11.7940631964307</v>
      </c>
    </row>
    <row r="10" customFormat="false" ht="15.75" hidden="false" customHeight="false" outlineLevel="0" collapsed="false">
      <c r="A10" s="118" t="n">
        <v>9</v>
      </c>
      <c r="B10" s="1" t="s">
        <v>10</v>
      </c>
      <c r="C10" s="118" t="n">
        <f aca="false">'Налоговые поступл в бюджет'!B10/ВРП!C10*100</f>
        <v>16.7027102973668</v>
      </c>
      <c r="D10" s="118" t="n">
        <f aca="false">'Налоговые поступл в бюджет'!C10/ВРП!D10*100</f>
        <v>17.7870994368842</v>
      </c>
      <c r="E10" s="118" t="n">
        <f aca="false">'Налоговые поступл в бюджет'!D10/ВРП!E10*100</f>
        <v>12.9603496305193</v>
      </c>
      <c r="F10" s="118" t="n">
        <f aca="false">'Налоговые поступл в бюджет'!E10/ВРП!F10*100</f>
        <v>11.6461464126609</v>
      </c>
      <c r="G10" s="118" t="n">
        <f aca="false">'Налоговые поступл в бюджет'!F10/ВРП!G10*100</f>
        <v>9.36231040050825</v>
      </c>
      <c r="H10" s="118" t="n">
        <f aca="false">'Налоговые поступл в бюджет'!G10/ВРП!H10*100</f>
        <v>8.74244452410812</v>
      </c>
      <c r="I10" s="118" t="n">
        <f aca="false">'Налоговые поступл в бюджет'!H10/ВРП!I10*100</f>
        <v>7.26809553855091</v>
      </c>
      <c r="J10" s="118" t="n">
        <f aca="false">'Налоговые поступл в бюджет'!I10/ВРП!J10*100</f>
        <v>8.29018112091559</v>
      </c>
      <c r="K10" s="118" t="n">
        <f aca="false">'Налоговые поступл в бюджет'!J10/ВРП!K10*100</f>
        <v>8.94822757086644</v>
      </c>
      <c r="L10" s="118" t="n">
        <f aca="false">'Налоговые поступл в бюджет'!K10/ВРП!L10*100</f>
        <v>9.97012280893279</v>
      </c>
      <c r="M10" s="118" t="n">
        <f aca="false">'Налоговые поступл в бюджет'!L10/ВРП!M10*100</f>
        <v>10.2546736116695</v>
      </c>
      <c r="N10" s="118" t="n">
        <f aca="false">'Налоговые поступл в бюджет'!M10/ВРП!N10*100</f>
        <v>8.89097624269285</v>
      </c>
      <c r="O10" s="118" t="n">
        <f aca="false">'Налоговые поступл в бюджет'!N10/ВРП!O10*100</f>
        <v>8.66201696289355</v>
      </c>
      <c r="P10" s="118" t="n">
        <f aca="false">'Налоговые поступл в бюджет'!O10/ВРП!P10*100</f>
        <v>9.64494646031724</v>
      </c>
      <c r="Q10" s="118" t="n">
        <f aca="false">'Налоговые поступл в бюджет'!P10/ВРП!Q10*100</f>
        <v>10.3865142536555</v>
      </c>
      <c r="R10" s="118" t="n">
        <f aca="false">'Налоговые поступл в бюджет'!Q10/ВРП!R10*100</f>
        <v>9.01845663637019</v>
      </c>
    </row>
    <row r="11" customFormat="false" ht="15.75" hidden="false" customHeight="false" outlineLevel="0" collapsed="false">
      <c r="A11" s="118" t="n">
        <v>10</v>
      </c>
      <c r="B11" s="1" t="s">
        <v>11</v>
      </c>
      <c r="C11" s="118" t="n">
        <f aca="false">'Налоговые поступл в бюджет'!B11/ВРП!C11*100</f>
        <v>22.2672418139595</v>
      </c>
      <c r="D11" s="118" t="n">
        <f aca="false">'Налоговые поступл в бюджет'!C11/ВРП!D11*100</f>
        <v>21.1933506498622</v>
      </c>
      <c r="E11" s="118" t="n">
        <f aca="false">'Налоговые поступл в бюджет'!D11/ВРП!E11*100</f>
        <v>21.3549277470712</v>
      </c>
      <c r="F11" s="118" t="n">
        <f aca="false">'Налоговые поступл в бюджет'!E11/ВРП!F11*100</f>
        <v>20.4898730246884</v>
      </c>
      <c r="G11" s="118" t="n">
        <f aca="false">'Налоговые поступл в бюджет'!F11/ВРП!G11*100</f>
        <v>20.9105974985756</v>
      </c>
      <c r="H11" s="118" t="n">
        <f aca="false">'Налоговые поступл в бюджет'!G11/ВРП!H11*100</f>
        <v>20.6961682386935</v>
      </c>
      <c r="I11" s="118" t="n">
        <f aca="false">'Налоговые поступл в бюджет'!H11/ВРП!I11*100</f>
        <v>20.4141289720719</v>
      </c>
      <c r="J11" s="118" t="n">
        <f aca="false">'Налоговые поступл в бюджет'!I11/ВРП!J11*100</f>
        <v>21.656115216022</v>
      </c>
      <c r="K11" s="118" t="n">
        <f aca="false">'Налоговые поступл в бюджет'!J11/ВРП!K11*100</f>
        <v>21.4326883681798</v>
      </c>
      <c r="L11" s="118" t="n">
        <f aca="false">'Налоговые поступл в бюджет'!K11/ВРП!L11*100</f>
        <v>21.8821481504463</v>
      </c>
      <c r="M11" s="118" t="n">
        <f aca="false">'Налоговые поступл в бюджет'!L11/ВРП!M11*100</f>
        <v>20.2275432746818</v>
      </c>
      <c r="N11" s="118" t="n">
        <f aca="false">'Налоговые поступл в бюджет'!M11/ВРП!N11*100</f>
        <v>20.0529186605641</v>
      </c>
      <c r="O11" s="118" t="n">
        <f aca="false">'Налоговые поступл в бюджет'!N11/ВРП!O11*100</f>
        <v>22.0238466389622</v>
      </c>
      <c r="P11" s="118" t="n">
        <f aca="false">'Налоговые поступл в бюджет'!O11/ВРП!P11*100</f>
        <v>21.897049642522</v>
      </c>
      <c r="Q11" s="118" t="n">
        <f aca="false">'Налоговые поступл в бюджет'!P11/ВРП!Q11*100</f>
        <v>21.051120603148</v>
      </c>
      <c r="R11" s="118" t="n">
        <f aca="false">'Налоговые поступл в бюджет'!Q11/ВРП!R11*100</f>
        <v>21.103386000347</v>
      </c>
    </row>
    <row r="12" customFormat="false" ht="15.75" hidden="false" customHeight="false" outlineLevel="0" collapsed="false">
      <c r="A12" s="118" t="n">
        <v>11</v>
      </c>
      <c r="B12" s="1" t="s">
        <v>12</v>
      </c>
      <c r="C12" s="118" t="n">
        <f aca="false">'Налоговые поступл в бюджет'!B12/ВРП!C12*100</f>
        <v>18.92185123134</v>
      </c>
      <c r="D12" s="118" t="n">
        <f aca="false">'Налоговые поступл в бюджет'!C12/ВРП!D12*100</f>
        <v>21.0448507444261</v>
      </c>
      <c r="E12" s="118" t="n">
        <f aca="false">'Налоговые поступл в бюджет'!D12/ВРП!E12*100</f>
        <v>15.6708326199852</v>
      </c>
      <c r="F12" s="118" t="n">
        <f aca="false">'Налоговые поступл в бюджет'!E12/ВРП!F12*100</f>
        <v>16.3715903295648</v>
      </c>
      <c r="G12" s="118" t="n">
        <f aca="false">'Налоговые поступл в бюджет'!F12/ВРП!G12*100</f>
        <v>14.4601406256207</v>
      </c>
      <c r="H12" s="118" t="n">
        <f aca="false">'Налоговые поступл в бюджет'!G12/ВРП!H12*100</f>
        <v>15.5184671463426</v>
      </c>
      <c r="I12" s="118" t="n">
        <f aca="false">'Налоговые поступл в бюджет'!H12/ВРП!I12*100</f>
        <v>14.4807626933906</v>
      </c>
      <c r="J12" s="118" t="n">
        <f aca="false">'Налоговые поступл в бюджет'!I12/ВРП!J12*100</f>
        <v>13.1108818971795</v>
      </c>
      <c r="K12" s="118" t="n">
        <f aca="false">'Налоговые поступл в бюджет'!J12/ВРП!K12*100</f>
        <v>11.8300545519639</v>
      </c>
      <c r="L12" s="118" t="n">
        <f aca="false">'Налоговые поступл в бюджет'!K12/ВРП!L12*100</f>
        <v>11.7337583357799</v>
      </c>
      <c r="M12" s="118" t="n">
        <f aca="false">'Налоговые поступл в бюджет'!L12/ВРП!M12*100</f>
        <v>9.99962062621646</v>
      </c>
      <c r="N12" s="118" t="n">
        <f aca="false">'Налоговые поступл в бюджет'!M12/ВРП!N12*100</f>
        <v>10.5798524771716</v>
      </c>
      <c r="O12" s="118" t="n">
        <f aca="false">'Налоговые поступл в бюджет'!N12/ВРП!O12*100</f>
        <v>11.7896355322371</v>
      </c>
      <c r="P12" s="118" t="n">
        <f aca="false">'Налоговые поступл в бюджет'!O12/ВРП!P12*100</f>
        <v>10.8259769351669</v>
      </c>
      <c r="Q12" s="118" t="n">
        <f aca="false">'Налоговые поступл в бюджет'!P12/ВРП!Q12*100</f>
        <v>10.2079739468903</v>
      </c>
      <c r="R12" s="118" t="n">
        <f aca="false">'Налоговые поступл в бюджет'!Q12/ВРП!R12*100</f>
        <v>11.3166319772457</v>
      </c>
    </row>
    <row r="13" customFormat="false" ht="15.75" hidden="false" customHeight="false" outlineLevel="0" collapsed="false">
      <c r="A13" s="118" t="n">
        <v>12</v>
      </c>
      <c r="B13" s="1" t="s">
        <v>13</v>
      </c>
      <c r="C13" s="118" t="n">
        <f aca="false">'Налоговые поступл в бюджет'!B13/ВРП!C13*100</f>
        <v>22.6590284501444</v>
      </c>
      <c r="D13" s="118" t="n">
        <f aca="false">'Налоговые поступл в бюджет'!C13/ВРП!D13*100</f>
        <v>23.5683497974726</v>
      </c>
      <c r="E13" s="118" t="n">
        <f aca="false">'Налоговые поступл в бюджет'!D13/ВРП!E13*100</f>
        <v>25.3337861855881</v>
      </c>
      <c r="F13" s="118" t="n">
        <f aca="false">'Налоговые поступл в бюджет'!E13/ВРП!F13*100</f>
        <v>24.5175529732696</v>
      </c>
      <c r="G13" s="118" t="n">
        <f aca="false">'Налоговые поступл в бюджет'!F13/ВРП!G13*100</f>
        <v>23.7865812342442</v>
      </c>
      <c r="H13" s="118" t="n">
        <f aca="false">'Налоговые поступл в бюджет'!G13/ВРП!H13*100</f>
        <v>25.0529928615252</v>
      </c>
      <c r="I13" s="118" t="n">
        <f aca="false">'Налоговые поступл в бюджет'!H13/ВРП!I13*100</f>
        <v>26.2169227421354</v>
      </c>
      <c r="J13" s="118" t="n">
        <f aca="false">'Налоговые поступл в бюджет'!I13/ВРП!J13*100</f>
        <v>26.9670358151201</v>
      </c>
      <c r="K13" s="118" t="n">
        <f aca="false">'Налоговые поступл в бюджет'!J13/ВРП!K13*100</f>
        <v>32.2645441150933</v>
      </c>
      <c r="L13" s="118" t="n">
        <f aca="false">'Налоговые поступл в бюджет'!K13/ВРП!L13*100</f>
        <v>25.7777347784272</v>
      </c>
      <c r="M13" s="118" t="n">
        <f aca="false">'Налоговые поступл в бюджет'!L13/ВРП!M13*100</f>
        <v>24.4680653528993</v>
      </c>
      <c r="N13" s="118" t="n">
        <f aca="false">'Налоговые поступл в бюджет'!M13/ВРП!N13*100</f>
        <v>29.6469837938541</v>
      </c>
      <c r="O13" s="118" t="n">
        <f aca="false">'Налоговые поступл в бюджет'!N13/ВРП!O13*100</f>
        <v>30.8054702824909</v>
      </c>
      <c r="P13" s="118" t="n">
        <f aca="false">'Налоговые поступл в бюджет'!O13/ВРП!P13*100</f>
        <v>30.0460807360389</v>
      </c>
      <c r="Q13" s="118" t="n">
        <f aca="false">'Налоговые поступл в бюджет'!P13/ВРП!Q13*100</f>
        <v>33.3489204739347</v>
      </c>
      <c r="R13" s="118" t="n">
        <f aca="false">'Налоговые поступл в бюджет'!Q13/ВРП!R13*100</f>
        <v>32.5502641814529</v>
      </c>
    </row>
    <row r="14" customFormat="false" ht="15.75" hidden="false" customHeight="false" outlineLevel="0" collapsed="false">
      <c r="A14" s="118" t="n">
        <v>13</v>
      </c>
      <c r="B14" s="1" t="s">
        <v>14</v>
      </c>
      <c r="C14" s="118" t="n">
        <f aca="false">'Налоговые поступл в бюджет'!B14/ВРП!C14*100</f>
        <v>19.060336723357</v>
      </c>
      <c r="D14" s="118" t="n">
        <f aca="false">'Налоговые поступл в бюджет'!C14/ВРП!D14*100</f>
        <v>18.9440231568986</v>
      </c>
      <c r="E14" s="118" t="n">
        <f aca="false">'Налоговые поступл в бюджет'!D14/ВРП!E14*100</f>
        <v>18.3807471834856</v>
      </c>
      <c r="F14" s="118" t="n">
        <f aca="false">'Налоговые поступл в бюджет'!E14/ВРП!F14*100</f>
        <v>15.7119208429515</v>
      </c>
      <c r="G14" s="118" t="n">
        <f aca="false">'Налоговые поступл в бюджет'!F14/ВРП!G14*100</f>
        <v>15.118042519719</v>
      </c>
      <c r="H14" s="118" t="n">
        <f aca="false">'Налоговые поступл в бюджет'!G14/ВРП!H14*100</f>
        <v>14.8469981141846</v>
      </c>
      <c r="I14" s="118" t="n">
        <f aca="false">'Налоговые поступл в бюджет'!H14/ВРП!I14*100</f>
        <v>14.0979417791457</v>
      </c>
      <c r="J14" s="118" t="n">
        <f aca="false">'Налоговые поступл в бюджет'!I14/ВРП!J14*100</f>
        <v>14.0698291026029</v>
      </c>
      <c r="K14" s="118" t="n">
        <f aca="false">'Налоговые поступл в бюджет'!J14/ВРП!K14*100</f>
        <v>15.1581710509365</v>
      </c>
      <c r="L14" s="118" t="n">
        <f aca="false">'Налоговые поступл в бюджет'!K14/ВРП!L14*100</f>
        <v>16.9837599660177</v>
      </c>
      <c r="M14" s="118" t="n">
        <f aca="false">'Налоговые поступл в бюджет'!L14/ВРП!M14*100</f>
        <v>17.3963837342836</v>
      </c>
      <c r="N14" s="118" t="n">
        <f aca="false">'Налоговые поступл в бюджет'!M14/ВРП!N14*100</f>
        <v>17.0118981426623</v>
      </c>
      <c r="O14" s="118" t="n">
        <f aca="false">'Налоговые поступл в бюджет'!N14/ВРП!O14*100</f>
        <v>15.6326912613205</v>
      </c>
      <c r="P14" s="118" t="n">
        <f aca="false">'Налоговые поступл в бюджет'!O14/ВРП!P14*100</f>
        <v>15.3453494727623</v>
      </c>
      <c r="Q14" s="118" t="n">
        <f aca="false">'Налоговые поступл в бюджет'!P14/ВРП!Q14*100</f>
        <v>14.588513811496</v>
      </c>
      <c r="R14" s="118" t="n">
        <f aca="false">'Налоговые поступл в бюджет'!Q14/ВРП!R14*100</f>
        <v>17.2899935880094</v>
      </c>
    </row>
    <row r="15" customFormat="false" ht="15.75" hidden="false" customHeight="false" outlineLevel="0" collapsed="false">
      <c r="A15" s="118" t="n">
        <v>14</v>
      </c>
      <c r="B15" s="1" t="s">
        <v>15</v>
      </c>
      <c r="C15" s="118" t="n">
        <f aca="false">'Налоговые поступл в бюджет'!B15/ВРП!C15*100</f>
        <v>14.6304004728459</v>
      </c>
      <c r="D15" s="118" t="n">
        <f aca="false">'Налоговые поступл в бюджет'!C15/ВРП!D15*100</f>
        <v>13.0221823278532</v>
      </c>
      <c r="E15" s="118" t="n">
        <f aca="false">'Налоговые поступл в бюджет'!D15/ВРП!E15*100</f>
        <v>11.8496297609572</v>
      </c>
      <c r="F15" s="118" t="n">
        <f aca="false">'Налоговые поступл в бюджет'!E15/ВРП!F15*100</f>
        <v>11.003591644874</v>
      </c>
      <c r="G15" s="118" t="n">
        <f aca="false">'Налоговые поступл в бюджет'!F15/ВРП!G15*100</f>
        <v>10.4361744345636</v>
      </c>
      <c r="H15" s="118" t="n">
        <f aca="false">'Налоговые поступл в бюджет'!G15/ВРП!H15*100</f>
        <v>11.1118369116846</v>
      </c>
      <c r="I15" s="118" t="n">
        <f aca="false">'Налоговые поступл в бюджет'!H15/ВРП!I15*100</f>
        <v>9.54917126944289</v>
      </c>
      <c r="J15" s="118" t="n">
        <f aca="false">'Налоговые поступл в бюджет'!I15/ВРП!J15*100</f>
        <v>8.70975574369933</v>
      </c>
      <c r="K15" s="118" t="n">
        <f aca="false">'Налоговые поступл в бюджет'!J15/ВРП!K15*100</f>
        <v>8.27687583646835</v>
      </c>
      <c r="L15" s="118" t="n">
        <f aca="false">'Налоговые поступл в бюджет'!K15/ВРП!L15*100</f>
        <v>8.49425796367315</v>
      </c>
      <c r="M15" s="118" t="n">
        <f aca="false">'Налоговые поступл в бюджет'!L15/ВРП!M15*100</f>
        <v>9.39650462763746</v>
      </c>
      <c r="N15" s="118" t="n">
        <f aca="false">'Налоговые поступл в бюджет'!M15/ВРП!N15*100</f>
        <v>10.1569757795555</v>
      </c>
      <c r="O15" s="118" t="n">
        <f aca="false">'Налоговые поступл в бюджет'!N15/ВРП!O15*100</f>
        <v>9.69349488656121</v>
      </c>
      <c r="P15" s="118" t="n">
        <f aca="false">'Налоговые поступл в бюджет'!O15/ВРП!P15*100</f>
        <v>9.41247385650084</v>
      </c>
      <c r="Q15" s="118" t="n">
        <f aca="false">'Налоговые поступл в бюджет'!P15/ВРП!Q15*100</f>
        <v>8.99622863897389</v>
      </c>
      <c r="R15" s="118" t="n">
        <f aca="false">'Налоговые поступл в бюджет'!Q15/ВРП!R15*100</f>
        <v>10.1102646938423</v>
      </c>
    </row>
    <row r="16" customFormat="false" ht="15.75" hidden="false" customHeight="false" outlineLevel="0" collapsed="false">
      <c r="A16" s="118" t="n">
        <v>15</v>
      </c>
      <c r="B16" s="1" t="s">
        <v>16</v>
      </c>
      <c r="C16" s="118" t="n">
        <f aca="false">'Налоговые поступл в бюджет'!B16/ВРП!C16*100</f>
        <v>19.6247783738263</v>
      </c>
      <c r="D16" s="118" t="n">
        <f aca="false">'Налоговые поступл в бюджет'!C16/ВРП!D16*100</f>
        <v>18.6056791647234</v>
      </c>
      <c r="E16" s="118" t="n">
        <f aca="false">'Налоговые поступл в бюджет'!D16/ВРП!E16*100</f>
        <v>17.3392311705224</v>
      </c>
      <c r="F16" s="118" t="n">
        <f aca="false">'Налоговые поступл в бюджет'!E16/ВРП!F16*100</f>
        <v>15.8449264885611</v>
      </c>
      <c r="G16" s="118" t="n">
        <f aca="false">'Налоговые поступл в бюджет'!F16/ВРП!G16*100</f>
        <v>16.3068385882734</v>
      </c>
      <c r="H16" s="118" t="n">
        <f aca="false">'Налоговые поступл в бюджет'!G16/ВРП!H16*100</f>
        <v>16.8778415460111</v>
      </c>
      <c r="I16" s="118" t="n">
        <f aca="false">'Налоговые поступл в бюджет'!H16/ВРП!I16*100</f>
        <v>14.9019300357153</v>
      </c>
      <c r="J16" s="118" t="n">
        <f aca="false">'Налоговые поступл в бюджет'!I16/ВРП!J16*100</f>
        <v>16.8973666353433</v>
      </c>
      <c r="K16" s="118" t="n">
        <f aca="false">'Налоговые поступл в бюджет'!J16/ВРП!K16*100</f>
        <v>15.9610532321378</v>
      </c>
      <c r="L16" s="118" t="n">
        <f aca="false">'Налоговые поступл в бюджет'!K16/ВРП!L16*100</f>
        <v>16.3025420292016</v>
      </c>
      <c r="M16" s="118" t="n">
        <f aca="false">'Налоговые поступл в бюджет'!L16/ВРП!M16*100</f>
        <v>15.9105140527159</v>
      </c>
      <c r="N16" s="118" t="n">
        <f aca="false">'Налоговые поступл в бюджет'!M16/ВРП!N16*100</f>
        <v>14.945001994345</v>
      </c>
      <c r="O16" s="118" t="n">
        <f aca="false">'Налоговые поступл в бюджет'!N16/ВРП!O16*100</f>
        <v>16.0607486125408</v>
      </c>
      <c r="P16" s="118" t="n">
        <f aca="false">'Налоговые поступл в бюджет'!O16/ВРП!P16*100</f>
        <v>16.0818569122951</v>
      </c>
      <c r="Q16" s="118" t="n">
        <f aca="false">'Налоговые поступл в бюджет'!P16/ВРП!Q16*100</f>
        <v>15.3523964757673</v>
      </c>
      <c r="R16" s="118" t="n">
        <f aca="false">'Налоговые поступл в бюджет'!Q16/ВРП!R16*100</f>
        <v>15.1497558839103</v>
      </c>
    </row>
    <row r="17" customFormat="false" ht="15.75" hidden="false" customHeight="false" outlineLevel="0" collapsed="false">
      <c r="A17" s="118" t="n">
        <v>16</v>
      </c>
      <c r="B17" s="1" t="s">
        <v>17</v>
      </c>
      <c r="C17" s="118" t="n">
        <f aca="false">'Налоговые поступл в бюджет'!B17/ВРП!C17*100</f>
        <v>13.4572694138419</v>
      </c>
      <c r="D17" s="118" t="n">
        <f aca="false">'Налоговые поступл в бюджет'!C17/ВРП!D17*100</f>
        <v>13.358609843497</v>
      </c>
      <c r="E17" s="118" t="n">
        <f aca="false">'Налоговые поступл в бюджет'!D17/ВРП!E17*100</f>
        <v>14.4004769374002</v>
      </c>
      <c r="F17" s="118" t="n">
        <f aca="false">'Налоговые поступл в бюджет'!E17/ВРП!F17*100</f>
        <v>14.3516097126493</v>
      </c>
      <c r="G17" s="118" t="n">
        <f aca="false">'Налоговые поступл в бюджет'!F17/ВРП!G17*100</f>
        <v>12.8329178403297</v>
      </c>
      <c r="H17" s="118" t="n">
        <f aca="false">'Налоговые поступл в бюджет'!G17/ВРП!H17*100</f>
        <v>11.8544774800403</v>
      </c>
      <c r="I17" s="118" t="n">
        <f aca="false">'Налоговые поступл в бюджет'!H17/ВРП!I17*100</f>
        <v>12.6324812160099</v>
      </c>
      <c r="J17" s="118" t="n">
        <f aca="false">'Налоговые поступл в бюджет'!I17/ВРП!J17*100</f>
        <v>12.5772363026253</v>
      </c>
      <c r="K17" s="118" t="n">
        <f aca="false">'Налоговые поступл в бюджет'!J17/ВРП!K17*100</f>
        <v>13.0511690210289</v>
      </c>
      <c r="L17" s="118" t="n">
        <f aca="false">'Налоговые поступл в бюджет'!K17/ВРП!L17*100</f>
        <v>14.8795869258369</v>
      </c>
      <c r="M17" s="118" t="n">
        <f aca="false">'Налоговые поступл в бюджет'!L17/ВРП!M17*100</f>
        <v>11.9010474144665</v>
      </c>
      <c r="N17" s="118" t="n">
        <f aca="false">'Налоговые поступл в бюджет'!M17/ВРП!N17*100</f>
        <v>11.1767169114642</v>
      </c>
      <c r="O17" s="118" t="n">
        <f aca="false">'Налоговые поступл в бюджет'!N17/ВРП!O17*100</f>
        <v>11.5250601322478</v>
      </c>
      <c r="P17" s="118" t="n">
        <f aca="false">'Налоговые поступл в бюджет'!O17/ВРП!P17*100</f>
        <v>11.896932987515</v>
      </c>
      <c r="Q17" s="118" t="n">
        <f aca="false">'Налоговые поступл в бюджет'!P17/ВРП!Q17*100</f>
        <v>12.7199582519271</v>
      </c>
      <c r="R17" s="118" t="n">
        <f aca="false">'Налоговые поступл в бюджет'!Q17/ВРП!R17*100</f>
        <v>13.6063091706282</v>
      </c>
    </row>
    <row r="18" customFormat="false" ht="15.75" hidden="false" customHeight="false" outlineLevel="0" collapsed="false">
      <c r="A18" s="118" t="n">
        <v>17</v>
      </c>
      <c r="B18" s="1" t="s">
        <v>18</v>
      </c>
      <c r="C18" s="118" t="n">
        <f aca="false">'Налоговые поступл в бюджет'!B18/ВРП!C18*100</f>
        <v>23.4103682912502</v>
      </c>
      <c r="D18" s="118" t="n">
        <f aca="false">'Налоговые поступл в бюджет'!C18/ВРП!D18*100</f>
        <v>20.555492115901</v>
      </c>
      <c r="E18" s="118" t="n">
        <f aca="false">'Налоговые поступл в бюджет'!D18/ВРП!E18*100</f>
        <v>24.0747678578607</v>
      </c>
      <c r="F18" s="118" t="n">
        <f aca="false">'Налоговые поступл в бюджет'!E18/ВРП!F18*100</f>
        <v>23.2885143870818</v>
      </c>
      <c r="G18" s="118" t="n">
        <f aca="false">'Налоговые поступл в бюджет'!F18/ВРП!G18*100</f>
        <v>21.9269490381053</v>
      </c>
      <c r="H18" s="118" t="n">
        <f aca="false">'Налоговые поступл в бюджет'!G18/ВРП!H18*100</f>
        <v>24.1010415449584</v>
      </c>
      <c r="I18" s="118" t="n">
        <f aca="false">'Налоговые поступл в бюджет'!H18/ВРП!I18*100</f>
        <v>24.6533840940176</v>
      </c>
      <c r="J18" s="118" t="n">
        <f aca="false">'Налоговые поступл в бюджет'!I18/ВРП!J18*100</f>
        <v>26.8615752402533</v>
      </c>
      <c r="K18" s="118" t="n">
        <f aca="false">'Налоговые поступл в бюджет'!J18/ВРП!K18*100</f>
        <v>27.7942539005208</v>
      </c>
      <c r="L18" s="118" t="n">
        <f aca="false">'Налоговые поступл в бюджет'!K18/ВРП!L18*100</f>
        <v>27.568187832918</v>
      </c>
      <c r="M18" s="118" t="n">
        <f aca="false">'Налоговые поступл в бюджет'!L18/ВРП!M18*100</f>
        <v>23.8665887529311</v>
      </c>
      <c r="N18" s="118" t="n">
        <f aca="false">'Налоговые поступл в бюджет'!M18/ВРП!N18*100</f>
        <v>26.5985806954254</v>
      </c>
      <c r="O18" s="118" t="n">
        <f aca="false">'Налоговые поступл в бюджет'!N18/ВРП!O18*100</f>
        <v>27.794546506746</v>
      </c>
      <c r="P18" s="118" t="n">
        <f aca="false">'Налоговые поступл в бюджет'!O18/ВРП!P18*100</f>
        <v>24.1785129238951</v>
      </c>
      <c r="Q18" s="118" t="n">
        <f aca="false">'Налоговые поступл в бюджет'!P18/ВРП!Q18*100</f>
        <v>25.217547786356</v>
      </c>
      <c r="R18" s="118" t="n">
        <f aca="false">'Налоговые поступл в бюджет'!Q18/ВРП!R18*100</f>
        <v>23.5141961097858</v>
      </c>
    </row>
    <row r="19" customFormat="false" ht="15.75" hidden="false" customHeight="false" outlineLevel="0" collapsed="false">
      <c r="A19" s="118" t="n">
        <v>18</v>
      </c>
      <c r="B19" s="1" t="s">
        <v>19</v>
      </c>
      <c r="C19" s="118" t="n">
        <f aca="false">'Налоговые поступл в бюджет'!B19/ВРП!C19*100</f>
        <v>19.3912072840034</v>
      </c>
      <c r="D19" s="118" t="n">
        <f aca="false">'Налоговые поступл в бюджет'!C19/ВРП!D19*100</f>
        <v>20.3617984359932</v>
      </c>
      <c r="E19" s="118" t="n">
        <f aca="false">'Налоговые поступл в бюджет'!D19/ВРП!E19*100</f>
        <v>29.9268751413756</v>
      </c>
      <c r="F19" s="118" t="n">
        <f aca="false">'Налоговые поступл в бюджет'!E19/ВРП!F19*100</f>
        <v>22.2390349356477</v>
      </c>
      <c r="G19" s="118" t="n">
        <f aca="false">'Налоговые поступл в бюджет'!F19/ВРП!G19*100</f>
        <v>19.8326080230085</v>
      </c>
      <c r="H19" s="118" t="n">
        <f aca="false">'Налоговые поступл в бюджет'!G19/ВРП!H19*100</f>
        <v>19.9515493554229</v>
      </c>
      <c r="I19" s="118" t="n">
        <f aca="false">'Налоговые поступл в бюджет'!H19/ВРП!I19*100</f>
        <v>20.4886164452363</v>
      </c>
      <c r="J19" s="118" t="n">
        <f aca="false">'Налоговые поступл в бюджет'!I19/ВРП!J19*100</f>
        <v>20.3124184830031</v>
      </c>
      <c r="K19" s="118" t="n">
        <f aca="false">'Налоговые поступл в бюджет'!J19/ВРП!K19*100</f>
        <v>17.9240254341946</v>
      </c>
      <c r="L19" s="118" t="n">
        <f aca="false">'Налоговые поступл в бюджет'!K19/ВРП!L19*100</f>
        <v>17.4798036518679</v>
      </c>
      <c r="M19" s="118" t="n">
        <f aca="false">'Налоговые поступл в бюджет'!L19/ВРП!M19*100</f>
        <v>18.3903306940565</v>
      </c>
      <c r="N19" s="118" t="n">
        <f aca="false">'Налоговые поступл в бюджет'!M19/ВРП!N19*100</f>
        <v>18.606373998253</v>
      </c>
      <c r="O19" s="118" t="n">
        <f aca="false">'Налоговые поступл в бюджет'!N19/ВРП!O19*100</f>
        <v>19.5606237659659</v>
      </c>
      <c r="P19" s="118" t="n">
        <f aca="false">'Налоговые поступл в бюджет'!O19/ВРП!P19*100</f>
        <v>19.5045546529214</v>
      </c>
      <c r="Q19" s="118" t="n">
        <f aca="false">'Налоговые поступл в бюджет'!P19/ВРП!Q19*100</f>
        <v>19.5360057874232</v>
      </c>
      <c r="R19" s="118" t="n">
        <f aca="false">'Налоговые поступл в бюджет'!Q19/ВРП!R19*100</f>
        <v>19.8355122140974</v>
      </c>
    </row>
    <row r="20" customFormat="false" ht="15.75" hidden="false" customHeight="false" outlineLevel="0" collapsed="false">
      <c r="A20" s="118" t="n">
        <v>19</v>
      </c>
      <c r="B20" s="1" t="s">
        <v>20</v>
      </c>
      <c r="C20" s="118" t="n">
        <f aca="false">'Налоговые поступл в бюджет'!B20/ВРП!C20*100</f>
        <v>14.9695039727818</v>
      </c>
      <c r="D20" s="118" t="n">
        <f aca="false">'Налоговые поступл в бюджет'!C20/ВРП!D20*100</f>
        <v>13.8625616330853</v>
      </c>
      <c r="E20" s="118" t="n">
        <f aca="false">'Налоговые поступл в бюджет'!D20/ВРП!E20*100</f>
        <v>12.2885224462326</v>
      </c>
      <c r="F20" s="118" t="n">
        <f aca="false">'Налоговые поступл в бюджет'!E20/ВРП!F20*100</f>
        <v>15.0185490268922</v>
      </c>
      <c r="G20" s="118" t="n">
        <f aca="false">'Налоговые поступл в бюджет'!F20/ВРП!G20*100</f>
        <v>10.7147476353351</v>
      </c>
      <c r="H20" s="118" t="n">
        <f aca="false">'Налоговые поступл в бюджет'!G20/ВРП!H20*100</f>
        <v>14.1798320987327</v>
      </c>
      <c r="I20" s="118" t="n">
        <f aca="false">'Налоговые поступл в бюджет'!H20/ВРП!I20*100</f>
        <v>13.5508864906098</v>
      </c>
      <c r="J20" s="118" t="n">
        <f aca="false">'Налоговые поступл в бюджет'!I20/ВРП!J20*100</f>
        <v>14.0136252148855</v>
      </c>
      <c r="K20" s="118" t="n">
        <f aca="false">'Налоговые поступл в бюджет'!J20/ВРП!K20*100</f>
        <v>11.2644609547225</v>
      </c>
      <c r="L20" s="118" t="n">
        <f aca="false">'Налоговые поступл в бюджет'!K20/ВРП!L20*100</f>
        <v>11.3779805755573</v>
      </c>
      <c r="M20" s="118" t="n">
        <f aca="false">'Налоговые поступл в бюджет'!L20/ВРП!M20*100</f>
        <v>11.2578430979559</v>
      </c>
      <c r="N20" s="118" t="n">
        <f aca="false">'Налоговые поступл в бюджет'!M20/ВРП!N20*100</f>
        <v>11.0256548744261</v>
      </c>
      <c r="O20" s="118" t="n">
        <f aca="false">'Налоговые поступл в бюджет'!N20/ВРП!O20*100</f>
        <v>10.4670624538141</v>
      </c>
      <c r="P20" s="118" t="n">
        <f aca="false">'Налоговые поступл в бюджет'!O20/ВРП!P20*100</f>
        <v>11.759943488217</v>
      </c>
      <c r="Q20" s="118" t="n">
        <f aca="false">'Налоговые поступл в бюджет'!P20/ВРП!Q20*100</f>
        <v>13.2199024123829</v>
      </c>
      <c r="R20" s="118" t="n">
        <f aca="false">'Налоговые поступл в бюджет'!Q20/ВРП!R20*100</f>
        <v>11.3717826391508</v>
      </c>
    </row>
    <row r="21" customFormat="false" ht="15.75" hidden="false" customHeight="false" outlineLevel="0" collapsed="false">
      <c r="A21" s="118" t="n">
        <v>20</v>
      </c>
      <c r="B21" s="1" t="s">
        <v>21</v>
      </c>
      <c r="C21" s="118" t="n">
        <f aca="false">'Налоговые поступл в бюджет'!B21/ВРП!C21*100</f>
        <v>35.1295800760272</v>
      </c>
      <c r="D21" s="118" t="n">
        <f aca="false">'Налоговые поступл в бюджет'!C21/ВРП!D21*100</f>
        <v>34.9949906334686</v>
      </c>
      <c r="E21" s="118" t="n">
        <f aca="false">'Налоговые поступл в бюджет'!D21/ВРП!E21*100</f>
        <v>32.2098855279172</v>
      </c>
      <c r="F21" s="118" t="n">
        <f aca="false">'Налоговые поступл в бюджет'!E21/ВРП!F21*100</f>
        <v>35.4562405054485</v>
      </c>
      <c r="G21" s="118" t="n">
        <f aca="false">'Налоговые поступл в бюджет'!F21/ВРП!G21*100</f>
        <v>23.0444715843679</v>
      </c>
      <c r="H21" s="118" t="n">
        <f aca="false">'Налоговые поступл в бюджет'!G21/ВРП!H21*100</f>
        <v>22.7364187953755</v>
      </c>
      <c r="I21" s="118" t="n">
        <f aca="false">'Налоговые поступл в бюджет'!H21/ВРП!I21*100</f>
        <v>24.5992458470321</v>
      </c>
      <c r="J21" s="118" t="n">
        <f aca="false">'Налоговые поступл в бюджет'!I21/ВРП!J21*100</f>
        <v>24.4312204141811</v>
      </c>
      <c r="K21" s="118" t="n">
        <f aca="false">'Налоговые поступл в бюджет'!J21/ВРП!K21*100</f>
        <v>24.9471117175195</v>
      </c>
      <c r="L21" s="118" t="n">
        <f aca="false">'Налоговые поступл в бюджет'!K21/ВРП!L21*100</f>
        <v>26.6563671794724</v>
      </c>
      <c r="M21" s="118" t="n">
        <f aca="false">'Налоговые поступл в бюджет'!L21/ВРП!M21*100</f>
        <v>28.7818927735893</v>
      </c>
      <c r="N21" s="118" t="n">
        <f aca="false">'Налоговые поступл в бюджет'!M21/ВРП!N21*100</f>
        <v>27.1176707529817</v>
      </c>
      <c r="O21" s="118" t="n">
        <f aca="false">'Налоговые поступл в бюджет'!N21/ВРП!O21*100</f>
        <v>31.0531482470054</v>
      </c>
      <c r="P21" s="118" t="n">
        <f aca="false">'Налоговые поступл в бюджет'!O21/ВРП!P21*100</f>
        <v>35.7595514255883</v>
      </c>
      <c r="Q21" s="118" t="n">
        <f aca="false">'Налоговые поступл в бюджет'!P21/ВРП!Q21*100</f>
        <v>33.9577609744773</v>
      </c>
      <c r="R21" s="118" t="n">
        <f aca="false">'Налоговые поступл в бюджет'!Q21/ВРП!R21*100</f>
        <v>23.2649911370958</v>
      </c>
    </row>
    <row r="22" customFormat="false" ht="15.75" hidden="false" customHeight="false" outlineLevel="0" collapsed="false">
      <c r="A22" s="118" t="n">
        <v>21</v>
      </c>
      <c r="B22" s="1" t="s">
        <v>22</v>
      </c>
      <c r="C22" s="118" t="n">
        <f aca="false">'Налоговые поступл в бюджет'!B22/ВРП!C22*100</f>
        <v>10.1619025988774</v>
      </c>
      <c r="D22" s="118" t="n">
        <f aca="false">'Налоговые поступл в бюджет'!C22/ВРП!D22*100</f>
        <v>24.9356396692118</v>
      </c>
      <c r="E22" s="118" t="n">
        <f aca="false">'Налоговые поступл в бюджет'!D22/ВРП!E22*100</f>
        <v>21.8521015021657</v>
      </c>
      <c r="F22" s="118" t="n">
        <f aca="false">'Налоговые поступл в бюджет'!E22/ВРП!F22*100</f>
        <v>23.1395805918016</v>
      </c>
      <c r="G22" s="118" t="n">
        <f aca="false">'Налоговые поступл в бюджет'!F22/ВРП!G22*100</f>
        <v>15.0821923395924</v>
      </c>
      <c r="H22" s="118" t="n">
        <f aca="false">'Налоговые поступл в бюджет'!G22/ВРП!H22*100</f>
        <v>18.5536505967734</v>
      </c>
      <c r="I22" s="118" t="n">
        <f aca="false">'Налоговые поступл в бюджет'!H22/ВРП!I22*100</f>
        <v>19.6685255494666</v>
      </c>
      <c r="J22" s="118" t="n">
        <f aca="false">'Налоговые поступл в бюджет'!I22/ВРП!J22*100</f>
        <v>20.461916278865</v>
      </c>
      <c r="K22" s="118" t="n">
        <f aca="false">'Налоговые поступл в бюджет'!J22/ВРП!K22*100</f>
        <v>19.4385427891615</v>
      </c>
      <c r="L22" s="118" t="n">
        <f aca="false">'Налоговые поступл в бюджет'!K22/ВРП!L22*100</f>
        <v>8.99491851136356</v>
      </c>
      <c r="M22" s="118" t="n">
        <f aca="false">'Налоговые поступл в бюджет'!L22/ВРП!M22*100</f>
        <v>10.0637392402494</v>
      </c>
      <c r="N22" s="118" t="n">
        <f aca="false">'Налоговые поступл в бюджет'!M22/ВРП!N22*100</f>
        <v>7.79469208824388</v>
      </c>
      <c r="O22" s="118" t="n">
        <f aca="false">'Налоговые поступл в бюджет'!N22/ВРП!O22*100</f>
        <v>9.50271954124821</v>
      </c>
      <c r="P22" s="118" t="n">
        <f aca="false">'Налоговые поступл в бюджет'!O22/ВРП!P22*100</f>
        <v>9.01807391421635</v>
      </c>
      <c r="Q22" s="118" t="n">
        <f aca="false">'Налоговые поступл в бюджет'!P22/ВРП!Q22*100</f>
        <v>10.2436678980842</v>
      </c>
      <c r="R22" s="118" t="n">
        <f aca="false">'Налоговые поступл в бюджет'!Q22/ВРП!R22*100</f>
        <v>7.89316491385447</v>
      </c>
    </row>
    <row r="23" customFormat="false" ht="15.75" hidden="false" customHeight="false" outlineLevel="0" collapsed="false">
      <c r="A23" s="118" t="n">
        <v>22</v>
      </c>
      <c r="B23" s="1" t="s">
        <v>23</v>
      </c>
      <c r="C23" s="118" t="n">
        <f aca="false">'Налоговые поступл в бюджет'!B23/ВРП!C23*100</f>
        <v>16.7324083950752</v>
      </c>
      <c r="D23" s="118" t="n">
        <f aca="false">'Налоговые поступл в бюджет'!C23/ВРП!D23*100</f>
        <v>17.1583328051215</v>
      </c>
      <c r="E23" s="118" t="n">
        <f aca="false">'Налоговые поступл в бюджет'!D23/ВРП!E23*100</f>
        <v>19.6797189732892</v>
      </c>
      <c r="F23" s="118" t="n">
        <f aca="false">'Налоговые поступл в бюджет'!E23/ВРП!F23*100</f>
        <v>21.4816113319196</v>
      </c>
      <c r="G23" s="118" t="n">
        <f aca="false">'Налоговые поступл в бюджет'!F23/ВРП!G23*100</f>
        <v>13.1480354213206</v>
      </c>
      <c r="H23" s="118" t="n">
        <f aca="false">'Налоговые поступл в бюджет'!G23/ВРП!H23*100</f>
        <v>13.8004143538515</v>
      </c>
      <c r="I23" s="118" t="n">
        <f aca="false">'Налоговые поступл в бюджет'!H23/ВРП!I23*100</f>
        <v>12.4686172782873</v>
      </c>
      <c r="J23" s="118" t="n">
        <f aca="false">'Налоговые поступл в бюджет'!I23/ВРП!J23*100</f>
        <v>12.3669360887812</v>
      </c>
      <c r="K23" s="118" t="n">
        <f aca="false">'Налоговые поступл в бюджет'!J23/ВРП!K23*100</f>
        <v>11.6139900458542</v>
      </c>
      <c r="L23" s="118" t="n">
        <f aca="false">'Налоговые поступл в бюджет'!K23/ВРП!L23*100</f>
        <v>14.0703909515131</v>
      </c>
      <c r="M23" s="118" t="n">
        <f aca="false">'Налоговые поступл в бюджет'!L23/ВРП!M23*100</f>
        <v>11.6810853363904</v>
      </c>
      <c r="N23" s="118" t="n">
        <f aca="false">'Налоговые поступл в бюджет'!M23/ВРП!N23*100</f>
        <v>12.6777271047089</v>
      </c>
      <c r="O23" s="118" t="n">
        <f aca="false">'Налоговые поступл в бюджет'!N23/ВРП!O23*100</f>
        <v>13.8921554965066</v>
      </c>
      <c r="P23" s="118" t="n">
        <f aca="false">'Налоговые поступл в бюджет'!O23/ВРП!P23*100</f>
        <v>14.7940443890329</v>
      </c>
      <c r="Q23" s="118" t="n">
        <f aca="false">'Налоговые поступл в бюджет'!P23/ВРП!Q23*100</f>
        <v>15.6630404626697</v>
      </c>
      <c r="R23" s="118" t="n">
        <f aca="false">'Налоговые поступл в бюджет'!Q23/ВРП!R23*100</f>
        <v>12.8903800170633</v>
      </c>
    </row>
    <row r="24" customFormat="false" ht="15.75" hidden="false" customHeight="false" outlineLevel="0" collapsed="false">
      <c r="A24" s="118" t="n">
        <v>23</v>
      </c>
      <c r="B24" s="1" t="s">
        <v>24</v>
      </c>
      <c r="C24" s="118" t="n">
        <f aca="false">'Налоговые поступл в бюджет'!B24/ВРП!C24*100</f>
        <v>22.4714556634114</v>
      </c>
      <c r="D24" s="118" t="n">
        <f aca="false">'Налоговые поступл в бюджет'!C24/ВРП!D24*100</f>
        <v>23.9074178751526</v>
      </c>
      <c r="E24" s="118" t="n">
        <f aca="false">'Налоговые поступл в бюджет'!D24/ВРП!E24*100</f>
        <v>23.0961100608153</v>
      </c>
      <c r="F24" s="118" t="n">
        <f aca="false">'Налоговые поступл в бюджет'!E24/ВРП!F24*100</f>
        <v>22.8473553649395</v>
      </c>
      <c r="G24" s="118" t="n">
        <f aca="false">'Налоговые поступл в бюджет'!F24/ВРП!G24*100</f>
        <v>21.9071423009493</v>
      </c>
      <c r="H24" s="118" t="n">
        <f aca="false">'Налоговые поступл в бюджет'!G24/ВРП!H24*100</f>
        <v>24.9847892020959</v>
      </c>
      <c r="I24" s="118" t="n">
        <f aca="false">'Налоговые поступл в бюджет'!H24/ВРП!I24*100</f>
        <v>27.2106198714714</v>
      </c>
      <c r="J24" s="118" t="n">
        <f aca="false">'Налоговые поступл в бюджет'!I24/ВРП!J24*100</f>
        <v>29.0343004176948</v>
      </c>
      <c r="K24" s="118" t="n">
        <f aca="false">'Налоговые поступл в бюджет'!J24/ВРП!K24*100</f>
        <v>30.4708190852882</v>
      </c>
      <c r="L24" s="118" t="n">
        <f aca="false">'Налоговые поступл в бюджет'!K24/ВРП!L24*100</f>
        <v>31.2881441301698</v>
      </c>
      <c r="M24" s="118" t="n">
        <f aca="false">'Налоговые поступл в бюджет'!L24/ВРП!M24*100</f>
        <v>25.1026389105668</v>
      </c>
      <c r="N24" s="118" t="n">
        <f aca="false">'Налоговые поступл в бюджет'!M24/ВРП!N24*100</f>
        <v>26.2016694721207</v>
      </c>
      <c r="O24" s="118" t="n">
        <f aca="false">'Налоговые поступл в бюджет'!N24/ВРП!O24*100</f>
        <v>28.7728041437178</v>
      </c>
      <c r="P24" s="118" t="n">
        <f aca="false">'Налоговые поступл в бюджет'!O24/ВРП!P24*100</f>
        <v>34.6694154711168</v>
      </c>
      <c r="Q24" s="118" t="n">
        <f aca="false">'Налоговые поступл в бюджет'!P24/ВРП!Q24*100</f>
        <v>28.9581308974213</v>
      </c>
      <c r="R24" s="118" t="n">
        <f aca="false">'Налоговые поступл в бюджет'!Q24/ВРП!R24*100</f>
        <v>28.6590513025376</v>
      </c>
    </row>
    <row r="25" customFormat="false" ht="15.75" hidden="false" customHeight="false" outlineLevel="0" collapsed="false">
      <c r="A25" s="118" t="n">
        <v>24</v>
      </c>
      <c r="B25" s="1" t="s">
        <v>25</v>
      </c>
      <c r="C25" s="118" t="n">
        <f aca="false">'Налоговые поступл в бюджет'!B25/ВРП!C25*100</f>
        <v>19.0765219414761</v>
      </c>
      <c r="D25" s="118" t="n">
        <f aca="false">'Налоговые поступл в бюджет'!C25/ВРП!D25*100</f>
        <v>20.0073965054716</v>
      </c>
      <c r="E25" s="118" t="n">
        <f aca="false">'Налоговые поступл в бюджет'!D25/ВРП!E25*100</f>
        <v>20.1521153705515</v>
      </c>
      <c r="F25" s="118" t="n">
        <f aca="false">'Налоговые поступл в бюджет'!E25/ВРП!F25*100</f>
        <v>20.4331889387599</v>
      </c>
      <c r="G25" s="118" t="n">
        <f aca="false">'Налоговые поступл в бюджет'!F25/ВРП!G25*100</f>
        <v>19.3485061995304</v>
      </c>
      <c r="H25" s="118" t="n">
        <f aca="false">'Налоговые поступл в бюджет'!G25/ВРП!H25*100</f>
        <v>19.9926086627533</v>
      </c>
      <c r="I25" s="118" t="n">
        <f aca="false">'Налоговые поступл в бюджет'!H25/ВРП!I25*100</f>
        <v>19.5796373463157</v>
      </c>
      <c r="J25" s="118" t="n">
        <f aca="false">'Налоговые поступл в бюджет'!I25/ВРП!J25*100</f>
        <v>20.3154142839054</v>
      </c>
      <c r="K25" s="118" t="n">
        <f aca="false">'Налоговые поступл в бюджет'!J25/ВРП!K25*100</f>
        <v>24.7818832938496</v>
      </c>
      <c r="L25" s="118" t="n">
        <f aca="false">'Налоговые поступл в бюджет'!K25/ВРП!L25*100</f>
        <v>29.3836169193898</v>
      </c>
      <c r="M25" s="118" t="n">
        <f aca="false">'Налоговые поступл в бюджет'!L25/ВРП!M25*100</f>
        <v>27.0863822575971</v>
      </c>
      <c r="N25" s="118" t="n">
        <f aca="false">'Налоговые поступл в бюджет'!M25/ВРП!N25*100</f>
        <v>27.8834279045092</v>
      </c>
      <c r="O25" s="118" t="n">
        <f aca="false">'Налоговые поступл в бюджет'!N25/ВРП!O25*100</f>
        <v>33.453499523399</v>
      </c>
      <c r="P25" s="118" t="n">
        <f aca="false">'Налоговые поступл в бюджет'!O25/ВРП!P25*100</f>
        <v>29.6131445926377</v>
      </c>
      <c r="Q25" s="118" t="n">
        <f aca="false">'Налоговые поступл в бюджет'!P25/ВРП!Q25*100</f>
        <v>67.5221776152558</v>
      </c>
      <c r="R25" s="118" t="n">
        <f aca="false">'Налоговые поступл в бюджет'!Q25/ВРП!R25*100</f>
        <v>49.0974855871281</v>
      </c>
    </row>
    <row r="26" customFormat="false" ht="15.75" hidden="false" customHeight="false" outlineLevel="0" collapsed="false">
      <c r="A26" s="118" t="n">
        <v>25</v>
      </c>
      <c r="B26" s="1" t="s">
        <v>26</v>
      </c>
      <c r="C26" s="118" t="n">
        <f aca="false">'Налоговые поступл в бюджет'!B26/ВРП!C26*100</f>
        <v>16.1124164786386</v>
      </c>
      <c r="D26" s="118" t="n">
        <f aca="false">'Налоговые поступл в бюджет'!C26/ВРП!D26*100</f>
        <v>17.8834101703061</v>
      </c>
      <c r="E26" s="118" t="n">
        <f aca="false">'Налоговые поступл в бюджет'!D26/ВРП!E26*100</f>
        <v>19.4853866124939</v>
      </c>
      <c r="F26" s="118" t="n">
        <f aca="false">'Налоговые поступл в бюджет'!E26/ВРП!F26*100</f>
        <v>18.6923435025394</v>
      </c>
      <c r="G26" s="118" t="n">
        <f aca="false">'Налоговые поступл в бюджет'!F26/ВРП!G26*100</f>
        <v>16.9856924229426</v>
      </c>
      <c r="H26" s="118" t="n">
        <f aca="false">'Налоговые поступл в бюджет'!G26/ВРП!H26*100</f>
        <v>18.6692963340729</v>
      </c>
      <c r="I26" s="118" t="n">
        <f aca="false">'Налоговые поступл в бюджет'!H26/ВРП!I26*100</f>
        <v>18.7873775120664</v>
      </c>
      <c r="J26" s="118" t="n">
        <f aca="false">'Налоговые поступл в бюджет'!I26/ВРП!J26*100</f>
        <v>16.1223659150625</v>
      </c>
      <c r="K26" s="118" t="n">
        <f aca="false">'Налоговые поступл в бюджет'!J26/ВРП!K26*100</f>
        <v>16.2482507754126</v>
      </c>
      <c r="L26" s="118" t="n">
        <f aca="false">'Налоговые поступл в бюджет'!K26/ВРП!L26*100</f>
        <v>15.8778866849553</v>
      </c>
      <c r="M26" s="118" t="n">
        <f aca="false">'Налоговые поступл в бюджет'!L26/ВРП!M26*100</f>
        <v>15.6260715414285</v>
      </c>
      <c r="N26" s="118" t="n">
        <f aca="false">'Налоговые поступл в бюджет'!M26/ВРП!N26*100</f>
        <v>18.3485489500947</v>
      </c>
      <c r="O26" s="118" t="n">
        <f aca="false">'Налоговые поступл в бюджет'!N26/ВРП!O26*100</f>
        <v>17.7489823989358</v>
      </c>
      <c r="P26" s="118" t="n">
        <f aca="false">'Налоговые поступл в бюджет'!O26/ВРП!P26*100</f>
        <v>15.7719679227699</v>
      </c>
      <c r="Q26" s="118" t="n">
        <f aca="false">'Налоговые поступл в бюджет'!P26/ВРП!Q26*100</f>
        <v>5.22339432432832</v>
      </c>
      <c r="R26" s="118" t="n">
        <f aca="false">'Налоговые поступл в бюджет'!Q26/ВРП!R26*100</f>
        <v>9.0453714838638E-009</v>
      </c>
    </row>
    <row r="27" customFormat="false" ht="15.75" hidden="false" customHeight="false" outlineLevel="0" collapsed="false">
      <c r="A27" s="118" t="n">
        <v>26</v>
      </c>
      <c r="B27" s="1" t="s">
        <v>27</v>
      </c>
      <c r="C27" s="118" t="n">
        <f aca="false">'Налоговые поступл в бюджет'!B27/ВРП!C27*100</f>
        <v>15.1534183369017</v>
      </c>
      <c r="D27" s="118" t="n">
        <f aca="false">'Налоговые поступл в бюджет'!C27/ВРП!D27*100</f>
        <v>13.5800640117026</v>
      </c>
      <c r="E27" s="118" t="n">
        <f aca="false">'Налоговые поступл в бюджет'!D27/ВРП!E27*100</f>
        <v>12.9775722351263</v>
      </c>
      <c r="F27" s="118" t="n">
        <f aca="false">'Налоговые поступл в бюджет'!E27/ВРП!F27*100</f>
        <v>15.8502639799968</v>
      </c>
      <c r="G27" s="118" t="n">
        <f aca="false">'Налоговые поступл в бюджет'!F27/ВРП!G27*100</f>
        <v>14.330558151389</v>
      </c>
      <c r="H27" s="118" t="n">
        <f aca="false">'Налоговые поступл в бюджет'!G27/ВРП!H27*100</f>
        <v>13.4527085468865</v>
      </c>
      <c r="I27" s="118" t="n">
        <f aca="false">'Налоговые поступл в бюджет'!H27/ВРП!I27*100</f>
        <v>13.3525225248127</v>
      </c>
      <c r="J27" s="118" t="n">
        <f aca="false">'Налоговые поступл в бюджет'!I27/ВРП!J27*100</f>
        <v>12.7795120561623</v>
      </c>
      <c r="K27" s="118" t="n">
        <f aca="false">'Налоговые поступл в бюджет'!J27/ВРП!K27*100</f>
        <v>12.2253664478037</v>
      </c>
      <c r="L27" s="118" t="n">
        <f aca="false">'Налоговые поступл в бюджет'!K27/ВРП!L27*100</f>
        <v>11.0290084680494</v>
      </c>
      <c r="M27" s="118" t="n">
        <f aca="false">'Налоговые поступл в бюджет'!L27/ВРП!M27*100</f>
        <v>9.56874207788335</v>
      </c>
      <c r="N27" s="118" t="n">
        <f aca="false">'Налоговые поступл в бюджет'!M27/ВРП!N27*100</f>
        <v>11.7741725415984</v>
      </c>
      <c r="O27" s="118" t="n">
        <f aca="false">'Налоговые поступл в бюджет'!N27/ВРП!O27*100</f>
        <v>10.3594218409485</v>
      </c>
      <c r="P27" s="118" t="n">
        <f aca="false">'Налоговые поступл в бюджет'!O27/ВРП!P27*100</f>
        <v>10.620744404751</v>
      </c>
      <c r="Q27" s="118" t="n">
        <f aca="false">'Налоговые поступл в бюджет'!P27/ВРП!Q27*100</f>
        <v>5.2359586259886</v>
      </c>
      <c r="R27" s="118" t="n">
        <f aca="false">'Налоговые поступл в бюджет'!Q27/ВРП!R27*100</f>
        <v>5.72243343721134</v>
      </c>
    </row>
    <row r="28" customFormat="false" ht="15.75" hidden="false" customHeight="false" outlineLevel="0" collapsed="false">
      <c r="A28" s="118" t="n">
        <v>27</v>
      </c>
      <c r="B28" s="1" t="s">
        <v>28</v>
      </c>
      <c r="C28" s="118" t="n">
        <f aca="false">'Налоговые поступл в бюджет'!B28/ВРП!C28*100</f>
        <v>15.3998358914715</v>
      </c>
      <c r="D28" s="118" t="n">
        <f aca="false">'Налоговые поступл в бюджет'!C28/ВРП!D28*100</f>
        <v>14.5627408194711</v>
      </c>
      <c r="E28" s="118" t="n">
        <f aca="false">'Налоговые поступл в бюджет'!D28/ВРП!E28*100</f>
        <v>14.8159819628699</v>
      </c>
      <c r="F28" s="118" t="n">
        <f aca="false">'Налоговые поступл в бюджет'!E28/ВРП!F28*100</f>
        <v>13.7403934326012</v>
      </c>
      <c r="G28" s="118" t="n">
        <f aca="false">'Налоговые поступл в бюджет'!F28/ВРП!G28*100</f>
        <v>13.5902196715777</v>
      </c>
      <c r="H28" s="118" t="n">
        <f aca="false">'Налоговые поступл в бюджет'!G28/ВРП!H28*100</f>
        <v>13.7053499643948</v>
      </c>
      <c r="I28" s="118" t="n">
        <f aca="false">'Налоговые поступл в бюджет'!H28/ВРП!I28*100</f>
        <v>13.3936327407872</v>
      </c>
      <c r="J28" s="118" t="n">
        <f aca="false">'Налоговые поступл в бюджет'!I28/ВРП!J28*100</f>
        <v>13.5612980311025</v>
      </c>
      <c r="K28" s="118" t="n">
        <f aca="false">'Налоговые поступл в бюджет'!J28/ВРП!K28*100</f>
        <v>13.7683887327972</v>
      </c>
      <c r="L28" s="118" t="n">
        <f aca="false">'Налоговые поступл в бюджет'!K28/ВРП!L28*100</f>
        <v>13.7996504761536</v>
      </c>
      <c r="M28" s="118" t="n">
        <f aca="false">'Налоговые поступл в бюджет'!L28/ВРП!M28*100</f>
        <v>11.7683073362442</v>
      </c>
      <c r="N28" s="118" t="n">
        <f aca="false">'Налоговые поступл в бюджет'!M28/ВРП!N28*100</f>
        <v>11.8871952078299</v>
      </c>
      <c r="O28" s="118" t="n">
        <f aca="false">'Налоговые поступл в бюджет'!N28/ВРП!O28*100</f>
        <v>12.5343769902685</v>
      </c>
      <c r="P28" s="118" t="n">
        <f aca="false">'Налоговые поступл в бюджет'!O28/ВРП!P28*100</f>
        <v>14.0048773507643</v>
      </c>
      <c r="Q28" s="118" t="n">
        <f aca="false">'Налоговые поступл в бюджет'!P28/ВРП!Q28*100</f>
        <v>8.81117628457631</v>
      </c>
      <c r="R28" s="118" t="n">
        <f aca="false">'Налоговые поступл в бюджет'!Q28/ВРП!R28*100</f>
        <v>8.84099918073598</v>
      </c>
    </row>
    <row r="29" customFormat="false" ht="15.75" hidden="false" customHeight="false" outlineLevel="0" collapsed="false">
      <c r="A29" s="118" t="n">
        <v>28</v>
      </c>
      <c r="B29" s="1" t="s">
        <v>29</v>
      </c>
      <c r="C29" s="118" t="n">
        <f aca="false">'Налоговые поступл в бюджет'!B29/ВРП!C29*100</f>
        <v>23.4274590001573</v>
      </c>
      <c r="D29" s="118" t="n">
        <f aca="false">'Налоговые поступл в бюджет'!C29/ВРП!D29*100</f>
        <v>28.3809292496215</v>
      </c>
      <c r="E29" s="118" t="n">
        <f aca="false">'Налоговые поступл в бюджет'!D29/ВРП!E29*100</f>
        <v>25.9296056134169</v>
      </c>
      <c r="F29" s="118" t="n">
        <f aca="false">'Налоговые поступл в бюджет'!E29/ВРП!F29*100</f>
        <v>23.8725413097948</v>
      </c>
      <c r="G29" s="118" t="n">
        <f aca="false">'Налоговые поступл в бюджет'!F29/ВРП!G29*100</f>
        <v>20.827964230783</v>
      </c>
      <c r="H29" s="118" t="n">
        <f aca="false">'Налоговые поступл в бюджет'!G29/ВРП!H29*100</f>
        <v>20.2412269965797</v>
      </c>
      <c r="I29" s="118" t="n">
        <f aca="false">'Налоговые поступл в бюджет'!H29/ВРП!I29*100</f>
        <v>21.1727459389708</v>
      </c>
      <c r="J29" s="118" t="n">
        <f aca="false">'Налоговые поступл в бюджет'!I29/ВРП!J29*100</f>
        <v>19.8879958832253</v>
      </c>
      <c r="K29" s="118" t="n">
        <f aca="false">'Налоговые поступл в бюджет'!J29/ВРП!K29*100</f>
        <v>22.6624553924658</v>
      </c>
      <c r="L29" s="118" t="n">
        <f aca="false">'Налоговые поступл в бюджет'!K29/ВРП!L29*100</f>
        <v>25.5286241972637</v>
      </c>
      <c r="M29" s="118" t="n">
        <f aca="false">'Налоговые поступл в бюджет'!L29/ВРП!M29*100</f>
        <v>22.0693775084189</v>
      </c>
      <c r="N29" s="118" t="n">
        <f aca="false">'Налоговые поступл в бюджет'!M29/ВРП!N29*100</f>
        <v>24.9674312828642</v>
      </c>
      <c r="O29" s="118" t="n">
        <f aca="false">'Налоговые поступл в бюджет'!N29/ВРП!O29*100</f>
        <v>28.6571612860683</v>
      </c>
      <c r="P29" s="118" t="n">
        <f aca="false">'Налоговые поступл в бюджет'!O29/ВРП!P29*100</f>
        <v>29.0116476981759</v>
      </c>
      <c r="Q29" s="118" t="n">
        <f aca="false">'Налоговые поступл в бюджет'!P29/ВРП!Q29*100</f>
        <v>663.423909955684</v>
      </c>
      <c r="R29" s="118" t="n">
        <f aca="false">'Налоговые поступл в бюджет'!Q29/ВРП!R29*100</f>
        <v>119.098669736065</v>
      </c>
    </row>
    <row r="30" customFormat="false" ht="15.75" hidden="false" customHeight="false" outlineLevel="0" collapsed="false">
      <c r="A30" s="118" t="n">
        <v>29</v>
      </c>
      <c r="B30" s="1" t="s">
        <v>30</v>
      </c>
      <c r="C30" s="118" t="n">
        <f aca="false">'Налоговые поступл в бюджет'!B30/ВРП!C30*100</f>
        <v>13.2561321502604</v>
      </c>
      <c r="D30" s="118" t="n">
        <f aca="false">'Налоговые поступл в бюджет'!C30/ВРП!D30*100</f>
        <v>1.33391634709853</v>
      </c>
      <c r="E30" s="118" t="n">
        <f aca="false">'Налоговые поступл в бюджет'!D30/ВРП!E30*100</f>
        <v>1.34332608821619</v>
      </c>
      <c r="F30" s="118" t="n">
        <f aca="false">'Налоговые поступл в бюджет'!E30/ВРП!F30*100</f>
        <v>1.40062157922897</v>
      </c>
      <c r="G30" s="118" t="n">
        <f aca="false">'Налоговые поступл в бюджет'!F30/ВРП!G30*100</f>
        <v>2.06226051081342</v>
      </c>
      <c r="H30" s="118" t="n">
        <f aca="false">'Налоговые поступл в бюджет'!G30/ВРП!H30*100</f>
        <v>10.8211761963788</v>
      </c>
      <c r="I30" s="118" t="n">
        <f aca="false">'Налоговые поступл в бюджет'!H30/ВРП!I30*100</f>
        <v>11.3350808843852</v>
      </c>
      <c r="J30" s="118" t="n">
        <f aca="false">'Налоговые поступл в бюджет'!I30/ВРП!J30*100</f>
        <v>11.5424882542833</v>
      </c>
      <c r="K30" s="118" t="n">
        <f aca="false">'Налоговые поступл в бюджет'!J30/ВРП!K30*100</f>
        <v>11.9648995304979</v>
      </c>
      <c r="L30" s="118" t="n">
        <f aca="false">'Налоговые поступл в бюджет'!K30/ВРП!L30*100</f>
        <v>12.6012760752422</v>
      </c>
      <c r="M30" s="118" t="n">
        <f aca="false">'Налоговые поступл в бюджет'!L30/ВРП!M30*100</f>
        <v>12.7646905321092</v>
      </c>
      <c r="N30" s="118" t="n">
        <f aca="false">'Налоговые поступл в бюджет'!M30/ВРП!N30*100</f>
        <v>14.0776972941037</v>
      </c>
      <c r="O30" s="118" t="n">
        <f aca="false">'Налоговые поступл в бюджет'!N30/ВРП!O30*100</f>
        <v>16.9159239202538</v>
      </c>
      <c r="P30" s="118" t="n">
        <f aca="false">'Налоговые поступл в бюджет'!O30/ВРП!P30*100</f>
        <v>18.6389479198949</v>
      </c>
      <c r="Q30" s="118" t="n">
        <f aca="false">'Налоговые поступл в бюджет'!P30/ВРП!Q30*100</f>
        <v>0.438194713571456</v>
      </c>
      <c r="R30" s="118" t="n">
        <f aca="false">'Налоговые поступл в бюджет'!Q30/ВРП!R30*100</f>
        <v>0.530723350172346</v>
      </c>
    </row>
    <row r="31" customFormat="false" ht="15.75" hidden="false" customHeight="false" outlineLevel="0" collapsed="false">
      <c r="A31" s="118" t="n">
        <v>30</v>
      </c>
      <c r="B31" s="1" t="s">
        <v>31</v>
      </c>
      <c r="C31" s="118" t="n">
        <f aca="false">'Налоговые поступл в бюджет'!B31/ВРП!C31*100</f>
        <v>33.904622278204</v>
      </c>
      <c r="D31" s="118" t="n">
        <f aca="false">'Налоговые поступл в бюджет'!C31/ВРП!D31*100</f>
        <v>0.900437953939695</v>
      </c>
      <c r="E31" s="118" t="n">
        <f aca="false">'Налоговые поступл в бюджет'!D31/ВРП!E31*100</f>
        <v>3.38857634770791</v>
      </c>
      <c r="F31" s="118" t="n">
        <f aca="false">'Налоговые поступл в бюджет'!E31/ВРП!F31*100</f>
        <v>1.81768281560379</v>
      </c>
      <c r="G31" s="118" t="n">
        <f aca="false">'Налоговые поступл в бюджет'!F31/ВРП!G31*100</f>
        <v>2.30899553797909</v>
      </c>
      <c r="H31" s="118" t="n">
        <f aca="false">'Налоговые поступл в бюджет'!G31/ВРП!H31*100</f>
        <v>12.8466118398138</v>
      </c>
      <c r="I31" s="118" t="n">
        <f aca="false">'Налоговые поступл в бюджет'!H31/ВРП!I31*100</f>
        <v>11.8033882811994</v>
      </c>
      <c r="J31" s="118" t="n">
        <f aca="false">'Налоговые поступл в бюджет'!I31/ВРП!J31*100</f>
        <v>15.9165269180841</v>
      </c>
      <c r="K31" s="118" t="n">
        <f aca="false">'Налоговые поступл в бюджет'!J31/ВРП!K31*100</f>
        <v>10.6483424387661</v>
      </c>
      <c r="L31" s="118" t="n">
        <f aca="false">'Налоговые поступл в бюджет'!K31/ВРП!L31*100</f>
        <v>9.72009785649713</v>
      </c>
      <c r="M31" s="118" t="n">
        <f aca="false">'Налоговые поступл в бюджет'!L31/ВРП!M31*100</f>
        <v>7.84876391735712</v>
      </c>
      <c r="N31" s="118" t="n">
        <f aca="false">'Налоговые поступл в бюджет'!M31/ВРП!N31*100</f>
        <v>7.88099681776579</v>
      </c>
      <c r="O31" s="118" t="n">
        <f aca="false">'Налоговые поступл в бюджет'!N31/ВРП!O31*100</f>
        <v>11.3521323348057</v>
      </c>
      <c r="P31" s="118" t="n">
        <f aca="false">'Налоговые поступл в бюджет'!O31/ВРП!P31*100</f>
        <v>13.1918981927531</v>
      </c>
      <c r="Q31" s="118" t="n">
        <f aca="false">'Налоговые поступл в бюджет'!P31/ВРП!Q31*100</f>
        <v>6.76988647535157</v>
      </c>
      <c r="R31" s="118" t="n">
        <f aca="false">'Налоговые поступл в бюджет'!Q31/ВРП!R31*100</f>
        <v>6.377549842856</v>
      </c>
    </row>
    <row r="32" customFormat="false" ht="15.75" hidden="false" customHeight="false" outlineLevel="0" collapsed="false">
      <c r="A32" s="118" t="n">
        <v>31</v>
      </c>
      <c r="B32" s="1" t="s">
        <v>32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8" t="n">
        <f aca="false">'Налоговые поступл в бюджет'!L32/ВРП!M32*100</f>
        <v>15.0789598549614</v>
      </c>
      <c r="N32" s="118" t="n">
        <f aca="false">'Налоговые поступл в бюджет'!M32/ВРП!N32*100</f>
        <v>15.1378244842776</v>
      </c>
      <c r="O32" s="118" t="n">
        <f aca="false">'Налоговые поступл в бюджет'!N32/ВРП!O32*100</f>
        <v>19.9349957411202</v>
      </c>
      <c r="P32" s="118" t="n">
        <f aca="false">'Налоговые поступл в бюджет'!O32/ВРП!P32*100</f>
        <v>13.8239811499646</v>
      </c>
      <c r="Q32" s="118" t="n">
        <f aca="false">'Налоговые поступл в бюджет'!P32/ВРП!Q32*100</f>
        <v>83.9417912981499</v>
      </c>
      <c r="R32" s="118" t="n">
        <f aca="false">'Налоговые поступл в бюджет'!Q32/ВРП!R32*100</f>
        <v>37.1555286721413</v>
      </c>
    </row>
    <row r="33" customFormat="false" ht="15.75" hidden="false" customHeight="false" outlineLevel="0" collapsed="false">
      <c r="A33" s="118" t="n">
        <v>32</v>
      </c>
      <c r="B33" s="1" t="s">
        <v>33</v>
      </c>
      <c r="C33" s="118" t="n">
        <f aca="false">'Налоговые поступл в бюджет'!B33/ВРП!C33*100</f>
        <v>18.6686341504487</v>
      </c>
      <c r="D33" s="118" t="n">
        <f aca="false">'Налоговые поступл в бюджет'!C33/ВРП!D33*100</f>
        <v>55.8105826329469</v>
      </c>
      <c r="E33" s="118" t="n">
        <f aca="false">'Налоговые поступл в бюджет'!D33/ВРП!E33*100</f>
        <v>61.0124717748713</v>
      </c>
      <c r="F33" s="118" t="n">
        <f aca="false">'Налоговые поступл в бюджет'!E33/ВРП!F33*100</f>
        <v>62.2485946283573</v>
      </c>
      <c r="G33" s="118" t="n">
        <f aca="false">'Налоговые поступл в бюджет'!F33/ВРП!G33*100</f>
        <v>65.7213990619847</v>
      </c>
      <c r="H33" s="118" t="n">
        <f aca="false">'Налоговые поступл в бюджет'!G33/ВРП!H33*100</f>
        <v>13.7577014833293</v>
      </c>
      <c r="I33" s="118" t="n">
        <f aca="false">'Налоговые поступл в бюджет'!H33/ВРП!I33*100</f>
        <v>13.1941132498959</v>
      </c>
      <c r="J33" s="118" t="n">
        <f aca="false">'Налоговые поступл в бюджет'!I33/ВРП!J33*100</f>
        <v>13.5564876462394</v>
      </c>
      <c r="K33" s="118" t="n">
        <f aca="false">'Налоговые поступл в бюджет'!J33/ВРП!K33*100</f>
        <v>12.4004822458818</v>
      </c>
      <c r="L33" s="118" t="n">
        <f aca="false">'Налоговые поступл в бюджет'!K33/ВРП!L33*100</f>
        <v>12.228317095124</v>
      </c>
      <c r="M33" s="118" t="n">
        <f aca="false">'Налоговые поступл в бюджет'!L33/ВРП!M33*100</f>
        <v>13.3263505307259</v>
      </c>
      <c r="N33" s="118" t="n">
        <f aca="false">'Налоговые поступл в бюджет'!M33/ВРП!N33*100</f>
        <v>14.1180614231757</v>
      </c>
      <c r="O33" s="118" t="n">
        <f aca="false">'Налоговые поступл в бюджет'!N33/ВРП!O33*100</f>
        <v>15.1820885450532</v>
      </c>
      <c r="P33" s="118" t="n">
        <f aca="false">'Налоговые поступл в бюджет'!O33/ВРП!P33*100</f>
        <v>14.7571673320124</v>
      </c>
      <c r="Q33" s="118" t="n">
        <f aca="false">'Налоговые поступл в бюджет'!P33/ВРП!Q33*100</f>
        <v>84.4175124813198</v>
      </c>
      <c r="R33" s="118" t="n">
        <f aca="false">'Налоговые поступл в бюджет'!Q33/ВРП!R33*100</f>
        <v>37.6294047901066</v>
      </c>
    </row>
    <row r="34" customFormat="false" ht="15.75" hidden="false" customHeight="false" outlineLevel="0" collapsed="false">
      <c r="A34" s="118" t="n">
        <v>33</v>
      </c>
      <c r="B34" s="1" t="s">
        <v>34</v>
      </c>
      <c r="C34" s="118" t="n">
        <f aca="false">'Налоговые поступл в бюджет'!B34/ВРП!C34*100</f>
        <v>20.1094861366994</v>
      </c>
      <c r="D34" s="118" t="n">
        <f aca="false">'Налоговые поступл в бюджет'!C34/ВРП!D34*100</f>
        <v>22.4444035139702</v>
      </c>
      <c r="E34" s="118" t="n">
        <f aca="false">'Налоговые поступл в бюджет'!D34/ВРП!E34*100</f>
        <v>27.745488658038</v>
      </c>
      <c r="F34" s="118" t="n">
        <f aca="false">'Налоговые поступл в бюджет'!E34/ВРП!F34*100</f>
        <v>26.251570895934</v>
      </c>
      <c r="G34" s="118" t="n">
        <f aca="false">'Налоговые поступл в бюджет'!F34/ВРП!G34*100</f>
        <v>19.3907909268541</v>
      </c>
      <c r="H34" s="118" t="n">
        <f aca="false">'Налоговые поступл в бюджет'!G34/ВРП!H34*100</f>
        <v>15.791144657144</v>
      </c>
      <c r="I34" s="118" t="n">
        <f aca="false">'Налоговые поступл в бюджет'!H34/ВРП!I34*100</f>
        <v>17.5134952258358</v>
      </c>
      <c r="J34" s="118" t="n">
        <f aca="false">'Налоговые поступл в бюджет'!I34/ВРП!J34*100</f>
        <v>22.2889550612818</v>
      </c>
      <c r="K34" s="118" t="n">
        <f aca="false">'Налоговые поступл в бюджет'!J34/ВРП!K34*100</f>
        <v>17.1608457449352</v>
      </c>
      <c r="L34" s="118" t="n">
        <f aca="false">'Налоговые поступл в бюджет'!K34/ВРП!L34*100</f>
        <v>19.1501532299786</v>
      </c>
      <c r="M34" s="118" t="n">
        <f aca="false">'Налоговые поступл в бюджет'!L34/ВРП!M34*100</f>
        <v>21.1779288433555</v>
      </c>
      <c r="N34" s="118" t="n">
        <f aca="false">'Налоговые поступл в бюджет'!M34/ВРП!N34*100</f>
        <v>24.7107815516147</v>
      </c>
      <c r="O34" s="118" t="n">
        <f aca="false">'Налоговые поступл в бюджет'!N34/ВРП!O34*100</f>
        <v>27.3257573614182</v>
      </c>
      <c r="P34" s="118" t="n">
        <f aca="false">'Налоговые поступл в бюджет'!O34/ВРП!P34*100</f>
        <v>29.0320470506005</v>
      </c>
      <c r="Q34" s="118" t="n">
        <f aca="false">'Налоговые поступл в бюджет'!P34/ВРП!Q34*100</f>
        <v>6.91700365322629</v>
      </c>
      <c r="R34" s="118" t="n">
        <f aca="false">'Налоговые поступл в бюджет'!Q34/ВРП!R34*100</f>
        <v>5.98549725722608</v>
      </c>
    </row>
    <row r="35" customFormat="false" ht="15.75" hidden="false" customHeight="false" outlineLevel="0" collapsed="false">
      <c r="A35" s="118" t="n">
        <v>34</v>
      </c>
      <c r="B35" s="1" t="s">
        <v>35</v>
      </c>
      <c r="C35" s="118" t="n">
        <f aca="false">'Налоговые поступл в бюджет'!B35/ВРП!C35*100</f>
        <v>20.9190275950366</v>
      </c>
      <c r="D35" s="120" t="n">
        <f aca="false">'Налоговые поступл в бюджет'!C35/ВРП!D35*100</f>
        <v>22.3242632049232</v>
      </c>
      <c r="E35" s="120" t="n">
        <f aca="false">'Налоговые поступл в бюджет'!D35/ВРП!E35*100</f>
        <v>20.1157258652765</v>
      </c>
      <c r="F35" s="120" t="n">
        <f aca="false">'Налоговые поступл в бюджет'!E35/ВРП!F35*100</f>
        <v>19.1702715642876</v>
      </c>
      <c r="G35" s="120" t="n">
        <f aca="false">'Налоговые поступл в бюджет'!F35/ВРП!G35*100</f>
        <v>18.0042451372041</v>
      </c>
      <c r="H35" s="118" t="n">
        <f aca="false">'Налоговые поступл в бюджет'!G35/ВРП!H35*100</f>
        <v>18.5746678518212</v>
      </c>
      <c r="I35" s="118" t="n">
        <f aca="false">'Налоговые поступл в бюджет'!H35/ВРП!I35*100</f>
        <v>18.2697120743272</v>
      </c>
      <c r="J35" s="118" t="n">
        <f aca="false">'Налоговые поступл в бюджет'!I35/ВРП!J35*100</f>
        <v>16.6689766045086</v>
      </c>
      <c r="K35" s="118" t="n">
        <f aca="false">'Налоговые поступл в бюджет'!J35/ВРП!K35*100</f>
        <v>17.0744965777858</v>
      </c>
      <c r="L35" s="118" t="n">
        <f aca="false">'Налоговые поступл в бюджет'!K35/ВРП!L35*100</f>
        <v>15.3409179860041</v>
      </c>
      <c r="M35" s="118" t="n">
        <f aca="false">'Налоговые поступл в бюджет'!L35/ВРП!M35*100</f>
        <v>16.0698243519551</v>
      </c>
      <c r="N35" s="118" t="n">
        <f aca="false">'Налоговые поступл в бюджет'!M35/ВРП!N35*100</f>
        <v>17.6433874472613</v>
      </c>
      <c r="O35" s="118" t="n">
        <f aca="false">'Налоговые поступл в бюджет'!N35/ВРП!O35*100</f>
        <v>20.736834285025</v>
      </c>
      <c r="P35" s="118" t="n">
        <f aca="false">'Налоговые поступл в бюджет'!O35/ВРП!P35*100</f>
        <v>22.1165697958965</v>
      </c>
      <c r="Q35" s="118" t="n">
        <f aca="false">'Налоговые поступл в бюджет'!P35/ВРП!Q35*100</f>
        <v>27.6067657889245</v>
      </c>
      <c r="R35" s="118" t="n">
        <f aca="false">'Налоговые поступл в бюджет'!Q35/ВРП!R35*100</f>
        <v>32.2828135777407</v>
      </c>
    </row>
    <row r="36" customFormat="false" ht="15.75" hidden="false" customHeight="false" outlineLevel="0" collapsed="false">
      <c r="A36" s="118" t="n">
        <v>35</v>
      </c>
      <c r="B36" s="1" t="s">
        <v>36</v>
      </c>
      <c r="C36" s="118" t="n">
        <f aca="false">'Налоговые поступл в бюджет'!B36/ВРП!C36*100</f>
        <v>15.6982187898567</v>
      </c>
      <c r="D36" s="118" t="n">
        <f aca="false">'Налоговые поступл в бюджет'!C36/ВРП!D36*100</f>
        <v>6.45449661211707</v>
      </c>
      <c r="E36" s="118" t="n">
        <f aca="false">'Налоговые поступл в бюджет'!D36/ВРП!E36*100</f>
        <v>6.25928239127528</v>
      </c>
      <c r="F36" s="118" t="n">
        <f aca="false">'Налоговые поступл в бюджет'!E36/ВРП!F36*100</f>
        <v>5.89726670501361</v>
      </c>
      <c r="G36" s="118" t="n">
        <f aca="false">'Налоговые поступл в бюджет'!F36/ВРП!G36*100</f>
        <v>5.63067499486552</v>
      </c>
      <c r="H36" s="118" t="n">
        <f aca="false">'Налоговые поступл в бюджет'!G36/ВРП!H36*100</f>
        <v>14.8167243068249</v>
      </c>
      <c r="I36" s="118" t="n">
        <f aca="false">'Налоговые поступл в бюджет'!H36/ВРП!I36*100</f>
        <v>14.865884596625</v>
      </c>
      <c r="J36" s="118" t="n">
        <f aca="false">'Налоговые поступл в бюджет'!I36/ВРП!J36*100</f>
        <v>15.8356805079613</v>
      </c>
      <c r="K36" s="118" t="n">
        <f aca="false">'Налоговые поступл в бюджет'!J36/ВРП!K36*100</f>
        <v>15.6319185876786</v>
      </c>
      <c r="L36" s="118" t="n">
        <f aca="false">'Налоговые поступл в бюджет'!K36/ВРП!L36*100</f>
        <v>15.9021484109094</v>
      </c>
      <c r="M36" s="118" t="n">
        <f aca="false">'Налоговые поступл в бюджет'!L36/ВРП!M36*100</f>
        <v>14.2230377481617</v>
      </c>
      <c r="N36" s="118" t="n">
        <f aca="false">'Налоговые поступл в бюджет'!M36/ВРП!N36*100</f>
        <v>15.2835591343816</v>
      </c>
      <c r="O36" s="118" t="n">
        <f aca="false">'Налоговые поступл в бюджет'!N36/ВРП!O36*100</f>
        <v>15.2170869968164</v>
      </c>
      <c r="P36" s="118" t="n">
        <f aca="false">'Налоговые поступл в бюджет'!O36/ВРП!P36*100</f>
        <v>16.9832237907946</v>
      </c>
      <c r="Q36" s="118" t="n">
        <f aca="false">'Налоговые поступл в бюджет'!P36/ВРП!Q36*100</f>
        <v>23.898691644894</v>
      </c>
      <c r="R36" s="118" t="n">
        <f aca="false">'Налоговые поступл в бюджет'!Q36/ВРП!R36*100</f>
        <v>21.6304315846181</v>
      </c>
    </row>
    <row r="37" customFormat="false" ht="15.75" hidden="false" customHeight="false" outlineLevel="0" collapsed="false">
      <c r="A37" s="118" t="n">
        <v>36</v>
      </c>
      <c r="B37" s="1" t="s">
        <v>37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8" t="n">
        <f aca="false">'Налоговые поступл в бюджет'!L37/ВРП!M37*100</f>
        <v>19.4495646616649</v>
      </c>
      <c r="N37" s="118" t="n">
        <f aca="false">'Налоговые поступл в бюджет'!M37/ВРП!N37*100</f>
        <v>19.2108855105316</v>
      </c>
      <c r="O37" s="118" t="n">
        <f aca="false">'Налоговые поступл в бюджет'!N37/ВРП!O37*100</f>
        <v>19.7282304065416</v>
      </c>
      <c r="P37" s="118" t="n">
        <f aca="false">'Налоговые поступл в бюджет'!O37/ВРП!P37*100</f>
        <v>19.6302801351593</v>
      </c>
      <c r="Q37" s="118" t="n">
        <f aca="false">'Налоговые поступл в бюджет'!P37/ВРП!Q37*100</f>
        <v>1.10598204937621</v>
      </c>
      <c r="R37" s="118" t="n">
        <f aca="false">'Налоговые поступл в бюджет'!Q37/ВРП!R37*100</f>
        <v>1.3624421939964</v>
      </c>
    </row>
    <row r="38" customFormat="false" ht="15.75" hidden="false" customHeight="false" outlineLevel="0" collapsed="false">
      <c r="A38" s="118" t="n">
        <v>37</v>
      </c>
      <c r="B38" s="1" t="s">
        <v>38</v>
      </c>
      <c r="C38" s="118" t="n">
        <f aca="false">'Налоговые поступл в бюджет'!B38/ВРП!C38*100</f>
        <v>7.03739167162377</v>
      </c>
      <c r="D38" s="118" t="n">
        <f aca="false">'Налоговые поступл в бюджет'!C38/ВРП!D38*100</f>
        <v>6.93512466422614</v>
      </c>
      <c r="E38" s="118" t="n">
        <f aca="false">'Налоговые поступл в бюджет'!D38/ВРП!E38*100</f>
        <v>6.7312692125346</v>
      </c>
      <c r="F38" s="118" t="n">
        <f aca="false">'Налоговые поступл в бюджет'!E38/ВРП!F38*100</f>
        <v>7.49870998884764</v>
      </c>
      <c r="G38" s="118" t="n">
        <f aca="false">'Налоговые поступл в бюджет'!F38/ВРП!G38*100</f>
        <v>5.49592817357922</v>
      </c>
      <c r="H38" s="118" t="n">
        <f aca="false">'Налоговые поступл в бюджет'!G38/ВРП!H38*100</f>
        <v>5.86803482505462</v>
      </c>
      <c r="I38" s="118" t="n">
        <f aca="false">'Налоговые поступл в бюджет'!H38/ВРП!I38*100</f>
        <v>5.38046420047299</v>
      </c>
      <c r="J38" s="118" t="n">
        <f aca="false">'Налоговые поступл в бюджет'!I38/ВРП!J38*100</f>
        <v>5.7297573618873</v>
      </c>
      <c r="K38" s="118" t="n">
        <f aca="false">'Налоговые поступл в бюджет'!J38/ВРП!K38*100</f>
        <v>5.32837567915012</v>
      </c>
      <c r="L38" s="118" t="n">
        <f aca="false">'Налоговые поступл в бюджет'!K38/ВРП!L38*100</f>
        <v>5.04798711986962</v>
      </c>
      <c r="M38" s="118" t="n">
        <f aca="false">'Налоговые поступл в бюджет'!L38/ВРП!M38*100</f>
        <v>4.83193930482368</v>
      </c>
      <c r="N38" s="118" t="n">
        <f aca="false">'Налоговые поступл в бюджет'!M38/ВРП!N38*100</f>
        <v>5.44912429383377</v>
      </c>
      <c r="O38" s="118" t="n">
        <f aca="false">'Налоговые поступл в бюджет'!N38/ВРП!O38*100</f>
        <v>5.57800306767021</v>
      </c>
      <c r="P38" s="118" t="n">
        <f aca="false">'Налоговые поступл в бюджет'!O38/ВРП!P38*100</f>
        <v>6.28368258323876</v>
      </c>
      <c r="Q38" s="118" t="n">
        <f aca="false">'Налоговые поступл в бюджет'!P38/ВРП!Q38*100</f>
        <v>6.30315082384386</v>
      </c>
      <c r="R38" s="118" t="n">
        <f aca="false">'Налоговые поступл в бюджет'!Q38/ВРП!R38*100</f>
        <v>6.76889222217174</v>
      </c>
    </row>
    <row r="39" customFormat="false" ht="15.75" hidden="false" customHeight="false" outlineLevel="0" collapsed="false">
      <c r="A39" s="118" t="n">
        <v>38</v>
      </c>
      <c r="B39" s="1" t="s">
        <v>39</v>
      </c>
      <c r="C39" s="118" t="n">
        <f aca="false">'Налоговые поступл в бюджет'!B39/ВРП!C39*100</f>
        <v>9.79607240575256</v>
      </c>
      <c r="D39" s="118" t="n">
        <f aca="false">'Налоговые поступл в бюджет'!C39/ВРП!D39*100</f>
        <v>9.01975978302983</v>
      </c>
      <c r="E39" s="118" t="n">
        <f aca="false">'Налоговые поступл в бюджет'!D39/ВРП!E39*100</f>
        <v>5.58456853274964</v>
      </c>
      <c r="F39" s="118" t="n">
        <f aca="false">'Налоговые поступл в бюджет'!E39/ВРП!F39*100</f>
        <v>6.09193184129683</v>
      </c>
      <c r="G39" s="118" t="n">
        <f aca="false">'Налоговые поступл в бюджет'!F39/ВРП!G39*100</f>
        <v>7.50370647855519</v>
      </c>
      <c r="H39" s="118" t="n">
        <f aca="false">'Налоговые поступл в бюджет'!G39/ВРП!H39*100</f>
        <v>8.95073033905194</v>
      </c>
      <c r="I39" s="118" t="n">
        <f aca="false">'Налоговые поступл в бюджет'!H39/ВРП!I39*100</f>
        <v>9.96987963021568</v>
      </c>
      <c r="J39" s="118" t="n">
        <f aca="false">'Налоговые поступл в бюджет'!I39/ВРП!J39*100</f>
        <v>6.93848008360529</v>
      </c>
      <c r="K39" s="118" t="n">
        <f aca="false">'Налоговые поступл в бюджет'!J39/ВРП!K39*100</f>
        <v>6.33429327436761</v>
      </c>
      <c r="L39" s="118" t="n">
        <f aca="false">'Налоговые поступл в бюджет'!K39/ВРП!L39*100</f>
        <v>6.32809459777068</v>
      </c>
      <c r="M39" s="118" t="n">
        <f aca="false">'Налоговые поступл в бюджет'!L39/ВРП!M39*100</f>
        <v>7.30390688946118</v>
      </c>
      <c r="N39" s="118" t="n">
        <f aca="false">'Налоговые поступл в бюджет'!M39/ВРП!N39*100</f>
        <v>7.58942254643536</v>
      </c>
      <c r="O39" s="118" t="n">
        <f aca="false">'Налоговые поступл в бюджет'!N39/ВРП!O39*100</f>
        <v>7.69365034795213</v>
      </c>
      <c r="P39" s="118" t="n">
        <f aca="false">'Налоговые поступл в бюджет'!O39/ВРП!P39*100</f>
        <v>7.5279810880843</v>
      </c>
      <c r="Q39" s="118" t="n">
        <f aca="false">'Налоговые поступл в бюджет'!P39/ВРП!Q39*100</f>
        <v>6.66260396441401</v>
      </c>
      <c r="R39" s="118" t="n">
        <f aca="false">'Налоговые поступл в бюджет'!Q39/ВРП!R39*100</f>
        <v>7.41113892671528</v>
      </c>
    </row>
    <row r="40" customFormat="false" ht="15.75" hidden="false" customHeight="false" outlineLevel="0" collapsed="false">
      <c r="A40" s="118" t="n">
        <v>39</v>
      </c>
      <c r="B40" s="1" t="s">
        <v>40</v>
      </c>
      <c r="C40" s="118" t="n">
        <f aca="false">'Налоговые поступл в бюджет'!B40/ВРП!C40*100</f>
        <v>6.74197874754978</v>
      </c>
      <c r="D40" s="118" t="n">
        <f aca="false">'Налоговые поступл в бюджет'!C40/ВРП!D40*100</f>
        <v>8.64148216219461</v>
      </c>
      <c r="E40" s="118" t="n">
        <f aca="false">'Налоговые поступл в бюджет'!D40/ВРП!E40*100</f>
        <v>11.6660226094744</v>
      </c>
      <c r="F40" s="118" t="n">
        <f aca="false">'Налоговые поступл в бюджет'!E40/ВРП!F40*100</f>
        <v>12.600742941539</v>
      </c>
      <c r="G40" s="118" t="n">
        <f aca="false">'Налоговые поступл в бюджет'!F40/ВРП!G40*100</f>
        <v>11.5672988618659</v>
      </c>
      <c r="H40" s="118" t="n">
        <f aca="false">'Налоговые поступл в бюджет'!G40/ВРП!H40*100</f>
        <v>9.91458934390502</v>
      </c>
      <c r="I40" s="118" t="n">
        <f aca="false">'Налоговые поступл в бюджет'!H40/ВРП!I40*100</f>
        <v>9.00595510765002</v>
      </c>
      <c r="J40" s="118" t="n">
        <f aca="false">'Налоговые поступл в бюджет'!I40/ВРП!J40*100</f>
        <v>8.3288239659942</v>
      </c>
      <c r="K40" s="118" t="n">
        <f aca="false">'Налоговые поступл в бюджет'!J40/ВРП!K40*100</f>
        <v>9.00885362457929</v>
      </c>
      <c r="L40" s="118" t="n">
        <f aca="false">'Налоговые поступл в бюджет'!K40/ВРП!L40*100</f>
        <v>10.6481529011173</v>
      </c>
      <c r="M40" s="118" t="n">
        <f aca="false">'Налоговые поступл в бюджет'!L40/ВРП!M40*100</f>
        <v>12.7507284566012</v>
      </c>
      <c r="N40" s="118" t="n">
        <f aca="false">'Налоговые поступл в бюджет'!M40/ВРП!N40*100</f>
        <v>12.1595785453345</v>
      </c>
      <c r="O40" s="118" t="n">
        <f aca="false">'Налоговые поступл в бюджет'!N40/ВРП!O40*100</f>
        <v>9.36090486433974</v>
      </c>
      <c r="P40" s="118" t="n">
        <f aca="false">'Налоговые поступл в бюджет'!O40/ВРП!P40*100</f>
        <v>9.90050680291257</v>
      </c>
      <c r="Q40" s="118" t="n">
        <f aca="false">'Налоговые поступл в бюджет'!P40/ВРП!Q40*100</f>
        <v>8.83209271978504</v>
      </c>
      <c r="R40" s="118" t="n">
        <f aca="false">'Налоговые поступл в бюджет'!Q40/ВРП!R40*100</f>
        <v>9.05994428198336</v>
      </c>
    </row>
    <row r="41" customFormat="false" ht="15.75" hidden="false" customHeight="false" outlineLevel="0" collapsed="false">
      <c r="A41" s="118" t="n">
        <v>40</v>
      </c>
      <c r="B41" s="1" t="s">
        <v>41</v>
      </c>
      <c r="C41" s="118" t="n">
        <f aca="false">'Налоговые поступл в бюджет'!B41/ВРП!C41*100</f>
        <v>16.7247657600019</v>
      </c>
      <c r="D41" s="118" t="n">
        <f aca="false">'Налоговые поступл в бюджет'!C41/ВРП!D41*100</f>
        <v>13.0201503862838</v>
      </c>
      <c r="E41" s="118" t="n">
        <f aca="false">'Налоговые поступл в бюджет'!D41/ВРП!E41*100</f>
        <v>11.2283716240075</v>
      </c>
      <c r="F41" s="118" t="n">
        <f aca="false">'Налоговые поступл в бюджет'!E41/ВРП!F41*100</f>
        <v>9.14342194421267</v>
      </c>
      <c r="G41" s="118" t="n">
        <f aca="false">'Налоговые поступл в бюджет'!F41/ВРП!G41*100</f>
        <v>8.67585352515674</v>
      </c>
      <c r="H41" s="118" t="n">
        <f aca="false">'Налоговые поступл в бюджет'!G41/ВРП!H41*100</f>
        <v>9.37104108678969</v>
      </c>
      <c r="I41" s="118" t="n">
        <f aca="false">'Налоговые поступл в бюджет'!H41/ВРП!I41*100</f>
        <v>9.81480992688637</v>
      </c>
      <c r="J41" s="118" t="n">
        <f aca="false">'Налоговые поступл в бюджет'!I41/ВРП!J41*100</f>
        <v>9.53206749545664</v>
      </c>
      <c r="K41" s="118" t="n">
        <f aca="false">'Налоговые поступл в бюджет'!J41/ВРП!K41*100</f>
        <v>10.5999416094611</v>
      </c>
      <c r="L41" s="118" t="n">
        <f aca="false">'Налоговые поступл в бюджет'!K41/ВРП!L41*100</f>
        <v>11.0454240692153</v>
      </c>
      <c r="M41" s="118" t="n">
        <f aca="false">'Налоговые поступл в бюджет'!L41/ВРП!M41*100</f>
        <v>11.4078126690248</v>
      </c>
      <c r="N41" s="118" t="n">
        <f aca="false">'Налоговые поступл в бюджет'!M41/ВРП!N41*100</f>
        <v>13.0810105054348</v>
      </c>
      <c r="O41" s="118" t="n">
        <f aca="false">'Налоговые поступл в бюджет'!N41/ВРП!O41*100</f>
        <v>13.747359403959</v>
      </c>
      <c r="P41" s="118" t="n">
        <f aca="false">'Налоговые поступл в бюджет'!O41/ВРП!P41*100</f>
        <v>13.0743462048145</v>
      </c>
      <c r="Q41" s="118" t="n">
        <f aca="false">'Налоговые поступл в бюджет'!P41/ВРП!Q41*100</f>
        <v>9.82644888555624</v>
      </c>
      <c r="R41" s="118" t="n">
        <f aca="false">'Налоговые поступл в бюджет'!Q41/ВРП!R41*100</f>
        <v>11.075283063882</v>
      </c>
    </row>
    <row r="42" customFormat="false" ht="15.75" hidden="false" customHeight="false" outlineLevel="0" collapsed="false">
      <c r="A42" s="118" t="n">
        <v>41</v>
      </c>
      <c r="B42" s="1" t="s">
        <v>42</v>
      </c>
      <c r="C42" s="118" t="n">
        <f aca="false">'Налоговые поступл в бюджет'!B42/ВРП!C42*100</f>
        <v>12.7082117361828</v>
      </c>
      <c r="D42" s="118" t="n">
        <f aca="false">'Налоговые поступл в бюджет'!C42/ВРП!D42*100</f>
        <v>15.6834605410095</v>
      </c>
      <c r="E42" s="118" t="n">
        <f aca="false">'Налоговые поступл в бюджет'!D42/ВРП!E42*100</f>
        <v>14.6479107959882</v>
      </c>
      <c r="F42" s="118" t="n">
        <f aca="false">'Налоговые поступл в бюджет'!E42/ВРП!F42*100</f>
        <v>10.960466075408</v>
      </c>
      <c r="G42" s="118" t="n">
        <f aca="false">'Налоговые поступл в бюджет'!F42/ВРП!G42*100</f>
        <v>9.21328185713795</v>
      </c>
      <c r="H42" s="118" t="n">
        <f aca="false">'Налоговые поступл в бюджет'!G42/ВРП!H42*100</f>
        <v>8.17298884602416</v>
      </c>
      <c r="I42" s="118" t="n">
        <f aca="false">'Налоговые поступл в бюджет'!H42/ВРП!I42*100</f>
        <v>7.06175248932481</v>
      </c>
      <c r="J42" s="118" t="n">
        <f aca="false">'Налоговые поступл в бюджет'!I42/ВРП!J42*100</f>
        <v>8.54004872302173</v>
      </c>
      <c r="K42" s="118" t="n">
        <f aca="false">'Налоговые поступл в бюджет'!J42/ВРП!K42*100</f>
        <v>8.73348814666526</v>
      </c>
      <c r="L42" s="118" t="n">
        <f aca="false">'Налоговые поступл в бюджет'!K42/ВРП!L42*100</f>
        <v>8.47337062015473</v>
      </c>
      <c r="M42" s="118" t="n">
        <f aca="false">'Налоговые поступл в бюджет'!L42/ВРП!M42*100</f>
        <v>8.78682630550126</v>
      </c>
      <c r="N42" s="118" t="n">
        <f aca="false">'Налоговые поступл в бюджет'!M42/ВРП!N42*100</f>
        <v>11.9778811884668</v>
      </c>
      <c r="O42" s="118" t="n">
        <f aca="false">'Налоговые поступл в бюджет'!N42/ВРП!O42*100</f>
        <v>13.7554999137804</v>
      </c>
      <c r="P42" s="118" t="n">
        <f aca="false">'Налоговые поступл в бюджет'!O42/ВРП!P42*100</f>
        <v>14.3778154062413</v>
      </c>
      <c r="Q42" s="118" t="n">
        <f aca="false">'Налоговые поступл в бюджет'!P42/ВРП!Q42*100</f>
        <v>8.61786909603926</v>
      </c>
      <c r="R42" s="118" t="n">
        <f aca="false">'Налоговые поступл в бюджет'!Q42/ВРП!R42*100</f>
        <v>9.94184679568078</v>
      </c>
    </row>
    <row r="43" customFormat="false" ht="15.75" hidden="false" customHeight="false" outlineLevel="0" collapsed="false">
      <c r="A43" s="118" t="n">
        <v>42</v>
      </c>
      <c r="B43" s="1" t="s">
        <v>43</v>
      </c>
      <c r="C43" s="118" t="n">
        <f aca="false">'Налоговые поступл в бюджет'!B43/ВРП!C43*100</f>
        <v>27.8511194860888</v>
      </c>
      <c r="D43" s="118" t="n">
        <f aca="false">'Налоговые поступл в бюджет'!C43/ВРП!D43*100</f>
        <v>27.8743770173508</v>
      </c>
      <c r="E43" s="118" t="n">
        <f aca="false">'Налоговые поступл в бюджет'!D43/ВРП!E43*100</f>
        <v>21.2803369395353</v>
      </c>
      <c r="F43" s="118" t="n">
        <f aca="false">'Налоговые поступл в бюджет'!E43/ВРП!F43*100</f>
        <v>19.3522930630204</v>
      </c>
      <c r="G43" s="118" t="n">
        <f aca="false">'Налоговые поступл в бюджет'!F43/ВРП!G43*100</f>
        <v>15.88504127772</v>
      </c>
      <c r="H43" s="118" t="n">
        <f aca="false">'Налоговые поступл в бюджет'!G43/ВРП!H43*100</f>
        <v>13.965929649805</v>
      </c>
      <c r="I43" s="118" t="n">
        <f aca="false">'Налоговые поступл в бюджет'!H43/ВРП!I43*100</f>
        <v>11.2122646410307</v>
      </c>
      <c r="J43" s="118" t="n">
        <f aca="false">'Налоговые поступл в бюджет'!I43/ВРП!J43*100</f>
        <v>10.1644808684405</v>
      </c>
      <c r="K43" s="118" t="n">
        <f aca="false">'Налоговые поступл в бюджет'!J43/ВРП!K43*100</f>
        <v>9.90983212802322</v>
      </c>
      <c r="L43" s="118" t="n">
        <f aca="false">'Налоговые поступл в бюджет'!K43/ВРП!L43*100</f>
        <v>8.83591677571351</v>
      </c>
      <c r="M43" s="118" t="n">
        <f aca="false">'Налоговые поступл в бюджет'!L43/ВРП!M43*100</f>
        <v>8.17784035636983</v>
      </c>
      <c r="N43" s="118" t="n">
        <f aca="false">'Налоговые поступл в бюджет'!M43/ВРП!N43*100</f>
        <v>6.68755457393806</v>
      </c>
      <c r="O43" s="118" t="n">
        <f aca="false">'Налоговые поступл в бюджет'!N43/ВРП!O43*100</f>
        <v>7.47939992232185</v>
      </c>
      <c r="P43" s="118" t="n">
        <f aca="false">'Налоговые поступл в бюджет'!O43/ВРП!P43*100</f>
        <v>6.81805351333742</v>
      </c>
      <c r="Q43" s="118" t="n">
        <f aca="false">'Налоговые поступл в бюджет'!P43/ВРП!Q43*100</f>
        <v>6.88424030631755</v>
      </c>
      <c r="R43" s="118" t="n">
        <f aca="false">'Налоговые поступл в бюджет'!Q43/ВРП!R43*100</f>
        <v>7.584255125075</v>
      </c>
    </row>
    <row r="44" customFormat="false" ht="15.75" hidden="false" customHeight="false" outlineLevel="0" collapsed="false">
      <c r="A44" s="118" t="n">
        <v>43</v>
      </c>
      <c r="B44" s="1" t="s">
        <v>44</v>
      </c>
      <c r="C44" s="118" t="n">
        <f aca="false">'Налоговые поступл в бюджет'!B44/ВРП!C44*100</f>
        <v>16.657990452298</v>
      </c>
      <c r="D44" s="118" t="n">
        <f aca="false">'Налоговые поступл в бюджет'!C44/ВРП!D44*100</f>
        <v>17.9196818936662</v>
      </c>
      <c r="E44" s="118" t="n">
        <f aca="false">'Налоговые поступл в бюджет'!D44/ВРП!E44*100</f>
        <v>17.2801336935452</v>
      </c>
      <c r="F44" s="118" t="n">
        <f aca="false">'Налоговые поступл в бюджет'!E44/ВРП!F44*100</f>
        <v>17.4253069180194</v>
      </c>
      <c r="G44" s="118" t="n">
        <f aca="false">'Налоговые поступл в бюджет'!F44/ВРП!G44*100</f>
        <v>15.5859491940516</v>
      </c>
      <c r="H44" s="118" t="n">
        <f aca="false">'Налоговые поступл в бюджет'!G44/ВРП!H44*100</f>
        <v>15.4780302233315</v>
      </c>
      <c r="I44" s="118" t="n">
        <f aca="false">'Налоговые поступл в бюджет'!H44/ВРП!I44*100</f>
        <v>14.324043150107</v>
      </c>
      <c r="J44" s="118" t="n">
        <f aca="false">'Налоговые поступл в бюджет'!I44/ВРП!J44*100</f>
        <v>14.8330014309094</v>
      </c>
      <c r="K44" s="118" t="n">
        <f aca="false">'Налоговые поступл в бюджет'!J44/ВРП!K44*100</f>
        <v>14.5023471357043</v>
      </c>
      <c r="L44" s="118" t="n">
        <f aca="false">'Налоговые поступл в бюджет'!K44/ВРП!L44*100</f>
        <v>13.3713624045113</v>
      </c>
      <c r="M44" s="118" t="n">
        <f aca="false">'Налоговые поступл в бюджет'!L44/ВРП!M44*100</f>
        <v>11.2781538519986</v>
      </c>
      <c r="N44" s="118" t="n">
        <f aca="false">'Налоговые поступл в бюджет'!M44/ВРП!N44*100</f>
        <v>12.9898600907488</v>
      </c>
      <c r="O44" s="118" t="n">
        <f aca="false">'Налоговые поступл в бюджет'!N44/ВРП!O44*100</f>
        <v>14.7050787758345</v>
      </c>
      <c r="P44" s="118" t="n">
        <f aca="false">'Налоговые поступл в бюджет'!O44/ВРП!P44*100</f>
        <v>15.179576453988</v>
      </c>
      <c r="Q44" s="118" t="n">
        <f aca="false">'Налоговые поступл в бюджет'!P44/ВРП!Q44*100</f>
        <v>15.0074288635532</v>
      </c>
      <c r="R44" s="118" t="n">
        <f aca="false">'Налоговые поступл в бюджет'!Q44/ВРП!R44*100</f>
        <v>13.3648201067274</v>
      </c>
    </row>
    <row r="45" customFormat="false" ht="15.75" hidden="false" customHeight="false" outlineLevel="0" collapsed="false">
      <c r="A45" s="118" t="n">
        <v>44</v>
      </c>
      <c r="B45" s="1" t="s">
        <v>45</v>
      </c>
      <c r="C45" s="118" t="n">
        <f aca="false">'Налоговые поступл в бюджет'!B45/ВРП!C45*100</f>
        <v>26.5812211038225</v>
      </c>
      <c r="D45" s="118" t="n">
        <f aca="false">'Налоговые поступл в бюджет'!C45/ВРП!D45*100</f>
        <v>21.3908470567836</v>
      </c>
      <c r="E45" s="118" t="n">
        <f aca="false">'Налоговые поступл в бюджет'!D45/ВРП!E45*100</f>
        <v>24.1094841981439</v>
      </c>
      <c r="F45" s="118" t="n">
        <f aca="false">'Налоговые поступл в бюджет'!E45/ВРП!F45*100</f>
        <v>21.6296697201337</v>
      </c>
      <c r="G45" s="118" t="n">
        <f aca="false">'Налоговые поступл в бюджет'!F45/ВРП!G45*100</f>
        <v>21.7783997418167</v>
      </c>
      <c r="H45" s="118" t="n">
        <f aca="false">'Налоговые поступл в бюджет'!G45/ВРП!H45*100</f>
        <v>21.584021038897</v>
      </c>
      <c r="I45" s="118" t="n">
        <f aca="false">'Налоговые поступл в бюджет'!H45/ВРП!I45*100</f>
        <v>20.9221001471164</v>
      </c>
      <c r="J45" s="118" t="n">
        <f aca="false">'Налоговые поступл в бюджет'!I45/ВРП!J45*100</f>
        <v>18.774650800089</v>
      </c>
      <c r="K45" s="118" t="n">
        <f aca="false">'Налоговые поступл в бюджет'!J45/ВРП!K45*100</f>
        <v>20.3306817546825</v>
      </c>
      <c r="L45" s="118" t="n">
        <f aca="false">'Налоговые поступл в бюджет'!K45/ВРП!L45*100</f>
        <v>19.5485132503668</v>
      </c>
      <c r="M45" s="118" t="n">
        <f aca="false">'Налоговые поступл в бюджет'!L45/ВРП!M45*100</f>
        <v>20.2235716087435</v>
      </c>
      <c r="N45" s="118" t="n">
        <f aca="false">'Налоговые поступл в бюджет'!M45/ВРП!N45*100</f>
        <v>20.815692280648</v>
      </c>
      <c r="O45" s="118" t="n">
        <f aca="false">'Налоговые поступл в бюджет'!N45/ВРП!O45*100</f>
        <v>23.8697836071024</v>
      </c>
      <c r="P45" s="118" t="n">
        <f aca="false">'Налоговые поступл в бюджет'!O45/ВРП!P45*100</f>
        <v>25.2776639578112</v>
      </c>
      <c r="Q45" s="118" t="n">
        <f aca="false">'Налоговые поступл в бюджет'!P45/ВРП!Q45*100</f>
        <v>21.5771417017156</v>
      </c>
      <c r="R45" s="118" t="n">
        <f aca="false">'Налоговые поступл в бюджет'!Q45/ВРП!R45*100</f>
        <v>19.3974920749766</v>
      </c>
    </row>
    <row r="46" customFormat="false" ht="15.75" hidden="false" customHeight="false" outlineLevel="0" collapsed="false">
      <c r="A46" s="118" t="n">
        <v>45</v>
      </c>
      <c r="B46" s="1" t="s">
        <v>46</v>
      </c>
      <c r="C46" s="118" t="n">
        <f aca="false">'Налоговые поступл в бюджет'!B46/ВРП!C46*100</f>
        <v>16.6320347099161</v>
      </c>
      <c r="D46" s="118" t="n">
        <f aca="false">'Налоговые поступл в бюджет'!C46/ВРП!D46*100</f>
        <v>16.460583963338</v>
      </c>
      <c r="E46" s="118" t="n">
        <f aca="false">'Налоговые поступл в бюджет'!D46/ВРП!E46*100</f>
        <v>16.3717649793351</v>
      </c>
      <c r="F46" s="118" t="n">
        <f aca="false">'Налоговые поступл в бюджет'!E46/ВРП!F46*100</f>
        <v>15.7610472391976</v>
      </c>
      <c r="G46" s="118" t="n">
        <f aca="false">'Налоговые поступл в бюджет'!F46/ВРП!G46*100</f>
        <v>14.405347076359</v>
      </c>
      <c r="H46" s="118" t="n">
        <f aca="false">'Налоговые поступл в бюджет'!G46/ВРП!H46*100</f>
        <v>13.6657748038225</v>
      </c>
      <c r="I46" s="118" t="n">
        <f aca="false">'Налоговые поступл в бюджет'!H46/ВРП!I46*100</f>
        <v>12.1281337562536</v>
      </c>
      <c r="J46" s="118" t="n">
        <f aca="false">'Налоговые поступл в бюджет'!I46/ВРП!J46*100</f>
        <v>12.2110321490157</v>
      </c>
      <c r="K46" s="118" t="n">
        <f aca="false">'Налоговые поступл в бюджет'!J46/ВРП!K46*100</f>
        <v>11.5625779077762</v>
      </c>
      <c r="L46" s="118" t="n">
        <f aca="false">'Налоговые поступл в бюджет'!K46/ВРП!L46*100</f>
        <v>11.3346178870973</v>
      </c>
      <c r="M46" s="118" t="n">
        <f aca="false">'Налоговые поступл в бюджет'!L46/ВРП!M46*100</f>
        <v>10.6178886885919</v>
      </c>
      <c r="N46" s="118" t="n">
        <f aca="false">'Налоговые поступл в бюджет'!M46/ВРП!N46*100</f>
        <v>12.6583403006741</v>
      </c>
      <c r="O46" s="118" t="n">
        <f aca="false">'Налоговые поступл в бюджет'!N46/ВРП!O46*100</f>
        <v>15.3558106531952</v>
      </c>
      <c r="P46" s="118" t="n">
        <f aca="false">'Налоговые поступл в бюджет'!O46/ВРП!P46*100</f>
        <v>13.5024900311542</v>
      </c>
      <c r="Q46" s="118" t="n">
        <f aca="false">'Налоговые поступл в бюджет'!P46/ВРП!Q46*100</f>
        <v>13.9855880611993</v>
      </c>
      <c r="R46" s="118" t="n">
        <f aca="false">'Налоговые поступл в бюджет'!Q46/ВРП!R46*100</f>
        <v>12.0920811795078</v>
      </c>
    </row>
    <row r="47" customFormat="false" ht="15.75" hidden="false" customHeight="false" outlineLevel="0" collapsed="false">
      <c r="A47" s="118" t="n">
        <v>46</v>
      </c>
      <c r="B47" s="1" t="s">
        <v>47</v>
      </c>
      <c r="C47" s="118" t="n">
        <f aca="false">'Налоговые поступл в бюджет'!B47/ВРП!C47*100</f>
        <v>63.4861183274222</v>
      </c>
      <c r="D47" s="118" t="n">
        <f aca="false">'Налоговые поступл в бюджет'!C47/ВРП!D47*100</f>
        <v>22.0706797161496</v>
      </c>
      <c r="E47" s="118" t="n">
        <f aca="false">'Налоговые поступл в бюджет'!D47/ВРП!E47*100</f>
        <v>20.8885797053296</v>
      </c>
      <c r="F47" s="118" t="n">
        <f aca="false">'Налоговые поступл в бюджет'!E47/ВРП!F47*100</f>
        <v>18.6785217253554</v>
      </c>
      <c r="G47" s="118" t="n">
        <f aca="false">'Налоговые поступл в бюджет'!F47/ВРП!G47*100</f>
        <v>13.2743577101199</v>
      </c>
      <c r="H47" s="118" t="n">
        <f aca="false">'Налоговые поступл в бюджет'!G47/ВРП!H47*100</f>
        <v>14.8581122002434</v>
      </c>
      <c r="I47" s="118" t="n">
        <f aca="false">'Налоговые поступл в бюджет'!H47/ВРП!I47*100</f>
        <v>15.7003614682815</v>
      </c>
      <c r="J47" s="118" t="n">
        <f aca="false">'Налоговые поступл в бюджет'!I47/ВРП!J47*100</f>
        <v>15.9098332583855</v>
      </c>
      <c r="K47" s="118" t="n">
        <f aca="false">'Налоговые поступл в бюджет'!J47/ВРП!K47*100</f>
        <v>15.4984758486057</v>
      </c>
      <c r="L47" s="118" t="n">
        <f aca="false">'Налоговые поступл в бюджет'!K47/ВРП!L47*100</f>
        <v>20.7060682901916</v>
      </c>
      <c r="M47" s="118" t="n">
        <f aca="false">'Налоговые поступл в бюджет'!L47/ВРП!M47*100</f>
        <v>18.0451815696279</v>
      </c>
      <c r="N47" s="118" t="n">
        <f aca="false">'Налоговые поступл в бюджет'!M47/ВРП!N47*100</f>
        <v>18.12585733287</v>
      </c>
      <c r="O47" s="118" t="n">
        <f aca="false">'Налоговые поступл в бюджет'!N47/ВРП!O47*100</f>
        <v>18.6757483672999</v>
      </c>
      <c r="P47" s="118" t="n">
        <f aca="false">'Налоговые поступл в бюджет'!O47/ВРП!P47*100</f>
        <v>15.8892082102147</v>
      </c>
      <c r="Q47" s="118" t="n">
        <f aca="false">'Налоговые поступл в бюджет'!P47/ВРП!Q47*100</f>
        <v>13.5881559541476</v>
      </c>
      <c r="R47" s="118" t="n">
        <f aca="false">'Налоговые поступл в бюджет'!Q47/ВРП!R47*100</f>
        <v>14.7904741896761</v>
      </c>
    </row>
    <row r="48" customFormat="false" ht="15.75" hidden="false" customHeight="false" outlineLevel="0" collapsed="false">
      <c r="A48" s="118" t="n">
        <v>47</v>
      </c>
      <c r="B48" s="1" t="s">
        <v>48</v>
      </c>
      <c r="C48" s="118" t="n">
        <f aca="false">'Налоговые поступл в бюджет'!B48/ВРП!C48*100</f>
        <v>29.1638771462046</v>
      </c>
      <c r="D48" s="118" t="n">
        <f aca="false">'Налоговые поступл в бюджет'!C48/ВРП!D48*100</f>
        <v>26.3700391888914</v>
      </c>
      <c r="E48" s="118" t="n">
        <f aca="false">'Налоговые поступл в бюджет'!D48/ВРП!E48*100</f>
        <v>23.9515532978946</v>
      </c>
      <c r="F48" s="118" t="n">
        <f aca="false">'Налоговые поступл в бюджет'!E48/ВРП!F48*100</f>
        <v>24.5710440840178</v>
      </c>
      <c r="G48" s="118" t="n">
        <f aca="false">'Налоговые поступл в бюджет'!F48/ВРП!G48*100</f>
        <v>18.403437491526</v>
      </c>
      <c r="H48" s="118" t="n">
        <f aca="false">'Налоговые поступл в бюджет'!G48/ВРП!H48*100</f>
        <v>21.1342533336901</v>
      </c>
      <c r="I48" s="118" t="n">
        <f aca="false">'Налоговые поступл в бюджет'!H48/ВРП!I48*100</f>
        <v>21.6192311020279</v>
      </c>
      <c r="J48" s="118" t="n">
        <f aca="false">'Налоговые поступл в бюджет'!I48/ВРП!J48*100</f>
        <v>23.2363415195953</v>
      </c>
      <c r="K48" s="118" t="n">
        <f aca="false">'Налоговые поступл в бюджет'!J48/ВРП!K48*100</f>
        <v>22.2517664352456</v>
      </c>
      <c r="L48" s="118" t="n">
        <f aca="false">'Налоговые поступл в бюджет'!K48/ВРП!L48*100</f>
        <v>23.8645543933727</v>
      </c>
      <c r="M48" s="118" t="n">
        <f aca="false">'Налоговые поступл в бюджет'!L48/ВРП!M48*100</f>
        <v>23.2184378093941</v>
      </c>
      <c r="N48" s="118" t="n">
        <f aca="false">'Налоговые поступл в бюджет'!M48/ВРП!N48*100</f>
        <v>23.5099114553036</v>
      </c>
      <c r="O48" s="118" t="n">
        <f aca="false">'Налоговые поступл в бюджет'!N48/ВРП!O48*100</f>
        <v>27.2889479180273</v>
      </c>
      <c r="P48" s="118" t="n">
        <f aca="false">'Налоговые поступл в бюджет'!O48/ВРП!P48*100</f>
        <v>31.2872005518834</v>
      </c>
      <c r="Q48" s="118" t="n">
        <f aca="false">'Налоговые поступл в бюджет'!P48/ВРП!Q48*100</f>
        <v>29.987793339172</v>
      </c>
      <c r="R48" s="118" t="n">
        <f aca="false">'Налоговые поступл в бюджет'!Q48/ВРП!R48*100</f>
        <v>22.7232228090853</v>
      </c>
    </row>
    <row r="49" customFormat="false" ht="15.75" hidden="false" customHeight="false" outlineLevel="0" collapsed="false">
      <c r="A49" s="118" t="n">
        <v>48</v>
      </c>
      <c r="B49" s="1" t="s">
        <v>49</v>
      </c>
      <c r="C49" s="118" t="n">
        <f aca="false">'Налоговые поступл в бюджет'!B49/ВРП!C49*100</f>
        <v>33.0351804667728</v>
      </c>
      <c r="D49" s="118" t="n">
        <f aca="false">'Налоговые поступл в бюджет'!C49/ВРП!D49*100</f>
        <v>38.4845479334055</v>
      </c>
      <c r="E49" s="118" t="n">
        <f aca="false">'Налоговые поступл в бюджет'!D49/ВРП!E49*100</f>
        <v>32.5643309859497</v>
      </c>
      <c r="F49" s="118" t="n">
        <f aca="false">'Налоговые поступл в бюджет'!E49/ВРП!F49*100</f>
        <v>34.442687308106</v>
      </c>
      <c r="G49" s="118" t="n">
        <f aca="false">'Налоговые поступл в бюджет'!F49/ВРП!G49*100</f>
        <v>26.3203634910277</v>
      </c>
      <c r="H49" s="118" t="n">
        <f aca="false">'Налоговые поступл в бюджет'!G49/ВРП!H49*100</f>
        <v>26.6921506121573</v>
      </c>
      <c r="I49" s="118" t="n">
        <f aca="false">'Налоговые поступл в бюджет'!H49/ВРП!I49*100</f>
        <v>27.9243356826516</v>
      </c>
      <c r="J49" s="118" t="n">
        <f aca="false">'Налоговые поступл в бюджет'!I49/ВРП!J49*100</f>
        <v>30.0845226991489</v>
      </c>
      <c r="K49" s="118" t="n">
        <f aca="false">'Налоговые поступл в бюджет'!J49/ВРП!K49*100</f>
        <v>29.374147920254</v>
      </c>
      <c r="L49" s="118" t="n">
        <f aca="false">'Налоговые поступл в бюджет'!K49/ВРП!L49*100</f>
        <v>28.2766421136529</v>
      </c>
      <c r="M49" s="118" t="n">
        <f aca="false">'Налоговые поступл в бюджет'!L49/ВРП!M49*100</f>
        <v>26.5719600663939</v>
      </c>
      <c r="N49" s="118" t="n">
        <f aca="false">'Налоговые поступл в бюджет'!M49/ВРП!N49*100</f>
        <v>26.3924732982135</v>
      </c>
      <c r="O49" s="118" t="n">
        <f aca="false">'Налоговые поступл в бюджет'!N49/ВРП!O49*100</f>
        <v>30.4927815956263</v>
      </c>
      <c r="P49" s="118" t="n">
        <f aca="false">'Налоговые поступл в бюджет'!O49/ВРП!P49*100</f>
        <v>34.6087096507897</v>
      </c>
      <c r="Q49" s="118" t="n">
        <f aca="false">'Налоговые поступл в бюджет'!P49/ВРП!Q49*100</f>
        <v>31.6552368623562</v>
      </c>
      <c r="R49" s="118" t="n">
        <f aca="false">'Налоговые поступл в бюджет'!Q49/ВРП!R49*100</f>
        <v>23.1896299073115</v>
      </c>
    </row>
    <row r="50" customFormat="false" ht="15.75" hidden="false" customHeight="false" outlineLevel="0" collapsed="false">
      <c r="A50" s="118" t="n">
        <v>49</v>
      </c>
      <c r="B50" s="1" t="s">
        <v>50</v>
      </c>
      <c r="C50" s="118" t="n">
        <f aca="false">'Налоговые поступл в бюджет'!B50/ВРП!C50*100</f>
        <v>19.3040656217755</v>
      </c>
      <c r="D50" s="118" t="n">
        <f aca="false">'Налоговые поступл в бюджет'!C50/ВРП!D50*100</f>
        <v>18.6732065427382</v>
      </c>
      <c r="E50" s="118" t="n">
        <f aca="false">'Налоговые поступл в бюджет'!D50/ВРП!E50*100</f>
        <v>18.2635053092951</v>
      </c>
      <c r="F50" s="118" t="n">
        <f aca="false">'Налоговые поступл в бюджет'!E50/ВРП!F50*100</f>
        <v>16.2142340660624</v>
      </c>
      <c r="G50" s="118" t="n">
        <f aca="false">'Налоговые поступл в бюджет'!F50/ВРП!G50*100</f>
        <v>15.593151287082</v>
      </c>
      <c r="H50" s="118" t="n">
        <f aca="false">'Налоговые поступл в бюджет'!G50/ВРП!H50*100</f>
        <v>15.317498665226</v>
      </c>
      <c r="I50" s="118" t="n">
        <f aca="false">'Налоговые поступл в бюджет'!H50/ВРП!I50*100</f>
        <v>14.6798194990404</v>
      </c>
      <c r="J50" s="118" t="n">
        <f aca="false">'Налоговые поступл в бюджет'!I50/ВРП!J50*100</f>
        <v>14.9783964914326</v>
      </c>
      <c r="K50" s="118" t="n">
        <f aca="false">'Налоговые поступл в бюджет'!J50/ВРП!K50*100</f>
        <v>15.5211745214721</v>
      </c>
      <c r="L50" s="118" t="n">
        <f aca="false">'Налоговые поступл в бюджет'!K50/ВРП!L50*100</f>
        <v>14.8728643673204</v>
      </c>
      <c r="M50" s="118" t="n">
        <f aca="false">'Налоговые поступл в бюджет'!L50/ВРП!M50*100</f>
        <v>14.389093817522</v>
      </c>
      <c r="N50" s="118" t="n">
        <f aca="false">'Налоговые поступл в бюджет'!M50/ВРП!N50*100</f>
        <v>15.6765069232059</v>
      </c>
      <c r="O50" s="118" t="n">
        <f aca="false">'Налоговые поступл в бюджет'!N50/ВРП!O50*100</f>
        <v>15.8257535632004</v>
      </c>
      <c r="P50" s="118" t="n">
        <f aca="false">'Налоговые поступл в бюджет'!O50/ВРП!P50*100</f>
        <v>16.6024177388161</v>
      </c>
      <c r="Q50" s="118" t="n">
        <f aca="false">'Налоговые поступл в бюджет'!P50/ВРП!Q50*100</f>
        <v>15.8168624628973</v>
      </c>
      <c r="R50" s="118" t="n">
        <f aca="false">'Налоговые поступл в бюджет'!Q50/ВРП!R50*100</f>
        <v>16.0487573978596</v>
      </c>
    </row>
    <row r="51" customFormat="false" ht="15.75" hidden="false" customHeight="false" outlineLevel="0" collapsed="false">
      <c r="A51" s="118" t="n">
        <v>50</v>
      </c>
      <c r="B51" s="1" t="s">
        <v>51</v>
      </c>
      <c r="C51" s="118" t="n">
        <f aca="false">'Налоговые поступл в бюджет'!B51/ВРП!C51*100</f>
        <v>23.735514018406</v>
      </c>
      <c r="D51" s="118" t="n">
        <f aca="false">'Налоговые поступл в бюджет'!C51/ВРП!D51*100</f>
        <v>26.135725529425</v>
      </c>
      <c r="E51" s="118" t="n">
        <f aca="false">'Налоговые поступл в бюджет'!D51/ВРП!E51*100</f>
        <v>24.6512410573423</v>
      </c>
      <c r="F51" s="118" t="n">
        <f aca="false">'Налоговые поступл в бюджет'!E51/ВРП!F51*100</f>
        <v>27.5243112558608</v>
      </c>
      <c r="G51" s="118" t="n">
        <f aca="false">'Налоговые поступл в бюджет'!F51/ВРП!G51*100</f>
        <v>21.4153675730297</v>
      </c>
      <c r="H51" s="118" t="n">
        <f aca="false">'Налоговые поступл в бюджет'!G51/ВРП!H51*100</f>
        <v>21.6017927939032</v>
      </c>
      <c r="I51" s="118" t="n">
        <f aca="false">'Налоговые поступл в бюджет'!H51/ВРП!I51*100</f>
        <v>21.5874970286314</v>
      </c>
      <c r="J51" s="118" t="n">
        <f aca="false">'Налоговые поступл в бюджет'!I51/ВРП!J51*100</f>
        <v>25.071028207713</v>
      </c>
      <c r="K51" s="118" t="n">
        <f aca="false">'Налоговые поступл в бюджет'!J51/ВРП!K51*100</f>
        <v>25.2636706653137</v>
      </c>
      <c r="L51" s="118" t="n">
        <f aca="false">'Налоговые поступл в бюджет'!K51/ВРП!L51*100</f>
        <v>23.3229887017243</v>
      </c>
      <c r="M51" s="118" t="n">
        <f aca="false">'Налоговые поступл в бюджет'!L51/ВРП!M51*100</f>
        <v>22.1882469528718</v>
      </c>
      <c r="N51" s="118" t="n">
        <f aca="false">'Налоговые поступл в бюджет'!M51/ВРП!N51*100</f>
        <v>23.1679734853911</v>
      </c>
      <c r="O51" s="118" t="n">
        <f aca="false">'Налоговые поступл в бюджет'!N51/ВРП!O51*100</f>
        <v>26.8482618946301</v>
      </c>
      <c r="P51" s="118" t="n">
        <f aca="false">'Налоговые поступл в бюджет'!O51/ВРП!P51*100</f>
        <v>31.1649835449759</v>
      </c>
      <c r="Q51" s="118" t="n">
        <f aca="false">'Налоговые поступл в бюджет'!P51/ВРП!Q51*100</f>
        <v>28.4466584143349</v>
      </c>
      <c r="R51" s="118" t="n">
        <f aca="false">'Налоговые поступл в бюджет'!Q51/ВРП!R51*100</f>
        <v>23.0356427883888</v>
      </c>
    </row>
    <row r="52" customFormat="false" ht="15.75" hidden="false" customHeight="false" outlineLevel="0" collapsed="false">
      <c r="A52" s="118" t="n">
        <v>51</v>
      </c>
      <c r="B52" s="1" t="s">
        <v>52</v>
      </c>
      <c r="C52" s="118" t="n">
        <f aca="false">'Налоговые поступл в бюджет'!B52/ВРП!C52*100</f>
        <v>16.9364641368611</v>
      </c>
      <c r="D52" s="118" t="n">
        <f aca="false">'Налоговые поступл в бюджет'!C52/ВРП!D52*100</f>
        <v>16.2368581853554</v>
      </c>
      <c r="E52" s="118" t="n">
        <f aca="false">'Налоговые поступл в бюджет'!D52/ВРП!E52*100</f>
        <v>16.1989049967458</v>
      </c>
      <c r="F52" s="118" t="n">
        <f aca="false">'Налоговые поступл в бюджет'!E52/ВРП!F52*100</f>
        <v>15.7742989358555</v>
      </c>
      <c r="G52" s="118" t="n">
        <f aca="false">'Налоговые поступл в бюджет'!F52/ВРП!G52*100</f>
        <v>14.6780407227109</v>
      </c>
      <c r="H52" s="118" t="n">
        <f aca="false">'Налоговые поступл в бюджет'!G52/ВРП!H52*100</f>
        <v>14.8009306535462</v>
      </c>
      <c r="I52" s="118" t="n">
        <f aca="false">'Налоговые поступл в бюджет'!H52/ВРП!I52*100</f>
        <v>15.5685347686147</v>
      </c>
      <c r="J52" s="118" t="n">
        <f aca="false">'Налоговые поступл в бюджет'!I52/ВРП!J52*100</f>
        <v>16.0649637851106</v>
      </c>
      <c r="K52" s="118" t="n">
        <f aca="false">'Налоговые поступл в бюджет'!J52/ВРП!K52*100</f>
        <v>15.9802317442203</v>
      </c>
      <c r="L52" s="118" t="n">
        <f aca="false">'Налоговые поступл в бюджет'!K52/ВРП!L52*100</f>
        <v>14.763819348623</v>
      </c>
      <c r="M52" s="118" t="n">
        <f aca="false">'Налоговые поступл в бюджет'!L52/ВРП!M52*100</f>
        <v>14.8329323047156</v>
      </c>
      <c r="N52" s="118" t="n">
        <f aca="false">'Налоговые поступл в бюджет'!M52/ВРП!N52*100</f>
        <v>14.8959081487295</v>
      </c>
      <c r="O52" s="118" t="n">
        <f aca="false">'Налоговые поступл в бюджет'!N52/ВРП!O52*100</f>
        <v>14.5751610359843</v>
      </c>
      <c r="P52" s="118" t="n">
        <f aca="false">'Налоговые поступл в бюджет'!O52/ВРП!P52*100</f>
        <v>14.3263905469211</v>
      </c>
      <c r="Q52" s="118" t="n">
        <f aca="false">'Налоговые поступл в бюджет'!P52/ВРП!Q52*100</f>
        <v>13.623469605751</v>
      </c>
      <c r="R52" s="118" t="n">
        <f aca="false">'Налоговые поступл в бюджет'!Q52/ВРП!R52*100</f>
        <v>13.0583981956349</v>
      </c>
    </row>
    <row r="53" customFormat="false" ht="15.75" hidden="false" customHeight="false" outlineLevel="0" collapsed="false">
      <c r="A53" s="118" t="n">
        <v>52</v>
      </c>
      <c r="B53" s="1" t="s">
        <v>53</v>
      </c>
      <c r="C53" s="118" t="n">
        <f aca="false">'Налоговые поступл в бюджет'!B53/ВРП!C53*100</f>
        <v>19.1643837307494</v>
      </c>
      <c r="D53" s="118" t="n">
        <f aca="false">'Налоговые поступл в бюджет'!C53/ВРП!D53*100</f>
        <v>20.8583224586721</v>
      </c>
      <c r="E53" s="118" t="n">
        <f aca="false">'Налоговые поступл в бюджет'!D53/ВРП!E53*100</f>
        <v>20.8136614808896</v>
      </c>
      <c r="F53" s="118" t="n">
        <f aca="false">'Налоговые поступл в бюджет'!E53/ВРП!F53*100</f>
        <v>19.1391577449919</v>
      </c>
      <c r="G53" s="118" t="n">
        <f aca="false">'Налоговые поступл в бюджет'!F53/ВРП!G53*100</f>
        <v>17.9382262806936</v>
      </c>
      <c r="H53" s="118" t="n">
        <f aca="false">'Налоговые поступл в бюджет'!G53/ВРП!H53*100</f>
        <v>16.4806261708113</v>
      </c>
      <c r="I53" s="118" t="n">
        <f aca="false">'Налоговые поступл в бюджет'!H53/ВРП!I53*100</f>
        <v>18.3271490735287</v>
      </c>
      <c r="J53" s="118" t="n">
        <f aca="false">'Налоговые поступл в бюджет'!I53/ВРП!J53*100</f>
        <v>19.5027861108258</v>
      </c>
      <c r="K53" s="118" t="n">
        <f aca="false">'Налоговые поступл в бюджет'!J53/ВРП!K53*100</f>
        <v>18.2074820954147</v>
      </c>
      <c r="L53" s="118" t="n">
        <f aca="false">'Налоговые поступл в бюджет'!K53/ВРП!L53*100</f>
        <v>18.0669647071737</v>
      </c>
      <c r="M53" s="118" t="n">
        <f aca="false">'Налоговые поступл в бюджет'!L53/ВРП!M53*100</f>
        <v>18.1103454943642</v>
      </c>
      <c r="N53" s="118" t="n">
        <f aca="false">'Налоговые поступл в бюджет'!M53/ВРП!N53*100</f>
        <v>20.6200766500316</v>
      </c>
      <c r="O53" s="118" t="n">
        <f aca="false">'Налоговые поступл в бюджет'!N53/ВРП!O53*100</f>
        <v>21.8889908659639</v>
      </c>
      <c r="P53" s="118" t="n">
        <f aca="false">'Налоговые поступл в бюджет'!O53/ВРП!P53*100</f>
        <v>20.4223995717871</v>
      </c>
      <c r="Q53" s="118" t="n">
        <f aca="false">'Налоговые поступл в бюджет'!P53/ВРП!Q53*100</f>
        <v>17.8023286204421</v>
      </c>
      <c r="R53" s="118" t="n">
        <f aca="false">'Налоговые поступл в бюджет'!Q53/ВРП!R53*100</f>
        <v>20.0433255496766</v>
      </c>
    </row>
    <row r="54" customFormat="false" ht="15.75" hidden="false" customHeight="false" outlineLevel="0" collapsed="false">
      <c r="A54" s="118" t="n">
        <v>53</v>
      </c>
      <c r="B54" s="1" t="s">
        <v>54</v>
      </c>
      <c r="C54" s="118" t="n">
        <f aca="false">'Налоговые поступл в бюджет'!B54/ВРП!C54*100</f>
        <v>33.0058619243289</v>
      </c>
      <c r="D54" s="118" t="n">
        <f aca="false">'Налоговые поступл в бюджет'!C54/ВРП!D54*100</f>
        <v>29.8082880131463</v>
      </c>
      <c r="E54" s="118" t="n">
        <f aca="false">'Налоговые поступл в бюджет'!D54/ВРП!E54*100</f>
        <v>27.5764268259703</v>
      </c>
      <c r="F54" s="118" t="n">
        <f aca="false">'Налоговые поступл в бюджет'!E54/ВРП!F54*100</f>
        <v>28.9326782677489</v>
      </c>
      <c r="G54" s="118" t="n">
        <f aca="false">'Налоговые поступл в бюджет'!F54/ВРП!G54*100</f>
        <v>21.9939984832926</v>
      </c>
      <c r="H54" s="118" t="n">
        <f aca="false">'Налоговые поступл в бюджет'!G54/ВРП!H54*100</f>
        <v>24.8420261340614</v>
      </c>
      <c r="I54" s="118" t="n">
        <f aca="false">'Налоговые поступл в бюджет'!H54/ВРП!I54*100</f>
        <v>28.239508032319</v>
      </c>
      <c r="J54" s="118" t="n">
        <f aca="false">'Налоговые поступл в бюджет'!I54/ВРП!J54*100</f>
        <v>29.0020505482659</v>
      </c>
      <c r="K54" s="118" t="n">
        <f aca="false">'Налоговые поступл в бюджет'!J54/ВРП!K54*100</f>
        <v>26.0040721614115</v>
      </c>
      <c r="L54" s="118" t="n">
        <f aca="false">'Налоговые поступл в бюджет'!K54/ВРП!L54*100</f>
        <v>28.6309701499171</v>
      </c>
      <c r="M54" s="118" t="n">
        <f aca="false">'Налоговые поступл в бюджет'!L54/ВРП!M54*100</f>
        <v>29.8564665291374</v>
      </c>
      <c r="N54" s="118" t="n">
        <f aca="false">'Налоговые поступл в бюджет'!M54/ВРП!N54*100</f>
        <v>27.7814776908309</v>
      </c>
      <c r="O54" s="118" t="n">
        <f aca="false">'Налоговые поступл в бюджет'!N54/ВРП!O54*100</f>
        <v>31.8676774253377</v>
      </c>
      <c r="P54" s="118" t="n">
        <f aca="false">'Налоговые поступл в бюджет'!O54/ВРП!P54*100</f>
        <v>38.3269374522807</v>
      </c>
      <c r="Q54" s="118" t="n">
        <f aca="false">'Налоговые поступл в бюджет'!P54/ВРП!Q54*100</f>
        <v>36.7334465182978</v>
      </c>
      <c r="R54" s="118" t="n">
        <f aca="false">'Налоговые поступл в бюджет'!Q54/ВРП!R54*100</f>
        <v>26.3908504286292</v>
      </c>
    </row>
    <row r="55" customFormat="false" ht="15.75" hidden="false" customHeight="false" outlineLevel="0" collapsed="false">
      <c r="A55" s="118" t="n">
        <v>54</v>
      </c>
      <c r="B55" s="1" t="s">
        <v>55</v>
      </c>
      <c r="C55" s="118" t="n">
        <f aca="false">'Налоговые поступл в бюджет'!B55/ВРП!C55*100</f>
        <v>15.2685418899529</v>
      </c>
      <c r="D55" s="118" t="n">
        <f aca="false">'Налоговые поступл в бюджет'!C55/ВРП!D55*100</f>
        <v>15.8107088564833</v>
      </c>
      <c r="E55" s="118" t="n">
        <f aca="false">'Налоговые поступл в бюджет'!D55/ВРП!E55*100</f>
        <v>15.384789763568</v>
      </c>
      <c r="F55" s="118" t="n">
        <f aca="false">'Налоговые поступл в бюджет'!E55/ВРП!F55*100</f>
        <v>14.2479161763154</v>
      </c>
      <c r="G55" s="118" t="n">
        <f aca="false">'Налоговые поступл в бюджет'!F55/ВРП!G55*100</f>
        <v>14.5522882411331</v>
      </c>
      <c r="H55" s="118" t="n">
        <f aca="false">'Налоговые поступл в бюджет'!G55/ВРП!H55*100</f>
        <v>14.5836564213637</v>
      </c>
      <c r="I55" s="118" t="n">
        <f aca="false">'Налоговые поступл в бюджет'!H55/ВРП!I55*100</f>
        <v>12.6921029497491</v>
      </c>
      <c r="J55" s="118" t="n">
        <f aca="false">'Налоговые поступл в бюджет'!I55/ВРП!J55*100</f>
        <v>13.3557589206647</v>
      </c>
      <c r="K55" s="118" t="n">
        <f aca="false">'Налоговые поступл в бюджет'!J55/ВРП!K55*100</f>
        <v>12.6715975784361</v>
      </c>
      <c r="L55" s="118" t="n">
        <f aca="false">'Налоговые поступл в бюджет'!K55/ВРП!L55*100</f>
        <v>13.0993667158133</v>
      </c>
      <c r="M55" s="118" t="n">
        <f aca="false">'Налоговые поступл в бюджет'!L55/ВРП!M55*100</f>
        <v>10.9128980224776</v>
      </c>
      <c r="N55" s="118" t="n">
        <f aca="false">'Налоговые поступл в бюджет'!M55/ВРП!N55*100</f>
        <v>13.5787397850818</v>
      </c>
      <c r="O55" s="118" t="n">
        <f aca="false">'Налоговые поступл в бюджет'!N55/ВРП!O55*100</f>
        <v>13.9857226104842</v>
      </c>
      <c r="P55" s="118" t="n">
        <f aca="false">'Налоговые поступл в бюджет'!O55/ВРП!P55*100</f>
        <v>13.5272977313311</v>
      </c>
      <c r="Q55" s="118" t="n">
        <f aca="false">'Налоговые поступл в бюджет'!P55/ВРП!Q55*100</f>
        <v>12.159438543974</v>
      </c>
      <c r="R55" s="118" t="n">
        <f aca="false">'Налоговые поступл в бюджет'!Q55/ВРП!R55*100</f>
        <v>13.8856609597458</v>
      </c>
    </row>
    <row r="56" customFormat="false" ht="15.75" hidden="false" customHeight="false" outlineLevel="0" collapsed="false">
      <c r="A56" s="118" t="n">
        <v>55</v>
      </c>
      <c r="B56" s="1" t="s">
        <v>56</v>
      </c>
      <c r="C56" s="118" t="n">
        <f aca="false">'Налоговые поступл в бюджет'!B56/ВРП!C56*100</f>
        <v>27.5923180032861</v>
      </c>
      <c r="D56" s="118" t="n">
        <f aca="false">'Налоговые поступл в бюджет'!C56/ВРП!D56*100</f>
        <v>24.1285713846346</v>
      </c>
      <c r="E56" s="118" t="n">
        <f aca="false">'Налоговые поступл в бюджет'!D56/ВРП!E56*100</f>
        <v>26.0954006762072</v>
      </c>
      <c r="F56" s="118" t="n">
        <f aca="false">'Налоговые поступл в бюджет'!E56/ВРП!F56*100</f>
        <v>27.3854432946525</v>
      </c>
      <c r="G56" s="118" t="n">
        <f aca="false">'Налоговые поступл в бюджет'!F56/ВРП!G56*100</f>
        <v>25.28914816595</v>
      </c>
      <c r="H56" s="118" t="n">
        <f aca="false">'Налоговые поступл в бюджет'!G56/ВРП!H56*100</f>
        <v>25.9795282463395</v>
      </c>
      <c r="I56" s="118" t="n">
        <f aca="false">'Налоговые поступл в бюджет'!H56/ВРП!I56*100</f>
        <v>28.5494814897045</v>
      </c>
      <c r="J56" s="118" t="n">
        <f aca="false">'Налоговые поступл в бюджет'!I56/ВРП!J56*100</f>
        <v>30.1680203790238</v>
      </c>
      <c r="K56" s="118" t="n">
        <f aca="false">'Налоговые поступл в бюджет'!J56/ВРП!K56*100</f>
        <v>27.7652651891791</v>
      </c>
      <c r="L56" s="118" t="n">
        <f aca="false">'Налоговые поступл в бюджет'!K56/ВРП!L56*100</f>
        <v>26.7410510641016</v>
      </c>
      <c r="M56" s="118" t="n">
        <f aca="false">'Налоговые поступл в бюджет'!L56/ВРП!M56*100</f>
        <v>24.4009555460178</v>
      </c>
      <c r="N56" s="118" t="n">
        <f aca="false">'Налоговые поступл в бюджет'!M56/ВРП!N56*100</f>
        <v>27.1440123017222</v>
      </c>
      <c r="O56" s="118" t="n">
        <f aca="false">'Налоговые поступл в бюджет'!N56/ВРП!O56*100</f>
        <v>30.7876636402673</v>
      </c>
      <c r="P56" s="118" t="n">
        <f aca="false">'Налоговые поступл в бюджет'!O56/ВРП!P56*100</f>
        <v>34.0175331824757</v>
      </c>
      <c r="Q56" s="118" t="n">
        <f aca="false">'Налоговые поступл в бюджет'!P56/ВРП!Q56*100</f>
        <v>34.4539444097108</v>
      </c>
      <c r="R56" s="118" t="n">
        <f aca="false">'Налоговые поступл в бюджет'!Q56/ВРП!R56*100</f>
        <v>29.3403942673947</v>
      </c>
    </row>
    <row r="57" customFormat="false" ht="15.75" hidden="false" customHeight="false" outlineLevel="0" collapsed="false">
      <c r="A57" s="118" t="n">
        <v>56</v>
      </c>
      <c r="B57" s="1" t="s">
        <v>57</v>
      </c>
      <c r="C57" s="118" t="n">
        <f aca="false">'Налоговые поступл в бюджет'!B57/ВРП!C57*100</f>
        <v>20.2197384317018</v>
      </c>
      <c r="D57" s="118" t="n">
        <f aca="false">'Налоговые поступл в бюджет'!C57/ВРП!D57*100</f>
        <v>21.0832380445168</v>
      </c>
      <c r="E57" s="118" t="n">
        <f aca="false">'Налоговые поступл в бюджет'!D57/ВРП!E57*100</f>
        <v>21.8927563559054</v>
      </c>
      <c r="F57" s="118" t="n">
        <f aca="false">'Налоговые поступл в бюджет'!E57/ВРП!F57*100</f>
        <v>21.4154466612297</v>
      </c>
      <c r="G57" s="118" t="n">
        <f aca="false">'Налоговые поступл в бюджет'!F57/ВРП!G57*100</f>
        <v>18.6803092437304</v>
      </c>
      <c r="H57" s="118" t="n">
        <f aca="false">'Налоговые поступл в бюджет'!G57/ВРП!H57*100</f>
        <v>18.8827161379953</v>
      </c>
      <c r="I57" s="118" t="n">
        <f aca="false">'Налоговые поступл в бюджет'!H57/ВРП!I57*100</f>
        <v>17.5519223809126</v>
      </c>
      <c r="J57" s="118" t="n">
        <f aca="false">'Налоговые поступл в бюджет'!I57/ВРП!J57*100</f>
        <v>20.739711062111</v>
      </c>
      <c r="K57" s="118" t="n">
        <f aca="false">'Налоговые поступл в бюджет'!J57/ВРП!K57*100</f>
        <v>20.5285607233585</v>
      </c>
      <c r="L57" s="118" t="n">
        <f aca="false">'Налоговые поступл в бюджет'!K57/ВРП!L57*100</f>
        <v>20.8211968634391</v>
      </c>
      <c r="M57" s="118" t="n">
        <f aca="false">'Налоговые поступл в бюджет'!L57/ВРП!M57*100</f>
        <v>19.932329542619</v>
      </c>
      <c r="N57" s="118" t="n">
        <f aca="false">'Налоговые поступл в бюджет'!M57/ВРП!N57*100</f>
        <v>22.7899673018515</v>
      </c>
      <c r="O57" s="118" t="n">
        <f aca="false">'Налоговые поступл в бюджет'!N57/ВРП!O57*100</f>
        <v>25.1105456116189</v>
      </c>
      <c r="P57" s="118" t="n">
        <f aca="false">'Налоговые поступл в бюджет'!O57/ВРП!P57*100</f>
        <v>26.5180576563963</v>
      </c>
      <c r="Q57" s="118" t="n">
        <f aca="false">'Налоговые поступл в бюджет'!P57/ВРП!Q57*100</f>
        <v>21.682880985577</v>
      </c>
      <c r="R57" s="118" t="n">
        <f aca="false">'Налоговые поступл в бюджет'!Q57/ВРП!R57*100</f>
        <v>18.6652468161028</v>
      </c>
    </row>
    <row r="58" customFormat="false" ht="15.75" hidden="false" customHeight="false" outlineLevel="0" collapsed="false">
      <c r="A58" s="118" t="n">
        <v>57</v>
      </c>
      <c r="B58" s="1" t="s">
        <v>58</v>
      </c>
      <c r="C58" s="118" t="n">
        <f aca="false">'Налоговые поступл в бюджет'!B58/ВРП!C58*100</f>
        <v>17.1899275790352</v>
      </c>
      <c r="D58" s="118" t="n">
        <f aca="false">'Налоговые поступл в бюджет'!C58/ВРП!D58*100</f>
        <v>18.3413879115608</v>
      </c>
      <c r="E58" s="118" t="n">
        <f aca="false">'Налоговые поступл в бюджет'!D58/ВРП!E58*100</f>
        <v>17.9993455045951</v>
      </c>
      <c r="F58" s="118" t="n">
        <f aca="false">'Налоговые поступл в бюджет'!E58/ВРП!F58*100</f>
        <v>16.5869061848165</v>
      </c>
      <c r="G58" s="118" t="n">
        <f aca="false">'Налоговые поступл в бюджет'!F58/ВРП!G58*100</f>
        <v>13.8478833354728</v>
      </c>
      <c r="H58" s="118" t="n">
        <f aca="false">'Налоговые поступл в бюджет'!G58/ВРП!H58*100</f>
        <v>14.9985356444343</v>
      </c>
      <c r="I58" s="118" t="n">
        <f aca="false">'Налоговые поступл в бюджет'!H58/ВРП!I58*100</f>
        <v>13.463511639999</v>
      </c>
      <c r="J58" s="118" t="n">
        <f aca="false">'Налоговые поступл в бюджет'!I58/ВРП!J58*100</f>
        <v>14.9085826549399</v>
      </c>
      <c r="K58" s="118" t="n">
        <f aca="false">'Налоговые поступл в бюджет'!J58/ВРП!K58*100</f>
        <v>14.7914472044983</v>
      </c>
      <c r="L58" s="118" t="n">
        <f aca="false">'Налоговые поступл в бюджет'!K58/ВРП!L58*100</f>
        <v>15.6275891455129</v>
      </c>
      <c r="M58" s="118" t="n">
        <f aca="false">'Налоговые поступл в бюджет'!L58/ВРП!M58*100</f>
        <v>16.872356756178</v>
      </c>
      <c r="N58" s="118" t="n">
        <f aca="false">'Налоговые поступл в бюджет'!M58/ВРП!N58*100</f>
        <v>19.5845048729695</v>
      </c>
      <c r="O58" s="118" t="n">
        <f aca="false">'Налоговые поступл в бюджет'!N58/ВРП!O58*100</f>
        <v>22.2222921853936</v>
      </c>
      <c r="P58" s="118" t="n">
        <f aca="false">'Налоговые поступл в бюджет'!O58/ВРП!P58*100</f>
        <v>22.2136234702998</v>
      </c>
      <c r="Q58" s="118" t="n">
        <f aca="false">'Налоговые поступл в бюджет'!P58/ВРП!Q58*100</f>
        <v>20.7635211782306</v>
      </c>
      <c r="R58" s="118" t="n">
        <f aca="false">'Налоговые поступл в бюджет'!Q58/ВРП!R58*100</f>
        <v>20.4679547903179</v>
      </c>
    </row>
    <row r="59" customFormat="false" ht="15.75" hidden="false" customHeight="false" outlineLevel="0" collapsed="false">
      <c r="A59" s="118" t="n">
        <v>58</v>
      </c>
      <c r="B59" s="1" t="s">
        <v>59</v>
      </c>
      <c r="C59" s="118" t="n">
        <f aca="false">'Налоговые поступл в бюджет'!B59/ВРП!C59*100</f>
        <v>13.8236429711538</v>
      </c>
      <c r="D59" s="118" t="n">
        <f aca="false">'Налоговые поступл в бюджет'!C59/ВРП!D59*100</f>
        <v>12.9292973573271</v>
      </c>
      <c r="E59" s="118" t="n">
        <f aca="false">'Налоговые поступл в бюджет'!D59/ВРП!E59*100</f>
        <v>14.3518427154768</v>
      </c>
      <c r="F59" s="118" t="n">
        <f aca="false">'Налоговые поступл в бюджет'!E59/ВРП!F59*100</f>
        <v>12.8961469810738</v>
      </c>
      <c r="G59" s="118" t="n">
        <f aca="false">'Налоговые поступл в бюджет'!F59/ВРП!G59*100</f>
        <v>11.1633747086814</v>
      </c>
      <c r="H59" s="118" t="n">
        <f aca="false">'Налоговые поступл в бюджет'!G59/ВРП!H59*100</f>
        <v>12.78220555737</v>
      </c>
      <c r="I59" s="118" t="n">
        <f aca="false">'Налоговые поступл в бюджет'!H59/ВРП!I59*100</f>
        <v>13.052328588059</v>
      </c>
      <c r="J59" s="118" t="n">
        <f aca="false">'Налоговые поступл в бюджет'!I59/ВРП!J59*100</f>
        <v>13.3680654316634</v>
      </c>
      <c r="K59" s="118" t="n">
        <f aca="false">'Налоговые поступл в бюджет'!J59/ВРП!K59*100</f>
        <v>11.7890185401038</v>
      </c>
      <c r="L59" s="118" t="n">
        <f aca="false">'Налоговые поступл в бюджет'!K59/ВРП!L59*100</f>
        <v>12.893465633024</v>
      </c>
      <c r="M59" s="118" t="n">
        <f aca="false">'Налоговые поступл в бюджет'!L59/ВРП!M59*100</f>
        <v>12.3188563295164</v>
      </c>
      <c r="N59" s="118" t="n">
        <f aca="false">'Налоговые поступл в бюджет'!M59/ВРП!N59*100</f>
        <v>13.7661935304386</v>
      </c>
      <c r="O59" s="118" t="n">
        <f aca="false">'Налоговые поступл в бюджет'!N59/ВРП!O59*100</f>
        <v>14.36273607518</v>
      </c>
      <c r="P59" s="118" t="n">
        <f aca="false">'Налоговые поступл в бюджет'!O59/ВРП!P59*100</f>
        <v>12.7158770908234</v>
      </c>
      <c r="Q59" s="118" t="n">
        <f aca="false">'Налоговые поступл в бюджет'!P59/ВРП!Q59*100</f>
        <v>13.2619547125395</v>
      </c>
      <c r="R59" s="118" t="n">
        <f aca="false">'Налоговые поступл в бюджет'!Q59/ВРП!R59*100</f>
        <v>13.5389007169862</v>
      </c>
    </row>
    <row r="60" customFormat="false" ht="15.75" hidden="false" customHeight="false" outlineLevel="0" collapsed="false">
      <c r="A60" s="118" t="n">
        <v>59</v>
      </c>
      <c r="B60" s="1" t="s">
        <v>60</v>
      </c>
      <c r="C60" s="118" t="n">
        <f aca="false">'Налоговые поступл в бюджет'!B60/ВРП!C60*100</f>
        <v>19.1037174959602</v>
      </c>
      <c r="D60" s="118" t="n">
        <f aca="false">'Налоговые поступл в бюджет'!C60/ВРП!D60*100</f>
        <v>18.6585794980734</v>
      </c>
      <c r="E60" s="118" t="n">
        <f aca="false">'Налоговые поступл в бюджет'!D60/ВРП!E60*100</f>
        <v>18.1945741463281</v>
      </c>
      <c r="F60" s="118" t="n">
        <f aca="false">'Налоговые поступл в бюджет'!E60/ВРП!F60*100</f>
        <v>18.5842944427096</v>
      </c>
      <c r="G60" s="118" t="n">
        <f aca="false">'Налоговые поступл в бюджет'!F60/ВРП!G60*100</f>
        <v>14.43979248423</v>
      </c>
      <c r="H60" s="118" t="n">
        <f aca="false">'Налоговые поступл в бюджет'!G60/ВРП!H60*100</f>
        <v>15.4068301732438</v>
      </c>
      <c r="I60" s="118" t="n">
        <f aca="false">'Налоговые поступл в бюджет'!H60/ВРП!I60*100</f>
        <v>14.9183695268335</v>
      </c>
      <c r="J60" s="118" t="n">
        <f aca="false">'Налоговые поступл в бюджет'!I60/ВРП!J60*100</f>
        <v>14.8010922775526</v>
      </c>
      <c r="K60" s="118" t="n">
        <f aca="false">'Налоговые поступл в бюджет'!J60/ВРП!K60*100</f>
        <v>13.8712164406812</v>
      </c>
      <c r="L60" s="118" t="n">
        <f aca="false">'Налоговые поступл в бюджет'!K60/ВРП!L60*100</f>
        <v>13.8307824289656</v>
      </c>
      <c r="M60" s="118" t="n">
        <f aca="false">'Налоговые поступл в бюджет'!L60/ВРП!M60*100</f>
        <v>13.4134082349746</v>
      </c>
      <c r="N60" s="118" t="n">
        <f aca="false">'Налоговые поступл в бюджет'!M60/ВРП!N60*100</f>
        <v>13.5603286798962</v>
      </c>
      <c r="O60" s="118" t="n">
        <f aca="false">'Налоговые поступл в бюджет'!N60/ВРП!O60*100</f>
        <v>14.6609865889208</v>
      </c>
      <c r="P60" s="118" t="n">
        <f aca="false">'Налоговые поступл в бюджет'!O60/ВРП!P60*100</f>
        <v>15.7572811062356</v>
      </c>
      <c r="Q60" s="118" t="n">
        <f aca="false">'Налоговые поступл в бюджет'!P60/ВРП!Q60*100</f>
        <v>15.0646124983609</v>
      </c>
      <c r="R60" s="118" t="n">
        <f aca="false">'Налоговые поступл в бюджет'!Q60/ВРП!R60*100</f>
        <v>14.6690907807158</v>
      </c>
    </row>
    <row r="61" customFormat="false" ht="15.75" hidden="false" customHeight="false" outlineLevel="0" collapsed="false">
      <c r="A61" s="118" t="n">
        <v>60</v>
      </c>
      <c r="B61" s="1" t="s">
        <v>61</v>
      </c>
      <c r="C61" s="118" t="n">
        <f aca="false">'Налоговые поступл в бюджет'!B61/ВРП!C61*100</f>
        <v>1.95491537131242</v>
      </c>
      <c r="D61" s="118" t="n">
        <f aca="false">'Налоговые поступл в бюджет'!C61/ВРП!D61*100</f>
        <v>53.1066350066322</v>
      </c>
      <c r="E61" s="118" t="n">
        <f aca="false">'Налоговые поступл в бюджет'!D61/ВРП!E61*100</f>
        <v>44.9763704543813</v>
      </c>
      <c r="F61" s="118" t="n">
        <f aca="false">'Налоговые поступл в бюджет'!E61/ВРП!F61*100</f>
        <v>53.8695553179913</v>
      </c>
      <c r="G61" s="118" t="n">
        <f aca="false">'Налоговые поступл в бюджет'!F61/ВРП!G61*100</f>
        <v>39.7547071997057</v>
      </c>
      <c r="H61" s="118" t="n">
        <f aca="false">'Налоговые поступл в бюджет'!G61/ВРП!H61*100</f>
        <v>44.2599896237348</v>
      </c>
      <c r="I61" s="118" t="n">
        <f aca="false">'Налоговые поступл в бюджет'!H61/ВРП!I61*100</f>
        <v>50.5103953804361</v>
      </c>
      <c r="J61" s="118" t="n">
        <f aca="false">'Налоговые поступл в бюджет'!I61/ВРП!J61*100</f>
        <v>51.8584186355217</v>
      </c>
      <c r="K61" s="118" t="n">
        <f aca="false">'Налоговые поступл в бюджет'!J61/ВРП!K61*100</f>
        <v>49.3681032435126</v>
      </c>
      <c r="L61" s="118" t="n">
        <f aca="false">'Налоговые поступл в бюджет'!K61/ВРП!L61*100</f>
        <v>3.11833300490043</v>
      </c>
      <c r="M61" s="118" t="n">
        <f aca="false">'Налоговые поступл в бюджет'!L61/ВРП!M61*100</f>
        <v>2.8402607592802</v>
      </c>
      <c r="N61" s="118" t="n">
        <f aca="false">'Налоговые поступл в бюджет'!M61/ВРП!N61*100</f>
        <v>2.59520940405417</v>
      </c>
      <c r="O61" s="118" t="n">
        <f aca="false">'Налоговые поступл в бюджет'!N61/ВРП!O61*100</f>
        <v>3.2510137792373</v>
      </c>
      <c r="P61" s="118" t="n">
        <f aca="false">'Налоговые поступл в бюджет'!O61/ВРП!P61*100</f>
        <v>3.68877979465746</v>
      </c>
      <c r="Q61" s="118" t="n">
        <f aca="false">'Налоговые поступл в бюджет'!P61/ВРП!Q61*100</f>
        <v>3.79277084896834</v>
      </c>
      <c r="R61" s="118" t="n">
        <f aca="false">'Налоговые поступл в бюджет'!Q61/ВРП!R61*100</f>
        <v>2.56212771100717</v>
      </c>
    </row>
    <row r="62" customFormat="false" ht="15.75" hidden="false" customHeight="false" outlineLevel="0" collapsed="false">
      <c r="A62" s="118" t="n">
        <v>61</v>
      </c>
      <c r="B62" s="1" t="s">
        <v>62</v>
      </c>
      <c r="C62" s="118" t="n">
        <f aca="false">'Налоговые поступл в бюджет'!B62/ВРП!C62*100</f>
        <v>15.2282621989203</v>
      </c>
      <c r="D62" s="118" t="n">
        <f aca="false">'Налоговые поступл в бюджет'!C62/ВРП!D62*100</f>
        <v>16.4669133935084</v>
      </c>
      <c r="E62" s="118" t="n">
        <f aca="false">'Налоговые поступл в бюджет'!D62/ВРП!E62*100</f>
        <v>16.8102595407541</v>
      </c>
      <c r="F62" s="118" t="n">
        <f aca="false">'Налоговые поступл в бюджет'!E62/ВРП!F62*100</f>
        <v>14.8502760075468</v>
      </c>
      <c r="G62" s="118" t="n">
        <f aca="false">'Налоговые поступл в бюджет'!F62/ВРП!G62*100</f>
        <v>10.4224833222708</v>
      </c>
      <c r="H62" s="118" t="n">
        <f aca="false">'Налоговые поступл в бюджет'!G62/ВРП!H62*100</f>
        <v>14.3091494343016</v>
      </c>
      <c r="I62" s="118" t="n">
        <f aca="false">'Налоговые поступл в бюджет'!H62/ВРП!I62*100</f>
        <v>15.0096655350393</v>
      </c>
      <c r="J62" s="118" t="n">
        <f aca="false">'Налоговые поступл в бюджет'!I62/ВРП!J62*100</f>
        <v>15.271584587759</v>
      </c>
      <c r="K62" s="118" t="n">
        <f aca="false">'Налоговые поступл в бюджет'!J62/ВРП!K62*100</f>
        <v>15.0497207651113</v>
      </c>
      <c r="L62" s="118" t="n">
        <f aca="false">'Налоговые поступл в бюджет'!K62/ВРП!L62*100</f>
        <v>15.3117021963766</v>
      </c>
      <c r="M62" s="118" t="n">
        <f aca="false">'Налоговые поступл в бюджет'!L62/ВРП!M62*100</f>
        <v>14.8525602015212</v>
      </c>
      <c r="N62" s="118" t="n">
        <f aca="false">'Налоговые поступл в бюджет'!M62/ВРП!N62*100</f>
        <v>15.2615253272848</v>
      </c>
      <c r="O62" s="118" t="n">
        <f aca="false">'Налоговые поступл в бюджет'!N62/ВРП!O62*100</f>
        <v>15.8205021803322</v>
      </c>
      <c r="P62" s="118" t="n">
        <f aca="false">'Налоговые поступл в бюджет'!O62/ВРП!P62*100</f>
        <v>16.2896906742208</v>
      </c>
      <c r="Q62" s="118" t="n">
        <f aca="false">'Налоговые поступл в бюджет'!P62/ВРП!Q62*100</f>
        <v>15.8499465411908</v>
      </c>
      <c r="R62" s="118" t="n">
        <f aca="false">'Налоговые поступл в бюджет'!Q62/ВРП!R62*100</f>
        <v>15.3802047304588</v>
      </c>
    </row>
    <row r="63" customFormat="false" ht="15.75" hidden="false" customHeight="false" outlineLevel="0" collapsed="false">
      <c r="A63" s="118" t="n">
        <v>62</v>
      </c>
      <c r="B63" s="1" t="s">
        <v>63</v>
      </c>
      <c r="C63" s="118" t="n">
        <f aca="false">'Налоговые поступл в бюджет'!B63/ВРП!C63*100</f>
        <v>35.2517658815781</v>
      </c>
      <c r="D63" s="118" t="n">
        <f aca="false">'Налоговые поступл в бюджет'!C63/ВРП!D63*100</f>
        <v>29.3529381363378</v>
      </c>
      <c r="E63" s="118" t="n">
        <f aca="false">'Налоговые поступл в бюджет'!D63/ВРП!E63*100</f>
        <v>25.8510110202866</v>
      </c>
      <c r="F63" s="118" t="n">
        <f aca="false">'Налоговые поступл в бюджет'!E63/ВРП!F63*100</f>
        <v>18.0460937917758</v>
      </c>
      <c r="G63" s="118" t="n">
        <f aca="false">'Налоговые поступл в бюджет'!F63/ВРП!G63*100</f>
        <v>13.8828622511501</v>
      </c>
      <c r="H63" s="118" t="n">
        <f aca="false">'Налоговые поступл в бюджет'!G63/ВРП!H63*100</f>
        <v>19.5894381008944</v>
      </c>
      <c r="I63" s="118" t="n">
        <f aca="false">'Налоговые поступл в бюджет'!H63/ВРП!I63*100</f>
        <v>14.3574114507521</v>
      </c>
      <c r="J63" s="118" t="n">
        <f aca="false">'Налоговые поступл в бюджет'!I63/ВРП!J63*100</f>
        <v>14.3192158872181</v>
      </c>
      <c r="K63" s="118" t="n">
        <f aca="false">'Налоговые поступл в бюджет'!J63/ВРП!K63*100</f>
        <v>14.0983865399913</v>
      </c>
      <c r="L63" s="118" t="n">
        <f aca="false">'Налоговые поступл в бюджет'!K63/ВРП!L63*100</f>
        <v>13.4622205098503</v>
      </c>
      <c r="M63" s="118" t="n">
        <f aca="false">'Налоговые поступл в бюджет'!L63/ВРП!M63*100</f>
        <v>14.1657792945451</v>
      </c>
      <c r="N63" s="118" t="n">
        <f aca="false">'Налоговые поступл в бюджет'!M63/ВРП!N63*100</f>
        <v>13.5270316979444</v>
      </c>
      <c r="O63" s="118" t="n">
        <f aca="false">'Налоговые поступл в бюджет'!N63/ВРП!O63*100</f>
        <v>14.4481144997873</v>
      </c>
      <c r="P63" s="118" t="n">
        <f aca="false">'Налоговые поступл в бюджет'!O63/ВРП!P63*100</f>
        <v>14.2014127846729</v>
      </c>
      <c r="Q63" s="118" t="n">
        <f aca="false">'Налоговые поступл в бюджет'!P63/ВРП!Q63*100</f>
        <v>14.2622183638312</v>
      </c>
      <c r="R63" s="118" t="n">
        <f aca="false">'Налоговые поступл в бюджет'!Q63/ВРП!R63*100</f>
        <v>14.7962641768716</v>
      </c>
    </row>
    <row r="64" customFormat="false" ht="15.75" hidden="false" customHeight="false" outlineLevel="0" collapsed="false">
      <c r="A64" s="118" t="n">
        <v>63</v>
      </c>
      <c r="B64" s="1" t="s">
        <v>64</v>
      </c>
      <c r="C64" s="118" t="n">
        <f aca="false">'Налоговые поступл в бюджет'!B64/ВРП!C64*100</f>
        <v>12.2175219488232</v>
      </c>
      <c r="D64" s="118" t="n">
        <f aca="false">'Налоговые поступл в бюджет'!C64/ВРП!D64*100</f>
        <v>14.8060676636965</v>
      </c>
      <c r="E64" s="118" t="n">
        <f aca="false">'Налоговые поступл в бюджет'!D64/ВРП!E64*100</f>
        <v>14.6969527745202</v>
      </c>
      <c r="F64" s="118" t="n">
        <f aca="false">'Налоговые поступл в бюджет'!E64/ВРП!F64*100</f>
        <v>14.643434064062</v>
      </c>
      <c r="G64" s="118" t="n">
        <f aca="false">'Налоговые поступл в бюджет'!F64/ВРП!G64*100</f>
        <v>14.8690007319225</v>
      </c>
      <c r="H64" s="118" t="n">
        <f aca="false">'Налоговые поступл в бюджет'!G64/ВРП!H64*100</f>
        <v>13.2433031568478</v>
      </c>
      <c r="I64" s="118" t="n">
        <f aca="false">'Налоговые поступл в бюджет'!H64/ВРП!I64*100</f>
        <v>14.1440047492548</v>
      </c>
      <c r="J64" s="118" t="n">
        <f aca="false">'Налоговые поступл в бюджет'!I64/ВРП!J64*100</f>
        <v>12.972796771597</v>
      </c>
      <c r="K64" s="118" t="n">
        <f aca="false">'Налоговые поступл в бюджет'!J64/ВРП!K64*100</f>
        <v>11.928925444163</v>
      </c>
      <c r="L64" s="118" t="n">
        <f aca="false">'Налоговые поступл в бюджет'!K64/ВРП!L64*100</f>
        <v>11.7396426351888</v>
      </c>
      <c r="M64" s="118" t="n">
        <f aca="false">'Налоговые поступл в бюджет'!L64/ВРП!M64*100</f>
        <v>13.2781523236471</v>
      </c>
      <c r="N64" s="118" t="n">
        <f aca="false">'Налоговые поступл в бюджет'!M64/ВРП!N64*100</f>
        <v>12.7986617572205</v>
      </c>
      <c r="O64" s="118" t="n">
        <f aca="false">'Налоговые поступл в бюджет'!N64/ВРП!O64*100</f>
        <v>13.621377806281</v>
      </c>
      <c r="P64" s="118" t="n">
        <f aca="false">'Налоговые поступл в бюджет'!O64/ВРП!P64*100</f>
        <v>14.2302795634637</v>
      </c>
      <c r="Q64" s="118" t="n">
        <f aca="false">'Налоговые поступл в бюджет'!P64/ВРП!Q64*100</f>
        <v>12.658405875895</v>
      </c>
      <c r="R64" s="118" t="n">
        <f aca="false">'Налоговые поступл в бюджет'!Q64/ВРП!R64*100</f>
        <v>10.6295300011723</v>
      </c>
    </row>
    <row r="65" customFormat="false" ht="15.75" hidden="false" customHeight="false" outlineLevel="0" collapsed="false">
      <c r="A65" s="118" t="n">
        <v>64</v>
      </c>
      <c r="B65" s="1" t="s">
        <v>65</v>
      </c>
      <c r="C65" s="118" t="n">
        <f aca="false">'Налоговые поступл в бюджет'!B65/ВРП!C65*100</f>
        <v>11.0576634512326</v>
      </c>
      <c r="D65" s="118" t="n">
        <f aca="false">'Налоговые поступл в бюджет'!C65/ВРП!D65*100</f>
        <v>10.6286476351441</v>
      </c>
      <c r="E65" s="118" t="n">
        <f aca="false">'Налоговые поступл в бюджет'!D65/ВРП!E65*100</f>
        <v>9.74608186048431</v>
      </c>
      <c r="F65" s="118" t="n">
        <f aca="false">'Налоговые поступл в бюджет'!E65/ВРП!F65*100</f>
        <v>10.4555832512934</v>
      </c>
      <c r="G65" s="118" t="n">
        <f aca="false">'Налоговые поступл в бюджет'!F65/ВРП!G65*100</f>
        <v>9.76565547008198</v>
      </c>
      <c r="H65" s="118" t="n">
        <f aca="false">'Налоговые поступл в бюджет'!G65/ВРП!H65*100</f>
        <v>10.6044948785941</v>
      </c>
      <c r="I65" s="118" t="n">
        <f aca="false">'Налоговые поступл в бюджет'!H65/ВРП!I65*100</f>
        <v>9.37545847318325</v>
      </c>
      <c r="J65" s="118" t="n">
        <f aca="false">'Налоговые поступл в бюджет'!I65/ВРП!J65*100</f>
        <v>8.59869250262918</v>
      </c>
      <c r="K65" s="118" t="n">
        <f aca="false">'Налоговые поступл в бюджет'!J65/ВРП!K65*100</f>
        <v>9.18150692394676</v>
      </c>
      <c r="L65" s="118" t="n">
        <f aca="false">'Налоговые поступл в бюджет'!K65/ВРП!L65*100</f>
        <v>7.85650704384749</v>
      </c>
      <c r="M65" s="118" t="n">
        <f aca="false">'Налоговые поступл в бюджет'!L65/ВРП!M65*100</f>
        <v>9.67654621735012</v>
      </c>
      <c r="N65" s="118" t="n">
        <f aca="false">'Налоговые поступл в бюджет'!M65/ВРП!N65*100</f>
        <v>9.42383275155677</v>
      </c>
      <c r="O65" s="118" t="n">
        <f aca="false">'Налоговые поступл в бюджет'!N65/ВРП!O65*100</f>
        <v>10.2265405920974</v>
      </c>
      <c r="P65" s="118" t="n">
        <f aca="false">'Налоговые поступл в бюджет'!O65/ВРП!P65*100</f>
        <v>9.56742373571408</v>
      </c>
      <c r="Q65" s="118" t="n">
        <f aca="false">'Налоговые поступл в бюджет'!P65/ВРП!Q65*100</f>
        <v>9.312410445453</v>
      </c>
      <c r="R65" s="118" t="n">
        <f aca="false">'Налоговые поступл в бюджет'!Q65/ВРП!R65*100</f>
        <v>7.80548954111214</v>
      </c>
    </row>
    <row r="66" customFormat="false" ht="15.75" hidden="false" customHeight="false" outlineLevel="0" collapsed="false">
      <c r="A66" s="118" t="n">
        <v>65</v>
      </c>
      <c r="B66" s="1" t="s">
        <v>66</v>
      </c>
      <c r="C66" s="118" t="n">
        <f aca="false">'Налоговые поступл в бюджет'!B66/ВРП!C66*100</f>
        <v>15.0346893535438</v>
      </c>
      <c r="D66" s="118" t="n">
        <f aca="false">'Налоговые поступл в бюджет'!C66/ВРП!D66*100</f>
        <v>11.7343679280602</v>
      </c>
      <c r="E66" s="118" t="n">
        <f aca="false">'Налоговые поступл в бюджет'!D66/ВРП!E66*100</f>
        <v>12.4440538589498</v>
      </c>
      <c r="F66" s="118" t="n">
        <f aca="false">'Налоговые поступл в бюджет'!E66/ВРП!F66*100</f>
        <v>9.49151417254885</v>
      </c>
      <c r="G66" s="118" t="n">
        <f aca="false">'Налоговые поступл в бюджет'!F66/ВРП!G66*100</f>
        <v>11.4265754462792</v>
      </c>
      <c r="H66" s="118" t="n">
        <f aca="false">'Налоговые поступл в бюджет'!G66/ВРП!H66*100</f>
        <v>10.3318624153736</v>
      </c>
      <c r="I66" s="118" t="n">
        <f aca="false">'Налоговые поступл в бюджет'!H66/ВРП!I66*100</f>
        <v>10.8967256501789</v>
      </c>
      <c r="J66" s="118" t="n">
        <f aca="false">'Налоговые поступл в бюджет'!I66/ВРП!J66*100</f>
        <v>10.1192374376619</v>
      </c>
      <c r="K66" s="118" t="n">
        <f aca="false">'Налоговые поступл в бюджет'!J66/ВРП!K66*100</f>
        <v>8.20489106488874</v>
      </c>
      <c r="L66" s="118" t="n">
        <f aca="false">'Налоговые поступл в бюджет'!K66/ВРП!L66*100</f>
        <v>9.33582029237344</v>
      </c>
      <c r="M66" s="118" t="n">
        <f aca="false">'Налоговые поступл в бюджет'!L66/ВРП!M66*100</f>
        <v>9.97998393316007</v>
      </c>
      <c r="N66" s="118" t="n">
        <f aca="false">'Налоговые поступл в бюджет'!M66/ВРП!N66*100</f>
        <v>9.60296289202875</v>
      </c>
      <c r="O66" s="118" t="n">
        <f aca="false">'Налоговые поступл в бюджет'!N66/ВРП!O66*100</f>
        <v>10.8112366664691</v>
      </c>
      <c r="P66" s="118" t="n">
        <f aca="false">'Налоговые поступл в бюджет'!O66/ВРП!P66*100</f>
        <v>11.88109008125</v>
      </c>
      <c r="Q66" s="118" t="n">
        <f aca="false">'Налоговые поступл в бюджет'!P66/ВРП!Q66*100</f>
        <v>8.95002083895933</v>
      </c>
      <c r="R66" s="118" t="n">
        <f aca="false">'Налоговые поступл в бюджет'!Q66/ВРП!R66*100</f>
        <v>8.93615521563633</v>
      </c>
    </row>
    <row r="67" customFormat="false" ht="15.75" hidden="false" customHeight="false" outlineLevel="0" collapsed="false">
      <c r="A67" s="118" t="n">
        <v>66</v>
      </c>
      <c r="B67" s="1" t="s">
        <v>67</v>
      </c>
      <c r="C67" s="118" t="n">
        <f aca="false">'Налоговые поступл в бюджет'!B67/ВРП!C67*100</f>
        <v>11.5005630630631</v>
      </c>
      <c r="D67" s="118" t="n">
        <f aca="false">'Налоговые поступл в бюджет'!C67/ВРП!D67*100</f>
        <v>11.7468162165117</v>
      </c>
      <c r="E67" s="118" t="n">
        <f aca="false">'Налоговые поступл в бюджет'!D67/ВРП!E67*100</f>
        <v>12.1308317908924</v>
      </c>
      <c r="F67" s="118" t="n">
        <f aca="false">'Налоговые поступл в бюджет'!E67/ВРП!F67*100</f>
        <v>13.2596934331393</v>
      </c>
      <c r="G67" s="118" t="n">
        <f aca="false">'Налоговые поступл в бюджет'!F67/ВРП!G67*100</f>
        <v>11.2251532585153</v>
      </c>
      <c r="H67" s="118" t="n">
        <f aca="false">'Налоговые поступл в бюджет'!G67/ВРП!H67*100</f>
        <v>14.2770881678385</v>
      </c>
      <c r="I67" s="118" t="n">
        <f aca="false">'Налоговые поступл в бюджет'!H67/ВРП!I67*100</f>
        <v>14.2689130182122</v>
      </c>
      <c r="J67" s="118" t="n">
        <f aca="false">'Налоговые поступл в бюджет'!I67/ВРП!J67*100</f>
        <v>13.8568249668288</v>
      </c>
      <c r="K67" s="118" t="n">
        <f aca="false">'Налоговые поступл в бюджет'!J67/ВРП!K67*100</f>
        <v>13.380225867997</v>
      </c>
      <c r="L67" s="118" t="n">
        <f aca="false">'Налоговые поступл в бюджет'!K67/ВРП!L67*100</f>
        <v>13.6284879865155</v>
      </c>
      <c r="M67" s="118" t="n">
        <f aca="false">'Налоговые поступл в бюджет'!L67/ВРП!M67*100</f>
        <v>12.9946856272544</v>
      </c>
      <c r="N67" s="118" t="n">
        <f aca="false">'Налоговые поступл в бюджет'!M67/ВРП!N67*100</f>
        <v>14.5720779462722</v>
      </c>
      <c r="O67" s="118" t="n">
        <f aca="false">'Налоговые поступл в бюджет'!N67/ВРП!O67*100</f>
        <v>15.4802703753857</v>
      </c>
      <c r="P67" s="118" t="n">
        <f aca="false">'Налоговые поступл в бюджет'!O67/ВРП!P67*100</f>
        <v>15.264188471832</v>
      </c>
      <c r="Q67" s="118" t="n">
        <f aca="false">'Налоговые поступл в бюджет'!P67/ВРП!Q67*100</f>
        <v>14.4425343897042</v>
      </c>
      <c r="R67" s="118" t="n">
        <f aca="false">'Налоговые поступл в бюджет'!Q67/ВРП!R67*100</f>
        <v>14.8962129141819</v>
      </c>
    </row>
    <row r="68" customFormat="false" ht="15.75" hidden="false" customHeight="false" outlineLevel="0" collapsed="false">
      <c r="A68" s="118" t="n">
        <v>67</v>
      </c>
      <c r="B68" s="1" t="s">
        <v>68</v>
      </c>
      <c r="C68" s="118" t="n">
        <f aca="false">'Налоговые поступл в бюджет'!B68/ВРП!C68*100</f>
        <v>27.2701950260671</v>
      </c>
      <c r="D68" s="118" t="n">
        <f aca="false">'Налоговые поступл в бюджет'!C68/ВРП!D68*100</f>
        <v>44.0414142293631</v>
      </c>
      <c r="E68" s="118" t="n">
        <f aca="false">'Налоговые поступл в бюджет'!D68/ВРП!E68*100</f>
        <v>15.2968172499422</v>
      </c>
      <c r="F68" s="118" t="n">
        <f aca="false">'Налоговые поступл в бюджет'!E68/ВРП!F68*100</f>
        <v>13.8654473920543</v>
      </c>
      <c r="G68" s="118" t="n">
        <f aca="false">'Налоговые поступл в бюджет'!F68/ВРП!G68*100</f>
        <v>13.7599360378604</v>
      </c>
      <c r="H68" s="118" t="n">
        <f aca="false">'Налоговые поступл в бюджет'!G68/ВРП!H68*100</f>
        <v>14.6131310253835</v>
      </c>
      <c r="I68" s="118" t="n">
        <f aca="false">'Налоговые поступл в бюджет'!H68/ВРП!I68*100</f>
        <v>12.7680520334136</v>
      </c>
      <c r="J68" s="118" t="n">
        <f aca="false">'Налоговые поступл в бюджет'!I68/ВРП!J68*100</f>
        <v>12.1623467197217</v>
      </c>
      <c r="K68" s="118" t="n">
        <f aca="false">'Налоговые поступл в бюджет'!J68/ВРП!K68*100</f>
        <v>12.0180549242408</v>
      </c>
      <c r="L68" s="118" t="n">
        <f aca="false">'Налоговые поступл в бюджет'!K68/ВРП!L68*100</f>
        <v>12.0835050808888</v>
      </c>
      <c r="M68" s="118" t="n">
        <f aca="false">'Налоговые поступл в бюджет'!L68/ВРП!M68*100</f>
        <v>13.0121106553902</v>
      </c>
      <c r="N68" s="118" t="n">
        <f aca="false">'Налоговые поступл в бюджет'!M68/ВРП!N68*100</f>
        <v>11.7213429784501</v>
      </c>
      <c r="O68" s="118" t="n">
        <f aca="false">'Налоговые поступл в бюджет'!N68/ВРП!O68*100</f>
        <v>11.4781074935933</v>
      </c>
      <c r="P68" s="118" t="n">
        <f aca="false">'Налоговые поступл в бюджет'!O68/ВРП!P68*100</f>
        <v>12.4407669571937</v>
      </c>
      <c r="Q68" s="118" t="n">
        <f aca="false">'Налоговые поступл в бюджет'!P68/ВРП!Q68*100</f>
        <v>12.2286970766599</v>
      </c>
      <c r="R68" s="118" t="n">
        <f aca="false">'Налоговые поступл в бюджет'!Q68/ВРП!R68*100</f>
        <v>10.1730479119119</v>
      </c>
    </row>
    <row r="69" customFormat="false" ht="15.75" hidden="false" customHeight="false" outlineLevel="0" collapsed="false">
      <c r="A69" s="118" t="n">
        <v>68</v>
      </c>
      <c r="B69" s="1" t="s">
        <v>69</v>
      </c>
      <c r="C69" s="118" t="n">
        <f aca="false">'Налоговые поступл в бюджет'!B69/ВРП!C69*100</f>
        <v>15.7730906821784</v>
      </c>
      <c r="D69" s="118" t="n">
        <f aca="false">'Налоговые поступл в бюджет'!C69/ВРП!D69*100</f>
        <v>18.460273307641</v>
      </c>
      <c r="E69" s="118" t="n">
        <f aca="false">'Налоговые поступл в бюджет'!D69/ВРП!E69*100</f>
        <v>19.9893537439243</v>
      </c>
      <c r="F69" s="118" t="n">
        <f aca="false">'Налоговые поступл в бюджет'!E69/ВРП!F69*100</f>
        <v>18.9582092565829</v>
      </c>
      <c r="G69" s="118" t="n">
        <f aca="false">'Налоговые поступл в бюджет'!F69/ВРП!G69*100</f>
        <v>14.0446383237043</v>
      </c>
      <c r="H69" s="118" t="n">
        <f aca="false">'Налоговые поступл в бюджет'!G69/ВРП!H69*100</f>
        <v>15.5995073541603</v>
      </c>
      <c r="I69" s="118" t="n">
        <f aca="false">'Налоговые поступл в бюджет'!H69/ВРП!I69*100</f>
        <v>17.3043112336038</v>
      </c>
      <c r="J69" s="118" t="n">
        <f aca="false">'Налоговые поступл в бюджет'!I69/ВРП!J69*100</f>
        <v>22.7163474833253</v>
      </c>
      <c r="K69" s="118" t="n">
        <f aca="false">'Налоговые поступл в бюджет'!J69/ВРП!K69*100</f>
        <v>23.3158086012624</v>
      </c>
      <c r="L69" s="118" t="n">
        <f aca="false">'Налоговые поступл в бюджет'!K69/ВРП!L69*100</f>
        <v>22.3509500362191</v>
      </c>
      <c r="M69" s="118" t="n">
        <f aca="false">'Налоговые поступл в бюджет'!L69/ВРП!M69*100</f>
        <v>21.2113366611057</v>
      </c>
      <c r="N69" s="118" t="n">
        <f aca="false">'Налоговые поступл в бюджет'!M69/ВРП!N69*100</f>
        <v>21.2901702839226</v>
      </c>
      <c r="O69" s="118" t="n">
        <f aca="false">'Налоговые поступл в бюджет'!N69/ВРП!O69*100</f>
        <v>24.8632758818592</v>
      </c>
      <c r="P69" s="118" t="n">
        <f aca="false">'Налоговые поступл в бюджет'!O69/ВРП!P69*100</f>
        <v>27.2855321511918</v>
      </c>
      <c r="Q69" s="118" t="n">
        <f aca="false">'Налоговые поступл в бюджет'!P69/ВРП!Q69*100</f>
        <v>26.4189526695845</v>
      </c>
      <c r="R69" s="118" t="n">
        <f aca="false">'Налоговые поступл в бюджет'!Q69/ВРП!R69*100</f>
        <v>23.0259717619378</v>
      </c>
    </row>
    <row r="70" customFormat="false" ht="15.75" hidden="false" customHeight="false" outlineLevel="0" collapsed="false">
      <c r="A70" s="118" t="n">
        <v>69</v>
      </c>
      <c r="B70" s="1" t="s">
        <v>70</v>
      </c>
      <c r="C70" s="118" t="n">
        <f aca="false">'Налоговые поступл в бюджет'!B70/ВРП!C70*100</f>
        <v>15.8630041980585</v>
      </c>
      <c r="D70" s="118" t="n">
        <f aca="false">'Налоговые поступл в бюджет'!C70/ВРП!D70*100</f>
        <v>14.2471624012383</v>
      </c>
      <c r="E70" s="118" t="n">
        <f aca="false">'Налоговые поступл в бюджет'!D70/ВРП!E70*100</f>
        <v>15.551265141075</v>
      </c>
      <c r="F70" s="118" t="n">
        <f aca="false">'Налоговые поступл в бюджет'!E70/ВРП!F70*100</f>
        <v>16.0358243454975</v>
      </c>
      <c r="G70" s="118" t="n">
        <f aca="false">'Налоговые поступл в бюджет'!F70/ВРП!G70*100</f>
        <v>13.2231078901657</v>
      </c>
      <c r="H70" s="118" t="n">
        <f aca="false">'Налоговые поступл в бюджет'!G70/ВРП!H70*100</f>
        <v>11.4726783010248</v>
      </c>
      <c r="I70" s="118" t="n">
        <f aca="false">'Налоговые поступл в бюджет'!H70/ВРП!I70*100</f>
        <v>19.7886918429013</v>
      </c>
      <c r="J70" s="118" t="n">
        <f aca="false">'Налоговые поступл в бюджет'!I70/ВРП!J70*100</f>
        <v>19.8360590028126</v>
      </c>
      <c r="K70" s="118" t="n">
        <f aca="false">'Налоговые поступл в бюджет'!J70/ВРП!K70*100</f>
        <v>17.7852182849549</v>
      </c>
      <c r="L70" s="118" t="n">
        <f aca="false">'Налоговые поступл в бюджет'!K70/ВРП!L70*100</f>
        <v>20.4700772385118</v>
      </c>
      <c r="M70" s="118" t="n">
        <f aca="false">'Налоговые поступл в бюджет'!L70/ВРП!M70*100</f>
        <v>19.756126876477</v>
      </c>
      <c r="N70" s="118" t="n">
        <f aca="false">'Налоговые поступл в бюджет'!M70/ВРП!N70*100</f>
        <v>23.025237600883</v>
      </c>
      <c r="O70" s="118" t="n">
        <f aca="false">'Налоговые поступл в бюджет'!N70/ВРП!O70*100</f>
        <v>26.8199968459973</v>
      </c>
      <c r="P70" s="118" t="n">
        <f aca="false">'Налоговые поступл в бюджет'!O70/ВРП!P70*100</f>
        <v>31.1317801809532</v>
      </c>
      <c r="Q70" s="118" t="n">
        <f aca="false">'Налоговые поступл в бюджет'!P70/ВРП!Q70*100</f>
        <v>29.1511713351387</v>
      </c>
      <c r="R70" s="118" t="n">
        <f aca="false">'Налоговые поступл в бюджет'!Q70/ВРП!R70*100</f>
        <v>22.8312544520361</v>
      </c>
    </row>
    <row r="71" customFormat="false" ht="15.75" hidden="false" customHeight="false" outlineLevel="0" collapsed="false">
      <c r="A71" s="118" t="n">
        <v>70</v>
      </c>
      <c r="B71" s="1" t="s">
        <v>71</v>
      </c>
      <c r="C71" s="118" t="n">
        <f aca="false">'Налоговые поступл в бюджет'!B71/ВРП!C71*100</f>
        <v>20.858363373896</v>
      </c>
      <c r="D71" s="118" t="n">
        <f aca="false">'Налоговые поступл в бюджет'!C71/ВРП!D71*100</f>
        <v>16.9475171137306</v>
      </c>
      <c r="E71" s="118" t="n">
        <f aca="false">'Налоговые поступл в бюджет'!D71/ВРП!E71*100</f>
        <v>18.6063095976109</v>
      </c>
      <c r="F71" s="118" t="n">
        <f aca="false">'Налоговые поступл в бюджет'!E71/ВРП!F71*100</f>
        <v>19.8240012752172</v>
      </c>
      <c r="G71" s="118" t="n">
        <f aca="false">'Налоговые поступл в бюджет'!F71/ВРП!G71*100</f>
        <v>13.1623628046401</v>
      </c>
      <c r="H71" s="118" t="n">
        <f aca="false">'Налоговые поступл в бюджет'!G71/ВРП!H71*100</f>
        <v>15.139470237887</v>
      </c>
      <c r="I71" s="118" t="n">
        <f aca="false">'Налоговые поступл в бюджет'!H71/ВРП!I71*100</f>
        <v>16.3506738033521</v>
      </c>
      <c r="J71" s="118" t="n">
        <f aca="false">'Налоговые поступл в бюджет'!I71/ВРП!J71*100</f>
        <v>14.1256011941189</v>
      </c>
      <c r="K71" s="118" t="n">
        <f aca="false">'Налоговые поступл в бюджет'!J71/ВРП!K71*100</f>
        <v>12.6963758541988</v>
      </c>
      <c r="L71" s="118" t="n">
        <f aca="false">'Налоговые поступл в бюджет'!K71/ВРП!L71*100</f>
        <v>12.8174898673447</v>
      </c>
      <c r="M71" s="118" t="n">
        <f aca="false">'Налоговые поступл в бюджет'!L71/ВРП!M71*100</f>
        <v>12.7193436995091</v>
      </c>
      <c r="N71" s="118" t="n">
        <f aca="false">'Налоговые поступл в бюджет'!M71/ВРП!N71*100</f>
        <v>11.7930447659395</v>
      </c>
      <c r="O71" s="118" t="n">
        <f aca="false">'Налоговые поступл в бюджет'!N71/ВРП!O71*100</f>
        <v>14.5285698521131</v>
      </c>
      <c r="P71" s="118" t="n">
        <f aca="false">'Налоговые поступл в бюджет'!O71/ВРП!P71*100</f>
        <v>14.3045103304723</v>
      </c>
      <c r="Q71" s="118" t="n">
        <f aca="false">'Налоговые поступл в бюджет'!P71/ВРП!Q71*100</f>
        <v>12.4482547112337</v>
      </c>
      <c r="R71" s="118" t="n">
        <f aca="false">'Налоговые поступл в бюджет'!Q71/ВРП!R71*100</f>
        <v>8.83340802028437</v>
      </c>
    </row>
    <row r="72" customFormat="false" ht="15.75" hidden="false" customHeight="false" outlineLevel="0" collapsed="false">
      <c r="A72" s="118" t="n">
        <v>71</v>
      </c>
      <c r="B72" s="1" t="s">
        <v>72</v>
      </c>
      <c r="C72" s="118" t="n">
        <f aca="false">'Налоговые поступл в бюджет'!B72/ВРП!C72*100</f>
        <v>18.6560728144657</v>
      </c>
      <c r="D72" s="118" t="n">
        <f aca="false">'Налоговые поступл в бюджет'!C72/ВРП!D72*100</f>
        <v>19.266443629682</v>
      </c>
      <c r="E72" s="118" t="n">
        <f aca="false">'Налоговые поступл в бюджет'!D72/ВРП!E72*100</f>
        <v>21.1383870925382</v>
      </c>
      <c r="F72" s="118" t="n">
        <f aca="false">'Налоговые поступл в бюджет'!E72/ВРП!F72*100</f>
        <v>20.3234263999792</v>
      </c>
      <c r="G72" s="118" t="n">
        <f aca="false">'Налоговые поступл в бюджет'!F72/ВРП!G72*100</f>
        <v>19.572675330195</v>
      </c>
      <c r="H72" s="118" t="n">
        <f aca="false">'Налоговые поступл в бюджет'!G72/ВРП!H72*100</f>
        <v>19.9114390778064</v>
      </c>
      <c r="I72" s="118" t="n">
        <f aca="false">'Налоговые поступл в бюджет'!H72/ВРП!I72*100</f>
        <v>18.3769140617495</v>
      </c>
      <c r="J72" s="118" t="n">
        <f aca="false">'Налоговые поступл в бюджет'!I72/ВРП!J72*100</f>
        <v>17.4339095850603</v>
      </c>
      <c r="K72" s="118" t="n">
        <f aca="false">'Налоговые поступл в бюджет'!J72/ВРП!K72*100</f>
        <v>16.2602584142929</v>
      </c>
      <c r="L72" s="118" t="n">
        <f aca="false">'Налоговые поступл в бюджет'!K72/ВРП!L72*100</f>
        <v>15.1613936935029</v>
      </c>
      <c r="M72" s="118" t="n">
        <f aca="false">'Налоговые поступл в бюджет'!L72/ВРП!M72*100</f>
        <v>13.8747012287757</v>
      </c>
      <c r="N72" s="118" t="n">
        <f aca="false">'Налоговые поступл в бюджет'!M72/ВРП!N72*100</f>
        <v>15.1059673563038</v>
      </c>
      <c r="O72" s="118" t="n">
        <f aca="false">'Налоговые поступл в бюджет'!N72/ВРП!O72*100</f>
        <v>15.0502304194013</v>
      </c>
      <c r="P72" s="118" t="n">
        <f aca="false">'Налоговые поступл в бюджет'!O72/ВРП!P72*100</f>
        <v>15.5726129113737</v>
      </c>
      <c r="Q72" s="118" t="n">
        <f aca="false">'Налоговые поступл в бюджет'!P72/ВРП!Q72*100</f>
        <v>14.0168692413809</v>
      </c>
      <c r="R72" s="118" t="n">
        <f aca="false">'Налоговые поступл в бюджет'!Q72/ВРП!R72*100</f>
        <v>13.9801760267242</v>
      </c>
    </row>
    <row r="73" customFormat="false" ht="15.75" hidden="false" customHeight="false" outlineLevel="0" collapsed="false">
      <c r="A73" s="118" t="n">
        <v>72</v>
      </c>
      <c r="B73" s="1" t="s">
        <v>73</v>
      </c>
      <c r="C73" s="118" t="n">
        <f aca="false">'Налоговые поступл в бюджет'!B73/ВРП!C73*100</f>
        <v>26.5745780998441</v>
      </c>
      <c r="D73" s="118" t="n">
        <f aca="false">'Налоговые поступл в бюджет'!C73/ВРП!D73*100</f>
        <v>18.6637522013724</v>
      </c>
      <c r="E73" s="118" t="n">
        <f aca="false">'Налоговые поступл в бюджет'!D73/ВРП!E73*100</f>
        <v>20.7184885915663</v>
      </c>
      <c r="F73" s="118" t="n">
        <f aca="false">'Налоговые поступл в бюджет'!E73/ВРП!F73*100</f>
        <v>18.956016543579</v>
      </c>
      <c r="G73" s="118" t="n">
        <f aca="false">'Налоговые поступл в бюджет'!F73/ВРП!G73*100</f>
        <v>17.9559185819528</v>
      </c>
      <c r="H73" s="118" t="n">
        <f aca="false">'Налоговые поступл в бюджет'!G73/ВРП!H73*100</f>
        <v>19.6147408763359</v>
      </c>
      <c r="I73" s="118" t="n">
        <f aca="false">'Налоговые поступл в бюджет'!H73/ВРП!I73*100</f>
        <v>22.3744115220722</v>
      </c>
      <c r="J73" s="118" t="n">
        <f aca="false">'Налоговые поступл в бюджет'!I73/ВРП!J73*100</f>
        <v>24.9587605562966</v>
      </c>
      <c r="K73" s="118" t="n">
        <f aca="false">'Налоговые поступл в бюджет'!J73/ВРП!K73*100</f>
        <v>22.9897287460987</v>
      </c>
      <c r="L73" s="118" t="n">
        <f aca="false">'Налоговые поступл в бюджет'!K73/ВРП!L73*100</f>
        <v>22.4564644408087</v>
      </c>
      <c r="M73" s="118" t="n">
        <f aca="false">'Налоговые поступл в бюджет'!L73/ВРП!M73*100</f>
        <v>19.8772680790717</v>
      </c>
      <c r="N73" s="118" t="n">
        <f aca="false">'Налоговые поступл в бюджет'!M73/ВРП!N73*100</f>
        <v>23.8171091103693</v>
      </c>
      <c r="O73" s="118" t="n">
        <f aca="false">'Налоговые поступл в бюджет'!N73/ВРП!O73*100</f>
        <v>27.3957429756053</v>
      </c>
      <c r="P73" s="118" t="n">
        <f aca="false">'Налоговые поступл в бюджет'!O73/ВРП!P73*100</f>
        <v>24.9175383039951</v>
      </c>
      <c r="Q73" s="118" t="n">
        <f aca="false">'Налоговые поступл в бюджет'!P73/ВРП!Q73*100</f>
        <v>24.2740486602902</v>
      </c>
      <c r="R73" s="118" t="n">
        <f aca="false">'Налоговые поступл в бюджет'!Q73/ВРП!R73*100</f>
        <v>26.2394341441093</v>
      </c>
    </row>
    <row r="74" customFormat="false" ht="15.75" hidden="false" customHeight="false" outlineLevel="0" collapsed="false">
      <c r="A74" s="118" t="n">
        <v>73</v>
      </c>
      <c r="B74" s="1" t="s">
        <v>74</v>
      </c>
      <c r="C74" s="118" t="n">
        <f aca="false">'Налоговые поступл в бюджет'!B74/ВРП!C74*100</f>
        <v>37.8757163402338</v>
      </c>
      <c r="D74" s="118" t="n">
        <f aca="false">'Налоговые поступл в бюджет'!C74/ВРП!D74*100</f>
        <v>31.4115890460152</v>
      </c>
      <c r="E74" s="118" t="n">
        <f aca="false">'Налоговые поступл в бюджет'!D74/ВРП!E74*100</f>
        <v>26.9425652836769</v>
      </c>
      <c r="F74" s="118" t="n">
        <f aca="false">'Налоговые поступл в бюджет'!E74/ВРП!F74*100</f>
        <v>30.461073287849</v>
      </c>
      <c r="G74" s="118" t="n">
        <f aca="false">'Налоговые поступл в бюджет'!F74/ВРП!G74*100</f>
        <v>24.8096179014297</v>
      </c>
      <c r="H74" s="118" t="n">
        <f aca="false">'Налоговые поступл в бюджет'!G74/ВРП!H74*100</f>
        <v>28.3597498495662</v>
      </c>
      <c r="I74" s="118" t="n">
        <f aca="false">'Налоговые поступл в бюджет'!H74/ВРП!I74*100</f>
        <v>32.7069413275262</v>
      </c>
      <c r="J74" s="118" t="n">
        <f aca="false">'Налоговые поступл в бюджет'!I74/ВРП!J74*100</f>
        <v>34.9835156211934</v>
      </c>
      <c r="K74" s="118" t="n">
        <f aca="false">'Налоговые поступл в бюджет'!J74/ВРП!K74*100</f>
        <v>33.1031560099672</v>
      </c>
      <c r="L74" s="118" t="n">
        <f aca="false">'Налоговые поступл в бюджет'!K74/ВРП!L74*100</f>
        <v>32.9297775240851</v>
      </c>
      <c r="M74" s="118" t="n">
        <f aca="false">'Налоговые поступл в бюджет'!L74/ВРП!M74*100</f>
        <v>32.558620971979</v>
      </c>
      <c r="N74" s="118" t="n">
        <f aca="false">'Налоговые поступл в бюджет'!M74/ВРП!N74*100</f>
        <v>30.219701376406</v>
      </c>
      <c r="O74" s="118" t="n">
        <f aca="false">'Налоговые поступл в бюджет'!N74/ВРП!O74*100</f>
        <v>33.5203118740213</v>
      </c>
      <c r="P74" s="118" t="n">
        <f aca="false">'Налоговые поступл в бюджет'!O74/ВРП!P74*100</f>
        <v>41.4120394902405</v>
      </c>
      <c r="Q74" s="118" t="n">
        <f aca="false">'Налоговые поступл в бюджет'!P74/ВРП!Q74*100</f>
        <v>36.4411478193907</v>
      </c>
      <c r="R74" s="118" t="n">
        <f aca="false">'Налоговые поступл в бюджет'!Q74/ВРП!R74*100</f>
        <v>24.2976773036007</v>
      </c>
    </row>
    <row r="75" customFormat="false" ht="15.75" hidden="false" customHeight="false" outlineLevel="0" collapsed="false">
      <c r="A75" s="118" t="n">
        <v>74</v>
      </c>
      <c r="B75" s="1" t="s">
        <v>75</v>
      </c>
      <c r="C75" s="118" t="n">
        <f aca="false">'Налоговые поступл в бюджет'!B75/ВРП!C75*100</f>
        <v>18.7979915531588</v>
      </c>
      <c r="D75" s="118" t="n">
        <f aca="false">'Налоговые поступл в бюджет'!C75/ВРП!D75*100</f>
        <v>16.2693321085837</v>
      </c>
      <c r="E75" s="118" t="n">
        <f aca="false">'Налоговые поступл в бюджет'!D75/ВРП!E75*100</f>
        <v>16.4579147890125</v>
      </c>
      <c r="F75" s="118" t="n">
        <f aca="false">'Налоговые поступл в бюджет'!E75/ВРП!F75*100</f>
        <v>14.6803920802098</v>
      </c>
      <c r="G75" s="118" t="n">
        <f aca="false">'Налоговые поступл в бюджет'!F75/ВРП!G75*100</f>
        <v>15.2986105800183</v>
      </c>
      <c r="H75" s="118" t="n">
        <f aca="false">'Налоговые поступл в бюджет'!G75/ВРП!H75*100</f>
        <v>16.8228483622185</v>
      </c>
      <c r="I75" s="118" t="n">
        <f aca="false">'Налоговые поступл в бюджет'!H75/ВРП!I75*100</f>
        <v>15.2610280078771</v>
      </c>
      <c r="J75" s="118" t="n">
        <f aca="false">'Налоговые поступл в бюджет'!I75/ВРП!J75*100</f>
        <v>14.1679899458126</v>
      </c>
      <c r="K75" s="118" t="n">
        <f aca="false">'Налоговые поступл в бюджет'!J75/ВРП!K75*100</f>
        <v>12.9436157063305</v>
      </c>
      <c r="L75" s="118" t="n">
        <f aca="false">'Налоговые поступл в бюджет'!K75/ВРП!L75*100</f>
        <v>19.0975056386145</v>
      </c>
      <c r="M75" s="118" t="n">
        <f aca="false">'Налоговые поступл в бюджет'!L75/ВРП!M75*100</f>
        <v>20.6220103565843</v>
      </c>
      <c r="N75" s="118" t="n">
        <f aca="false">'Налоговые поступл в бюджет'!M75/ВРП!N75*100</f>
        <v>18.5222789153891</v>
      </c>
      <c r="O75" s="118" t="n">
        <f aca="false">'Налоговые поступл в бюджет'!N75/ВРП!O75*100</f>
        <v>18.5701296356598</v>
      </c>
      <c r="P75" s="118" t="n">
        <f aca="false">'Налоговые поступл в бюджет'!O75/ВРП!P75*100</f>
        <v>22.4058836231815</v>
      </c>
      <c r="Q75" s="118" t="n">
        <f aca="false">'Налоговые поступл в бюджет'!P75/ВРП!Q75*100</f>
        <v>20.4198276550131</v>
      </c>
      <c r="R75" s="118" t="n">
        <f aca="false">'Налоговые поступл в бюджет'!Q75/ВРП!R75*100</f>
        <v>16.739425686943</v>
      </c>
    </row>
    <row r="76" customFormat="false" ht="15.75" hidden="false" customHeight="false" outlineLevel="0" collapsed="false">
      <c r="A76" s="118" t="n">
        <v>75</v>
      </c>
      <c r="B76" s="1" t="s">
        <v>76</v>
      </c>
      <c r="C76" s="118" t="n">
        <f aca="false">'Налоговые поступл в бюджет'!B76/ВРП!C76*100</f>
        <v>19.9712104570169</v>
      </c>
      <c r="D76" s="118" t="n">
        <f aca="false">'Налоговые поступл в бюджет'!C76/ВРП!D76*100</f>
        <v>20.0774058353736</v>
      </c>
      <c r="E76" s="118" t="n">
        <f aca="false">'Налоговые поступл в бюджет'!D76/ВРП!E76*100</f>
        <v>19.8466027410528</v>
      </c>
      <c r="F76" s="118" t="n">
        <f aca="false">'Налоговые поступл в бюджет'!E76/ВРП!F76*100</f>
        <v>14.8449090159439</v>
      </c>
      <c r="G76" s="118" t="n">
        <f aca="false">'Налоговые поступл в бюджет'!F76/ВРП!G76*100</f>
        <v>13.7805991344333</v>
      </c>
      <c r="H76" s="118" t="n">
        <f aca="false">'Налоговые поступл в бюджет'!G76/ВРП!H76*100</f>
        <v>15.6601036430212</v>
      </c>
      <c r="I76" s="118" t="n">
        <f aca="false">'Налоговые поступл в бюджет'!H76/ВРП!I76*100</f>
        <v>16.0475239976254</v>
      </c>
      <c r="J76" s="118" t="n">
        <f aca="false">'Налоговые поступл в бюджет'!I76/ВРП!J76*100</f>
        <v>16.2463372960466</v>
      </c>
      <c r="K76" s="118" t="n">
        <f aca="false">'Налоговые поступл в бюджет'!J76/ВРП!K76*100</f>
        <v>16.0439428931346</v>
      </c>
      <c r="L76" s="118" t="n">
        <f aca="false">'Налоговые поступл в бюджет'!K76/ВРП!L76*100</f>
        <v>16.8515236897585</v>
      </c>
      <c r="M76" s="118" t="n">
        <f aca="false">'Налоговые поступл в бюджет'!L76/ВРП!M76*100</f>
        <v>15.4251765060021</v>
      </c>
      <c r="N76" s="118" t="n">
        <f aca="false">'Налоговые поступл в бюджет'!M76/ВРП!N76*100</f>
        <v>15.4502898752965</v>
      </c>
      <c r="O76" s="118" t="n">
        <f aca="false">'Налоговые поступл в бюджет'!N76/ВРП!O76*100</f>
        <v>15.5711873025367</v>
      </c>
      <c r="P76" s="118" t="n">
        <f aca="false">'Налоговые поступл в бюджет'!O76/ВРП!P76*100</f>
        <v>13.9990316449139</v>
      </c>
      <c r="Q76" s="118" t="n">
        <f aca="false">'Налоговые поступл в бюджет'!P76/ВРП!Q76*100</f>
        <v>14.2054623136259</v>
      </c>
      <c r="R76" s="118" t="n">
        <f aca="false">'Налоговые поступл в бюджет'!Q76/ВРП!R76*100</f>
        <v>13.0437508687891</v>
      </c>
    </row>
    <row r="77" customFormat="false" ht="15.75" hidden="false" customHeight="false" outlineLevel="0" collapsed="false">
      <c r="A77" s="118" t="n">
        <v>76</v>
      </c>
      <c r="B77" s="1" t="s">
        <v>77</v>
      </c>
      <c r="C77" s="118" t="n">
        <f aca="false">'Налоговые поступл в бюджет'!B77/ВРП!C77*100</f>
        <v>16.3499412988625</v>
      </c>
      <c r="D77" s="118" t="n">
        <f aca="false">'Налоговые поступл в бюджет'!C77/ВРП!D77*100</f>
        <v>16.5442375091695</v>
      </c>
      <c r="E77" s="118" t="n">
        <f aca="false">'Налоговые поступл в бюджет'!D77/ВРП!E77*100</f>
        <v>16.2303400151482</v>
      </c>
      <c r="F77" s="118" t="n">
        <f aca="false">'Налоговые поступл в бюджет'!E77/ВРП!F77*100</f>
        <v>14.660661269643</v>
      </c>
      <c r="G77" s="118" t="n">
        <f aca="false">'Налоговые поступл в бюджет'!F77/ВРП!G77*100</f>
        <v>12.7430136909083</v>
      </c>
      <c r="H77" s="118" t="n">
        <f aca="false">'Налоговые поступл в бюджет'!G77/ВРП!H77*100</f>
        <v>11.5803927600795</v>
      </c>
      <c r="I77" s="118" t="n">
        <f aca="false">'Налоговые поступл в бюджет'!H77/ВРП!I77*100</f>
        <v>11.9594821244453</v>
      </c>
      <c r="J77" s="118" t="n">
        <f aca="false">'Налоговые поступл в бюджет'!I77/ВРП!J77*100</f>
        <v>12.6506889011143</v>
      </c>
      <c r="K77" s="118" t="n">
        <f aca="false">'Налоговые поступл в бюджет'!J77/ВРП!K77*100</f>
        <v>12.9147963223966</v>
      </c>
      <c r="L77" s="118" t="n">
        <f aca="false">'Налоговые поступл в бюджет'!K77/ВРП!L77*100</f>
        <v>12.1538923730937</v>
      </c>
      <c r="M77" s="118" t="n">
        <f aca="false">'Налоговые поступл в бюджет'!L77/ВРП!M77*100</f>
        <v>11.9114298729714</v>
      </c>
      <c r="N77" s="118" t="n">
        <f aca="false">'Налоговые поступл в бюджет'!M77/ВРП!N77*100</f>
        <v>13.3798529119535</v>
      </c>
      <c r="O77" s="118" t="n">
        <f aca="false">'Налоговые поступл в бюджет'!N77/ВРП!O77*100</f>
        <v>13.0211543522289</v>
      </c>
      <c r="P77" s="118" t="n">
        <f aca="false">'Налоговые поступл в бюджет'!O77/ВРП!P77*100</f>
        <v>13.4221893534402</v>
      </c>
      <c r="Q77" s="118" t="n">
        <f aca="false">'Налоговые поступл в бюджет'!P77/ВРП!Q77*100</f>
        <v>12.3789015103897</v>
      </c>
      <c r="R77" s="118" t="n">
        <f aca="false">'Налоговые поступл в бюджет'!Q77/ВРП!R77*100</f>
        <v>12.1524998050842</v>
      </c>
    </row>
    <row r="78" customFormat="false" ht="15.75" hidden="false" customHeight="false" outlineLevel="0" collapsed="false">
      <c r="A78" s="118" t="n">
        <v>77</v>
      </c>
      <c r="B78" s="1" t="s">
        <v>78</v>
      </c>
      <c r="C78" s="118" t="n">
        <f aca="false">'Налоговые поступл в бюджет'!B78/ВРП!C78*100</f>
        <v>17.6600427806425</v>
      </c>
      <c r="D78" s="118" t="n">
        <f aca="false">'Налоговые поступл в бюджет'!C78/ВРП!D78*100</f>
        <v>17.4441314611993</v>
      </c>
      <c r="E78" s="118" t="n">
        <f aca="false">'Налоговые поступл в бюджет'!D78/ВРП!E78*100</f>
        <v>19.7855362803576</v>
      </c>
      <c r="F78" s="118" t="n">
        <f aca="false">'Налоговые поступл в бюджет'!E78/ВРП!F78*100</f>
        <v>18.3568456036253</v>
      </c>
      <c r="G78" s="118" t="n">
        <f aca="false">'Налоговые поступл в бюджет'!F78/ВРП!G78*100</f>
        <v>17.53218002177</v>
      </c>
      <c r="H78" s="118" t="n">
        <f aca="false">'Налоговые поступл в бюджет'!G78/ВРП!H78*100</f>
        <v>17.309072109727</v>
      </c>
      <c r="I78" s="118" t="n">
        <f aca="false">'Налоговые поступл в бюджет'!H78/ВРП!I78*100</f>
        <v>18.4366039346917</v>
      </c>
      <c r="J78" s="118" t="n">
        <f aca="false">'Налоговые поступл в бюджет'!I78/ВРП!J78*100</f>
        <v>20.1431361093055</v>
      </c>
      <c r="K78" s="118" t="n">
        <f aca="false">'Налоговые поступл в бюджет'!J78/ВРП!K78*100</f>
        <v>11.3371880340645</v>
      </c>
      <c r="L78" s="118" t="n">
        <f aca="false">'Налоговые поступл в бюджет'!K78/ВРП!L78*100</f>
        <v>18.2431104479117</v>
      </c>
      <c r="M78" s="118" t="n">
        <f aca="false">'Налоговые поступл в бюджет'!L78/ВРП!M78*100</f>
        <v>16.1930256567599</v>
      </c>
      <c r="N78" s="118" t="n">
        <f aca="false">'Налоговые поступл в бюджет'!M78/ВРП!N78*100</f>
        <v>17.6863962996877</v>
      </c>
      <c r="O78" s="118" t="n">
        <f aca="false">'Налоговые поступл в бюджет'!N78/ВРП!O78*100</f>
        <v>19.1051104488606</v>
      </c>
      <c r="P78" s="118" t="n">
        <f aca="false">'Налоговые поступл в бюджет'!O78/ВРП!P78*100</f>
        <v>18.1304700723123</v>
      </c>
      <c r="Q78" s="118" t="n">
        <f aca="false">'Налоговые поступл в бюджет'!P78/ВРП!Q78*100</f>
        <v>17.8744170719734</v>
      </c>
      <c r="R78" s="118" t="n">
        <f aca="false">'Налоговые поступл в бюджет'!Q78/ВРП!R78*100</f>
        <v>18.2119009945084</v>
      </c>
    </row>
    <row r="79" customFormat="false" ht="15.75" hidden="false" customHeight="false" outlineLevel="0" collapsed="false">
      <c r="A79" s="118" t="n">
        <v>78</v>
      </c>
      <c r="B79" s="1" t="s">
        <v>79</v>
      </c>
      <c r="C79" s="118" t="n">
        <f aca="false">'Налоговые поступл в бюджет'!B79/ВРП!C79*100</f>
        <v>14.8925595749221</v>
      </c>
      <c r="D79" s="118" t="n">
        <f aca="false">'Налоговые поступл в бюджет'!C79/ВРП!D79*100</f>
        <v>13.7371714853892</v>
      </c>
      <c r="E79" s="118" t="n">
        <f aca="false">'Налоговые поступл в бюджет'!D79/ВРП!E79*100</f>
        <v>14.0810943332749</v>
      </c>
      <c r="F79" s="118" t="n">
        <f aca="false">'Налоговые поступл в бюджет'!E79/ВРП!F79*100</f>
        <v>16.4084014055549</v>
      </c>
      <c r="G79" s="118" t="n">
        <f aca="false">'Налоговые поступл в бюджет'!F79/ВРП!G79*100</f>
        <v>15.6847667990572</v>
      </c>
      <c r="H79" s="118" t="n">
        <f aca="false">'Налоговые поступл в бюджет'!G79/ВРП!H79*100</f>
        <v>14.7990146040956</v>
      </c>
      <c r="I79" s="118" t="n">
        <f aca="false">'Налоговые поступл в бюджет'!H79/ВРП!I79*100</f>
        <v>12.8309147623998</v>
      </c>
      <c r="J79" s="118" t="n">
        <f aca="false">'Налоговые поступл в бюджет'!I79/ВРП!J79*100</f>
        <v>13.875106742555</v>
      </c>
      <c r="K79" s="118" t="n">
        <f aca="false">'Налоговые поступл в бюджет'!J79/ВРП!K79*100</f>
        <v>15.5514646591448</v>
      </c>
      <c r="L79" s="118" t="n">
        <f aca="false">'Налоговые поступл в бюджет'!K79/ВРП!L79*100</f>
        <v>16.5023076624737</v>
      </c>
      <c r="M79" s="118" t="n">
        <f aca="false">'Налоговые поступл в бюджет'!L79/ВРП!M79*100</f>
        <v>14.093564616114</v>
      </c>
      <c r="N79" s="118" t="n">
        <f aca="false">'Налоговые поступл в бюджет'!M79/ВРП!N79*100</f>
        <v>15.2231769867925</v>
      </c>
      <c r="O79" s="118" t="n">
        <f aca="false">'Налоговые поступл в бюджет'!N79/ВРП!O79*100</f>
        <v>8.50761051974254</v>
      </c>
      <c r="P79" s="118" t="n">
        <f aca="false">'Налоговые поступл в бюджет'!O79/ВРП!P79*100</f>
        <v>9.88499661539831</v>
      </c>
      <c r="Q79" s="118" t="n">
        <f aca="false">'Налоговые поступл в бюджет'!P79/ВРП!Q79*100</f>
        <v>4.76819422756582</v>
      </c>
      <c r="R79" s="118" t="n">
        <f aca="false">'Налоговые поступл в бюджет'!Q79/ВРП!R79*100</f>
        <v>6.07394847679592</v>
      </c>
    </row>
    <row r="80" customFormat="false" ht="15.75" hidden="false" customHeight="false" outlineLevel="0" collapsed="false">
      <c r="A80" s="118" t="n">
        <v>79</v>
      </c>
      <c r="B80" s="1" t="s">
        <v>80</v>
      </c>
      <c r="C80" s="118" t="n">
        <f aca="false">'Налоговые поступл в бюджет'!B80/ВРП!C80*100</f>
        <v>15.9987190718424</v>
      </c>
      <c r="D80" s="118" t="n">
        <f aca="false">'Налоговые поступл в бюджет'!C80/ВРП!D80*100</f>
        <v>15.7390908624756</v>
      </c>
      <c r="E80" s="118" t="n">
        <f aca="false">'Налоговые поступл в бюджет'!D80/ВРП!E80*100</f>
        <v>17.1100174433092</v>
      </c>
      <c r="F80" s="118" t="n">
        <f aca="false">'Налоговые поступл в бюджет'!E80/ВРП!F80*100</f>
        <v>17.6616619663384</v>
      </c>
      <c r="G80" s="118" t="n">
        <f aca="false">'Налоговые поступл в бюджет'!F80/ВРП!G80*100</f>
        <v>14.5246252810783</v>
      </c>
      <c r="H80" s="118" t="n">
        <f aca="false">'Налоговые поступл в бюджет'!G80/ВРП!H80*100</f>
        <v>15.5987031132327</v>
      </c>
      <c r="I80" s="118" t="n">
        <f aca="false">'Налоговые поступл в бюджет'!H80/ВРП!I80*100</f>
        <v>15.6158294792322</v>
      </c>
      <c r="J80" s="118" t="n">
        <f aca="false">'Налоговые поступл в бюджет'!I80/ВРП!J80*100</f>
        <v>16.6732353199971</v>
      </c>
      <c r="K80" s="118" t="n">
        <f aca="false">'Налоговые поступл в бюджет'!J80/ВРП!K80*100</f>
        <v>11.2216388338682</v>
      </c>
      <c r="L80" s="118" t="n">
        <f aca="false">'Налоговые поступл в бюджет'!K80/ВРП!L80*100</f>
        <v>9.31060237185465</v>
      </c>
      <c r="M80" s="118" t="n">
        <f aca="false">'Налоговые поступл в бюджет'!L80/ВРП!M80*100</f>
        <v>12.9756125480233</v>
      </c>
      <c r="N80" s="118" t="n">
        <f aca="false">'Налоговые поступл в бюджет'!M80/ВРП!N80*100</f>
        <v>12.7277824502383</v>
      </c>
      <c r="O80" s="118" t="n">
        <f aca="false">'Налоговые поступл в бюджет'!N80/ВРП!O80*100</f>
        <v>8.59816909913225</v>
      </c>
      <c r="P80" s="118" t="n">
        <f aca="false">'Налоговые поступл в бюджет'!O80/ВРП!P80*100</f>
        <v>8.21164526948268</v>
      </c>
      <c r="Q80" s="118" t="n">
        <f aca="false">'Налоговые поступл в бюджет'!P80/ВРП!Q80*100</f>
        <v>8.65395510249565</v>
      </c>
      <c r="R80" s="118" t="n">
        <f aca="false">'Налоговые поступл в бюджет'!Q80/ВРП!R80*100</f>
        <v>10.3372927492748</v>
      </c>
    </row>
    <row r="81" customFormat="false" ht="15.75" hidden="false" customHeight="false" outlineLevel="0" collapsed="false">
      <c r="A81" s="118" t="n">
        <v>80</v>
      </c>
      <c r="B81" s="1" t="s">
        <v>81</v>
      </c>
      <c r="C81" s="118" t="n">
        <f aca="false">'Налоговые поступл в бюджет'!B81/ВРП!C81*100</f>
        <v>14.4360037384073</v>
      </c>
      <c r="D81" s="118" t="n">
        <f aca="false">'Налоговые поступл в бюджет'!C81/ВРП!D81*100</f>
        <v>13.3939053155406</v>
      </c>
      <c r="E81" s="118" t="n">
        <f aca="false">'Налоговые поступл в бюджет'!D81/ВРП!E81*100</f>
        <v>13.1974374111425</v>
      </c>
      <c r="F81" s="118" t="n">
        <f aca="false">'Налоговые поступл в бюджет'!E81/ВРП!F81*100</f>
        <v>15.7639390182192</v>
      </c>
      <c r="G81" s="118" t="n">
        <f aca="false">'Налоговые поступл в бюджет'!F81/ВРП!G81*100</f>
        <v>16.6333868613622</v>
      </c>
      <c r="H81" s="118" t="n">
        <f aca="false">'Налоговые поступл в бюджет'!G81/ВРП!H81*100</f>
        <v>14.3585842170613</v>
      </c>
      <c r="I81" s="118" t="n">
        <f aca="false">'Налоговые поступл в бюджет'!H81/ВРП!I81*100</f>
        <v>14.0520774833198</v>
      </c>
      <c r="J81" s="118" t="n">
        <f aca="false">'Налоговые поступл в бюджет'!I81/ВРП!J81*100</f>
        <v>12.7128616527784</v>
      </c>
      <c r="K81" s="118" t="n">
        <f aca="false">'Налоговые поступл в бюджет'!J81/ВРП!K81*100</f>
        <v>14.2487721505646</v>
      </c>
      <c r="L81" s="118" t="n">
        <f aca="false">'Налоговые поступл в бюджет'!K81/ВРП!L81*100</f>
        <v>21.3740484760727</v>
      </c>
      <c r="M81" s="118" t="n">
        <f aca="false">'Налоговые поступл в бюджет'!L81/ВРП!M81*100</f>
        <v>31.7743074825981</v>
      </c>
      <c r="N81" s="118" t="n">
        <f aca="false">'Налоговые поступл в бюджет'!M81/ВРП!N81*100</f>
        <v>23.8151997112846</v>
      </c>
      <c r="O81" s="118" t="n">
        <f aca="false">'Налоговые поступл в бюджет'!N81/ВРП!O81*100</f>
        <v>18.5932455914453</v>
      </c>
      <c r="P81" s="118" t="n">
        <f aca="false">'Налоговые поступл в бюджет'!O81/ВРП!P81*100</f>
        <v>17.1515951893951</v>
      </c>
      <c r="Q81" s="118" t="n">
        <f aca="false">'Налоговые поступл в бюджет'!P81/ВРП!Q81*100</f>
        <v>24.4982003498099</v>
      </c>
      <c r="R81" s="118" t="n">
        <f aca="false">'Налоговые поступл в бюджет'!Q81/ВРП!R81*100</f>
        <v>22.3740105198216</v>
      </c>
    </row>
    <row r="82" customFormat="false" ht="15.75" hidden="false" customHeight="false" outlineLevel="0" collapsed="false">
      <c r="A82" s="118" t="n">
        <v>81</v>
      </c>
      <c r="B82" s="1" t="s">
        <v>82</v>
      </c>
      <c r="C82" s="118" t="n">
        <f aca="false">'Налоговые поступл в бюджет'!B82/ВРП!C82*100</f>
        <v>11.072781290041</v>
      </c>
      <c r="D82" s="118" t="n">
        <f aca="false">'Налоговые поступл в бюджет'!C82/ВРП!D82*100</f>
        <v>11.3001201548663</v>
      </c>
      <c r="E82" s="118" t="n">
        <f aca="false">'Налоговые поступл в бюджет'!D82/ВРП!E82*100</f>
        <v>10.5251179081265</v>
      </c>
      <c r="F82" s="118" t="n">
        <f aca="false">'Налоговые поступл в бюджет'!E82/ВРП!F82*100</f>
        <v>12.1291237435876</v>
      </c>
      <c r="G82" s="118" t="n">
        <f aca="false">'Налоговые поступл в бюджет'!F82/ВРП!G82*100</f>
        <v>9.99091627172196</v>
      </c>
      <c r="H82" s="118" t="n">
        <f aca="false">'Налоговые поступл в бюджет'!G82/ВРП!H82*100</f>
        <v>10.2164729892033</v>
      </c>
      <c r="I82" s="118" t="n">
        <f aca="false">'Налоговые поступл в бюджет'!H82/ВРП!I82*100</f>
        <v>9.27914460181924</v>
      </c>
      <c r="J82" s="118" t="n">
        <f aca="false">'Налоговые поступл в бюджет'!I82/ВРП!J82*100</f>
        <v>9.40518814512582</v>
      </c>
      <c r="K82" s="118" t="n">
        <f aca="false">'Налоговые поступл в бюджет'!J82/ВРП!K82*100</f>
        <v>12.7950099795205</v>
      </c>
      <c r="L82" s="118" t="n">
        <f aca="false">'Налоговые поступл в бюджет'!K82/ВРП!L82*100</f>
        <v>11.2264917838949</v>
      </c>
      <c r="M82" s="118" t="n">
        <f aca="false">'Налоговые поступл в бюджет'!L82/ВРП!M82*100</f>
        <v>9.8626859507842</v>
      </c>
      <c r="N82" s="118" t="n">
        <f aca="false">'Налоговые поступл в бюджет'!M82/ВРП!N82*100</f>
        <v>12.2596138173837</v>
      </c>
      <c r="O82" s="118" t="n">
        <f aca="false">'Налоговые поступл в бюджет'!N82/ВРП!O82*100</f>
        <v>11.3877519294607</v>
      </c>
      <c r="P82" s="118" t="n">
        <f aca="false">'Налоговые поступл в бюджет'!O82/ВРП!P82*100</f>
        <v>11.5094752082109</v>
      </c>
      <c r="Q82" s="118" t="n">
        <f aca="false">'Налоговые поступл в бюджет'!P82/ВРП!Q82*100</f>
        <v>11.539053040012</v>
      </c>
      <c r="R82" s="118" t="n">
        <f aca="false">'Налоговые поступл в бюджет'!Q82/ВРП!R82*100</f>
        <v>11.4898736290121</v>
      </c>
    </row>
    <row r="83" customFormat="false" ht="15.75" hidden="false" customHeight="false" outlineLevel="0" collapsed="false">
      <c r="A83" s="118" t="n">
        <v>82</v>
      </c>
      <c r="B83" s="1" t="s">
        <v>83</v>
      </c>
      <c r="C83" s="118" t="n">
        <f aca="false">'Налоговые поступл в бюджет'!B83/ВРП!C83*100</f>
        <v>93.5226702494456</v>
      </c>
      <c r="D83" s="118" t="n">
        <f aca="false">'Налоговые поступл в бюджет'!C83/ВРП!D83*100</f>
        <v>28.9483846054833</v>
      </c>
      <c r="E83" s="118" t="n">
        <f aca="false">'Налоговые поступл в бюджет'!D83/ВРП!E83*100</f>
        <v>12.3074137084745</v>
      </c>
      <c r="F83" s="118" t="n">
        <f aca="false">'Налоговые поступл в бюджет'!E83/ВРП!F83*100</f>
        <v>27.2184353391996</v>
      </c>
      <c r="G83" s="118" t="n">
        <f aca="false">'Налоговые поступл в бюджет'!F83/ВРП!G83*100</f>
        <v>20.6736103098457</v>
      </c>
      <c r="H83" s="118" t="n">
        <f aca="false">'Налоговые поступл в бюджет'!G83/ВРП!H83*100</f>
        <v>23.9188159504953</v>
      </c>
      <c r="I83" s="118" t="n">
        <f aca="false">'Налоговые поступл в бюджет'!H83/ВРП!I83*100</f>
        <v>29.1776145280355</v>
      </c>
      <c r="J83" s="118" t="n">
        <f aca="false">'Налоговые поступл в бюджет'!I83/ВРП!J83*100</f>
        <v>20.4757209004709</v>
      </c>
      <c r="K83" s="118" t="n">
        <f aca="false">'Налоговые поступл в бюджет'!J83/ВРП!K83*100</f>
        <v>14.5748050797335</v>
      </c>
      <c r="L83" s="118" t="n">
        <f aca="false">'Налоговые поступл в бюджет'!K83/ВРП!L83*100</f>
        <v>17.730336806271</v>
      </c>
      <c r="M83" s="118" t="n">
        <f aca="false">'Налоговые поступл в бюджет'!L83/ВРП!M83*100</f>
        <v>24.167294344421</v>
      </c>
      <c r="N83" s="118" t="n">
        <f aca="false">'Налоговые поступл в бюджет'!M83/ВРП!N83*100</f>
        <v>23.3015975233661</v>
      </c>
      <c r="O83" s="118" t="n">
        <f aca="false">'Налоговые поступл в бюджет'!N83/ВРП!O83*100</f>
        <v>17.069836143406</v>
      </c>
      <c r="P83" s="118" t="n">
        <f aca="false">'Налоговые поступл в бюджет'!O83/ВРП!P83*100</f>
        <v>14.9694024063453</v>
      </c>
      <c r="Q83" s="118" t="n">
        <f aca="false">'Налоговые поступл в бюджет'!P83/ВРП!Q83*100</f>
        <v>16.4245296640224</v>
      </c>
      <c r="R83" s="118" t="n">
        <f aca="false">'Налоговые поступл в бюджет'!Q83/ВРП!R83*100</f>
        <v>21.080559694649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16" width="6.29"/>
    <col collapsed="false" customWidth="true" hidden="false" outlineLevel="0" max="2" min="2" style="117" width="39.43"/>
    <col collapsed="false" customWidth="false" hidden="false" outlineLevel="0" max="18" min="3" style="116" width="9.14"/>
    <col collapsed="false" customWidth="true" hidden="false" outlineLevel="0" max="19" min="19" style="117" width="11.72"/>
    <col collapsed="false" customWidth="false" hidden="false" outlineLevel="0" max="16384" min="20" style="117" width="9.14"/>
  </cols>
  <sheetData>
    <row r="1" customFormat="false" ht="15.75" hidden="false" customHeight="false" outlineLevel="0" collapsed="false">
      <c r="A1" s="118" t="s">
        <v>143</v>
      </c>
      <c r="B1" s="7" t="s">
        <v>144</v>
      </c>
      <c r="C1" s="117" t="s">
        <v>145</v>
      </c>
      <c r="D1" s="117" t="s">
        <v>146</v>
      </c>
      <c r="E1" s="118"/>
      <c r="F1" s="118"/>
      <c r="G1" s="118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18" t="n">
        <v>1</v>
      </c>
      <c r="B2" s="118" t="n">
        <v>0.457761110281383</v>
      </c>
      <c r="C2" s="121" t="n">
        <v>2020</v>
      </c>
      <c r="D2" s="117" t="n">
        <v>37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</row>
    <row r="3" customFormat="false" ht="15" hidden="false" customHeight="false" outlineLevel="0" collapsed="false">
      <c r="A3" s="118" t="n">
        <v>2</v>
      </c>
      <c r="B3" s="118" t="n">
        <v>0.491236545210359</v>
      </c>
      <c r="C3" s="121" t="n">
        <v>2020</v>
      </c>
      <c r="D3" s="117" t="n">
        <v>37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customFormat="false" ht="15" hidden="false" customHeight="false" outlineLevel="0" collapsed="false">
      <c r="A4" s="118" t="n">
        <v>3</v>
      </c>
      <c r="B4" s="118" t="n">
        <v>0.580115058412361</v>
      </c>
      <c r="C4" s="121" t="n">
        <v>2020</v>
      </c>
      <c r="D4" s="117" t="n">
        <v>37</v>
      </c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</row>
    <row r="5" customFormat="false" ht="15" hidden="false" customHeight="false" outlineLevel="0" collapsed="false">
      <c r="A5" s="118" t="n">
        <v>4</v>
      </c>
      <c r="B5" s="118" t="n">
        <v>0.519587425451469</v>
      </c>
      <c r="C5" s="121" t="n">
        <v>2020</v>
      </c>
      <c r="D5" s="117" t="n">
        <v>37</v>
      </c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</row>
    <row r="6" customFormat="false" ht="15" hidden="false" customHeight="false" outlineLevel="0" collapsed="false">
      <c r="A6" s="118" t="n">
        <v>5</v>
      </c>
      <c r="B6" s="118" t="n">
        <v>0.546857525559744</v>
      </c>
      <c r="C6" s="121" t="n">
        <v>2020</v>
      </c>
      <c r="D6" s="117" t="n">
        <v>37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customFormat="false" ht="15" hidden="false" customHeight="false" outlineLevel="0" collapsed="false">
      <c r="A7" s="118" t="n">
        <v>6</v>
      </c>
      <c r="B7" s="118" t="n">
        <v>0.705902092110426</v>
      </c>
      <c r="C7" s="121" t="n">
        <v>2020</v>
      </c>
      <c r="D7" s="117" t="n">
        <v>37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customFormat="false" ht="15" hidden="false" customHeight="false" outlineLevel="0" collapsed="false">
      <c r="A8" s="118" t="n">
        <v>7</v>
      </c>
      <c r="B8" s="118" t="n">
        <v>0.594421495263735</v>
      </c>
      <c r="C8" s="121" t="n">
        <v>2020</v>
      </c>
      <c r="D8" s="117" t="n">
        <v>37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</row>
    <row r="9" customFormat="false" ht="15" hidden="false" customHeight="false" outlineLevel="0" collapsed="false">
      <c r="A9" s="118" t="n">
        <v>8</v>
      </c>
      <c r="B9" s="118" t="n">
        <v>0.465789661071795</v>
      </c>
      <c r="C9" s="121" t="n">
        <v>2020</v>
      </c>
      <c r="D9" s="117" t="n">
        <v>37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customFormat="false" ht="15" hidden="false" customHeight="false" outlineLevel="0" collapsed="false">
      <c r="A10" s="118" t="n">
        <v>9</v>
      </c>
      <c r="B10" s="118" t="n">
        <v>0.368187274536226</v>
      </c>
      <c r="C10" s="121" t="n">
        <v>2020</v>
      </c>
      <c r="D10" s="117" t="n">
        <v>37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</row>
    <row r="11" customFormat="false" ht="15" hidden="false" customHeight="false" outlineLevel="0" collapsed="false">
      <c r="A11" s="118" t="n">
        <v>10</v>
      </c>
      <c r="B11" s="118" t="n">
        <v>0.652470739805013</v>
      </c>
      <c r="C11" s="121" t="n">
        <v>2020</v>
      </c>
      <c r="D11" s="117" t="n">
        <v>37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</row>
    <row r="12" customFormat="false" ht="15" hidden="false" customHeight="false" outlineLevel="0" collapsed="false">
      <c r="A12" s="118" t="n">
        <v>11</v>
      </c>
      <c r="B12" s="118" t="n">
        <v>0.451015312191092</v>
      </c>
      <c r="C12" s="121" t="n">
        <v>2020</v>
      </c>
      <c r="D12" s="117" t="n">
        <v>37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</row>
    <row r="13" customFormat="false" ht="15" hidden="false" customHeight="false" outlineLevel="0" collapsed="false">
      <c r="A13" s="118" t="n">
        <v>12</v>
      </c>
      <c r="B13" s="118" t="n">
        <v>0.758182824968441</v>
      </c>
      <c r="C13" s="121" t="n">
        <v>2020</v>
      </c>
      <c r="D13" s="117" t="n">
        <v>37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</row>
    <row r="14" customFormat="false" ht="15" hidden="false" customHeight="false" outlineLevel="0" collapsed="false">
      <c r="A14" s="118" t="n">
        <v>13</v>
      </c>
      <c r="B14" s="118" t="n">
        <v>0.593829233330322</v>
      </c>
      <c r="C14" s="121" t="n">
        <v>2020</v>
      </c>
      <c r="D14" s="117" t="n">
        <v>37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</row>
    <row r="15" customFormat="false" ht="15" hidden="false" customHeight="false" outlineLevel="0" collapsed="false">
      <c r="A15" s="118" t="n">
        <v>14</v>
      </c>
      <c r="B15" s="118" t="n">
        <v>0.410137076895721</v>
      </c>
      <c r="C15" s="121" t="n">
        <v>2020</v>
      </c>
      <c r="D15" s="117" t="n">
        <v>37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</row>
    <row r="16" customFormat="false" ht="15" hidden="false" customHeight="false" outlineLevel="0" collapsed="false">
      <c r="A16" s="118" t="n">
        <v>15</v>
      </c>
      <c r="B16" s="118" t="n">
        <v>0.551678768677728</v>
      </c>
      <c r="C16" s="121" t="n">
        <v>2020</v>
      </c>
      <c r="D16" s="117" t="n">
        <v>37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</row>
    <row r="17" customFormat="false" ht="15" hidden="false" customHeight="false" outlineLevel="0" collapsed="false">
      <c r="A17" s="118" t="n">
        <v>16</v>
      </c>
      <c r="B17" s="118" t="n">
        <v>0.515684605955193</v>
      </c>
      <c r="C17" s="121" t="n">
        <v>2020</v>
      </c>
      <c r="D17" s="117" t="n">
        <v>37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customFormat="false" ht="15" hidden="false" customHeight="false" outlineLevel="0" collapsed="false">
      <c r="A18" s="118" t="n">
        <v>17</v>
      </c>
      <c r="B18" s="118" t="n">
        <v>0.681668624579207</v>
      </c>
      <c r="C18" s="121" t="n">
        <v>2020</v>
      </c>
      <c r="D18" s="117" t="n">
        <v>37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customFormat="false" ht="15" hidden="false" customHeight="false" outlineLevel="0" collapsed="false">
      <c r="A19" s="118" t="n">
        <v>18</v>
      </c>
      <c r="B19" s="118" t="n">
        <v>0.634903755184352</v>
      </c>
      <c r="C19" s="121" t="n">
        <v>2020</v>
      </c>
      <c r="D19" s="117" t="n">
        <v>37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customFormat="false" ht="15" hidden="false" customHeight="false" outlineLevel="0" collapsed="false">
      <c r="A20" s="118" t="n">
        <v>19</v>
      </c>
      <c r="B20" s="118" t="n">
        <v>0.452760346237673</v>
      </c>
      <c r="C20" s="121" t="n">
        <v>2020</v>
      </c>
      <c r="D20" s="117" t="n">
        <v>37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</row>
    <row r="21" customFormat="false" ht="15" hidden="false" customHeight="false" outlineLevel="0" collapsed="false">
      <c r="A21" s="118" t="n">
        <v>20</v>
      </c>
      <c r="B21" s="118" t="n">
        <v>0.678876243073129</v>
      </c>
      <c r="C21" s="121" t="n">
        <v>2020</v>
      </c>
      <c r="D21" s="117" t="n">
        <v>37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</row>
    <row r="22" customFormat="false" ht="15" hidden="false" customHeight="false" outlineLevel="0" collapsed="false">
      <c r="A22" s="118" t="n">
        <v>21</v>
      </c>
      <c r="B22" s="118" t="n">
        <v>0.319304634672569</v>
      </c>
      <c r="C22" s="121" t="n">
        <v>2020</v>
      </c>
      <c r="D22" s="117" t="n">
        <v>37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</row>
    <row r="23" customFormat="false" ht="15" hidden="false" customHeight="false" outlineLevel="0" collapsed="false">
      <c r="A23" s="118" t="n">
        <v>22</v>
      </c>
      <c r="B23" s="118" t="n">
        <v>0.497061402385919</v>
      </c>
      <c r="C23" s="121" t="n">
        <v>2020</v>
      </c>
      <c r="D23" s="117" t="n">
        <v>37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</row>
    <row r="24" customFormat="false" ht="15" hidden="false" customHeight="false" outlineLevel="0" collapsed="false">
      <c r="A24" s="118" t="n">
        <v>23</v>
      </c>
      <c r="B24" s="118" t="n">
        <v>0.730213945097688</v>
      </c>
      <c r="C24" s="121" t="n">
        <v>2020</v>
      </c>
      <c r="D24" s="117" t="n">
        <v>37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</row>
    <row r="25" customFormat="false" ht="15" hidden="false" customHeight="false" outlineLevel="0" collapsed="false">
      <c r="A25" s="118" t="n">
        <v>24</v>
      </c>
      <c r="B25" s="118" t="n">
        <v>0.832326027119039</v>
      </c>
      <c r="C25" s="121" t="n">
        <v>2020</v>
      </c>
      <c r="D25" s="117" t="n">
        <v>37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</row>
    <row r="26" customFormat="false" ht="15" hidden="false" customHeight="false" outlineLevel="0" collapsed="false">
      <c r="A26" s="118" t="n">
        <v>25</v>
      </c>
      <c r="B26" s="118" t="n">
        <v>0</v>
      </c>
      <c r="C26" s="121" t="n">
        <v>2020</v>
      </c>
      <c r="D26" s="117" t="n">
        <v>37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</row>
    <row r="27" customFormat="false" ht="15" hidden="false" customHeight="false" outlineLevel="0" collapsed="false">
      <c r="A27" s="118" t="n">
        <v>26</v>
      </c>
      <c r="B27" s="118" t="n">
        <v>0.207076995098896</v>
      </c>
      <c r="C27" s="121" t="n">
        <v>2020</v>
      </c>
      <c r="D27" s="117" t="n">
        <v>37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</row>
    <row r="28" customFormat="false" ht="15" hidden="false" customHeight="false" outlineLevel="0" collapsed="false">
      <c r="A28" s="118" t="n">
        <v>27</v>
      </c>
      <c r="B28" s="118" t="n">
        <v>0.360876715508715</v>
      </c>
      <c r="C28" s="121" t="n">
        <v>2020</v>
      </c>
      <c r="D28" s="117" t="n">
        <v>37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customFormat="false" ht="15" hidden="false" customHeight="false" outlineLevel="0" collapsed="false">
      <c r="A29" s="118" t="n">
        <v>28</v>
      </c>
      <c r="B29" s="118" t="n">
        <v>0.927132093864494</v>
      </c>
      <c r="C29" s="121" t="n">
        <v>2020</v>
      </c>
      <c r="D29" s="117" t="n">
        <v>37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</row>
    <row r="30" customFormat="false" ht="15" hidden="false" customHeight="false" outlineLevel="0" collapsed="false">
      <c r="A30" s="118" t="n">
        <v>29</v>
      </c>
      <c r="B30" s="118" t="n">
        <v>4.22969535777021E-008</v>
      </c>
      <c r="C30" s="121" t="n">
        <v>2020</v>
      </c>
      <c r="D30" s="117" t="n">
        <v>37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customFormat="false" ht="15" hidden="false" customHeight="false" outlineLevel="0" collapsed="false">
      <c r="A31" s="118" t="n">
        <v>30</v>
      </c>
      <c r="B31" s="118" t="n">
        <v>0.243433500155956</v>
      </c>
      <c r="C31" s="121" t="n">
        <v>2020</v>
      </c>
      <c r="D31" s="117" t="n">
        <v>37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customFormat="false" ht="15" hidden="false" customHeight="false" outlineLevel="0" collapsed="false">
      <c r="A32" s="118" t="n">
        <v>31</v>
      </c>
      <c r="B32" s="118" t="n">
        <v>0.784649014615432</v>
      </c>
      <c r="C32" s="121" t="n">
        <v>2020</v>
      </c>
      <c r="D32" s="117" t="n">
        <v>37</v>
      </c>
      <c r="E32" s="119"/>
      <c r="F32" s="119"/>
      <c r="G32" s="119"/>
      <c r="H32" s="119"/>
      <c r="I32" s="119"/>
      <c r="J32" s="119"/>
      <c r="K32" s="119"/>
      <c r="L32" s="119"/>
      <c r="M32" s="118"/>
      <c r="N32" s="118"/>
      <c r="O32" s="118"/>
      <c r="P32" s="118"/>
      <c r="Q32" s="118"/>
    </row>
    <row r="33" customFormat="false" ht="15" hidden="false" customHeight="false" outlineLevel="0" collapsed="false">
      <c r="A33" s="118" t="n">
        <v>32</v>
      </c>
      <c r="B33" s="118" t="n">
        <v>0.787049072038627</v>
      </c>
      <c r="C33" s="121" t="n">
        <v>2020</v>
      </c>
      <c r="D33" s="117" t="n">
        <v>37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</row>
    <row r="34" customFormat="false" ht="15" hidden="false" customHeight="false" outlineLevel="0" collapsed="false">
      <c r="A34" s="118" t="n">
        <v>33</v>
      </c>
      <c r="B34" s="118" t="n">
        <v>0.221915684453727</v>
      </c>
      <c r="C34" s="121" t="n">
        <v>2020</v>
      </c>
      <c r="D34" s="117" t="n">
        <v>37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</row>
    <row r="35" customFormat="false" ht="15" hidden="false" customHeight="false" outlineLevel="0" collapsed="false">
      <c r="A35" s="118" t="n">
        <v>34</v>
      </c>
      <c r="B35" s="118" t="n">
        <v>0.756445974123776</v>
      </c>
      <c r="C35" s="121" t="n">
        <v>2020</v>
      </c>
      <c r="D35" s="117" t="n">
        <v>37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</row>
    <row r="36" customFormat="false" ht="15" hidden="false" customHeight="false" outlineLevel="0" collapsed="false">
      <c r="A36" s="118" t="n">
        <v>35</v>
      </c>
      <c r="B36" s="118" t="n">
        <v>0.659294470212964</v>
      </c>
      <c r="C36" s="121" t="n">
        <v>2020</v>
      </c>
      <c r="D36" s="117" t="n">
        <v>37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</row>
    <row r="37" customFormat="false" ht="15" hidden="false" customHeight="false" outlineLevel="0" collapsed="false">
      <c r="A37" s="118" t="n">
        <v>36</v>
      </c>
      <c r="B37" s="118" t="n">
        <v>0.00134173063051407</v>
      </c>
      <c r="C37" s="121" t="n">
        <v>2020</v>
      </c>
      <c r="D37" s="117" t="n">
        <v>37</v>
      </c>
      <c r="E37" s="119"/>
      <c r="F37" s="119"/>
      <c r="G37" s="119"/>
      <c r="H37" s="119"/>
      <c r="I37" s="119"/>
      <c r="J37" s="119"/>
      <c r="K37" s="119"/>
      <c r="L37" s="119"/>
      <c r="M37" s="118"/>
      <c r="N37" s="118"/>
      <c r="O37" s="118"/>
      <c r="P37" s="118"/>
      <c r="Q37" s="118"/>
    </row>
    <row r="38" customFormat="false" ht="15" hidden="false" customHeight="false" outlineLevel="0" collapsed="false">
      <c r="A38" s="118" t="n">
        <v>37</v>
      </c>
      <c r="B38" s="118" t="n">
        <v>0.264153677988544</v>
      </c>
      <c r="C38" s="121" t="n">
        <v>2020</v>
      </c>
      <c r="D38" s="117" t="n">
        <v>37</v>
      </c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</row>
    <row r="39" customFormat="false" ht="15" hidden="false" customHeight="false" outlineLevel="0" collapsed="false">
      <c r="A39" s="118" t="n">
        <v>38</v>
      </c>
      <c r="B39" s="118" t="n">
        <v>0.296454714492463</v>
      </c>
      <c r="C39" s="121" t="n">
        <v>2020</v>
      </c>
      <c r="D39" s="117" t="n">
        <v>37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</row>
    <row r="40" customFormat="false" ht="15" hidden="false" customHeight="false" outlineLevel="0" collapsed="false">
      <c r="A40" s="118" t="n">
        <v>39</v>
      </c>
      <c r="B40" s="118" t="n">
        <v>0.369875741412014</v>
      </c>
      <c r="C40" s="121" t="n">
        <v>2020</v>
      </c>
      <c r="D40" s="117" t="n">
        <v>37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</row>
    <row r="41" customFormat="false" ht="15" hidden="false" customHeight="false" outlineLevel="0" collapsed="false">
      <c r="A41" s="118" t="n">
        <v>40</v>
      </c>
      <c r="B41" s="118" t="n">
        <v>0.443256933143178</v>
      </c>
      <c r="C41" s="121" t="n">
        <v>2020</v>
      </c>
      <c r="D41" s="117" t="n">
        <v>37</v>
      </c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</row>
    <row r="42" customFormat="false" ht="15" hidden="false" customHeight="false" outlineLevel="0" collapsed="false">
      <c r="A42" s="118" t="n">
        <v>41</v>
      </c>
      <c r="B42" s="118" t="n">
        <v>0.403991225268919</v>
      </c>
      <c r="C42" s="121" t="n">
        <v>2020</v>
      </c>
      <c r="D42" s="117" t="n">
        <v>37</v>
      </c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</row>
    <row r="43" customFormat="false" ht="15" hidden="false" customHeight="false" outlineLevel="0" collapsed="false">
      <c r="A43" s="118" t="n">
        <v>42</v>
      </c>
      <c r="B43" s="118" t="n">
        <v>0.304797429339602</v>
      </c>
      <c r="C43" s="121" t="n">
        <v>2020</v>
      </c>
      <c r="D43" s="117" t="n">
        <v>37</v>
      </c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</row>
    <row r="44" customFormat="false" ht="15" hidden="false" customHeight="false" outlineLevel="0" collapsed="false">
      <c r="A44" s="118" t="n">
        <v>43</v>
      </c>
      <c r="B44" s="118" t="n">
        <v>0.50955050215665</v>
      </c>
      <c r="C44" s="121" t="n">
        <v>2020</v>
      </c>
      <c r="D44" s="117" t="n">
        <v>37</v>
      </c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customFormat="false" ht="15" hidden="false" customHeight="false" outlineLevel="0" collapsed="false">
      <c r="A45" s="118" t="n">
        <v>44</v>
      </c>
      <c r="B45" s="118" t="n">
        <v>0.628424036739481</v>
      </c>
      <c r="C45" s="121" t="n">
        <v>2020</v>
      </c>
      <c r="D45" s="117" t="n">
        <v>37</v>
      </c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customFormat="false" ht="15" hidden="false" customHeight="false" outlineLevel="0" collapsed="false">
      <c r="A46" s="118" t="n">
        <v>45</v>
      </c>
      <c r="B46" s="118" t="n">
        <v>0.474643505558642</v>
      </c>
      <c r="C46" s="121" t="n">
        <v>2020</v>
      </c>
      <c r="D46" s="117" t="n">
        <v>37</v>
      </c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customFormat="false" ht="15" hidden="false" customHeight="false" outlineLevel="0" collapsed="false">
      <c r="A47" s="118" t="n">
        <v>46</v>
      </c>
      <c r="B47" s="118" t="n">
        <v>0.543765264895115</v>
      </c>
      <c r="C47" s="121" t="n">
        <v>2020</v>
      </c>
      <c r="D47" s="117" t="n">
        <v>37</v>
      </c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</row>
    <row r="48" customFormat="false" ht="15" hidden="false" customHeight="false" outlineLevel="0" collapsed="false">
      <c r="A48" s="118" t="n">
        <v>47</v>
      </c>
      <c r="B48" s="118" t="n">
        <v>0.67263607147041</v>
      </c>
      <c r="C48" s="121" t="n">
        <v>2020</v>
      </c>
      <c r="D48" s="117" t="n">
        <v>37</v>
      </c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</row>
    <row r="49" customFormat="false" ht="15" hidden="false" customHeight="false" outlineLevel="0" collapsed="false">
      <c r="A49" s="118" t="n">
        <v>48</v>
      </c>
      <c r="B49" s="118" t="n">
        <v>0.678022283327818</v>
      </c>
      <c r="C49" s="121" t="n">
        <v>2020</v>
      </c>
      <c r="D49" s="117" t="n">
        <v>37</v>
      </c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</row>
    <row r="50" customFormat="false" ht="15" hidden="false" customHeight="false" outlineLevel="0" collapsed="false">
      <c r="A50" s="118" t="n">
        <v>49</v>
      </c>
      <c r="B50" s="118" t="n">
        <v>0.570369380333526</v>
      </c>
      <c r="C50" s="121" t="n">
        <v>2020</v>
      </c>
      <c r="D50" s="117" t="n">
        <v>37</v>
      </c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</row>
    <row r="51" customFormat="false" ht="15" hidden="false" customHeight="false" outlineLevel="0" collapsed="false">
      <c r="A51" s="118" t="n">
        <v>50</v>
      </c>
      <c r="B51" s="118" t="n">
        <v>0.67626339163106</v>
      </c>
      <c r="C51" s="121" t="n">
        <v>2020</v>
      </c>
      <c r="D51" s="117" t="n">
        <v>37</v>
      </c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</row>
    <row r="52" customFormat="false" ht="15" hidden="false" customHeight="false" outlineLevel="0" collapsed="false">
      <c r="A52" s="118" t="n">
        <v>51</v>
      </c>
      <c r="B52" s="118" t="n">
        <v>0.50155230935707</v>
      </c>
      <c r="C52" s="121" t="n">
        <v>2020</v>
      </c>
      <c r="D52" s="117" t="n">
        <v>37</v>
      </c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</row>
    <row r="53" customFormat="false" ht="15" hidden="false" customHeight="false" outlineLevel="0" collapsed="false">
      <c r="A53" s="118" t="n">
        <v>52</v>
      </c>
      <c r="B53" s="118" t="n">
        <v>0.637901261495274</v>
      </c>
      <c r="C53" s="121" t="n">
        <v>2020</v>
      </c>
      <c r="D53" s="117" t="n">
        <v>37</v>
      </c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</row>
    <row r="54" customFormat="false" ht="15" hidden="false" customHeight="false" outlineLevel="0" collapsed="false">
      <c r="A54" s="118" t="n">
        <v>53</v>
      </c>
      <c r="B54" s="118" t="n">
        <v>0.710745535393953</v>
      </c>
      <c r="C54" s="121" t="n">
        <v>2020</v>
      </c>
      <c r="D54" s="117" t="n">
        <v>37</v>
      </c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</row>
    <row r="55" customFormat="false" ht="15" hidden="false" customHeight="false" outlineLevel="0" collapsed="false">
      <c r="A55" s="118" t="n">
        <v>54</v>
      </c>
      <c r="B55" s="118" t="n">
        <v>0.522601225476383</v>
      </c>
      <c r="C55" s="121" t="n">
        <v>2020</v>
      </c>
      <c r="D55" s="117" t="n">
        <v>37</v>
      </c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</row>
    <row r="56" customFormat="false" ht="15" hidden="false" customHeight="false" outlineLevel="0" collapsed="false">
      <c r="A56" s="118" t="n">
        <v>55</v>
      </c>
      <c r="B56" s="118" t="n">
        <v>0.735565049232516</v>
      </c>
      <c r="C56" s="121" t="n">
        <v>2020</v>
      </c>
      <c r="D56" s="117" t="n">
        <v>37</v>
      </c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</row>
    <row r="57" customFormat="false" ht="15" hidden="false" customHeight="false" outlineLevel="0" collapsed="false">
      <c r="A57" s="118" t="n">
        <v>56</v>
      </c>
      <c r="B57" s="118" t="n">
        <v>0.617075299344406</v>
      </c>
      <c r="C57" s="121" t="n">
        <v>2020</v>
      </c>
      <c r="D57" s="117" t="n">
        <v>37</v>
      </c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</row>
    <row r="58" customFormat="false" ht="15" hidden="false" customHeight="false" outlineLevel="0" collapsed="false">
      <c r="A58" s="118" t="n">
        <v>57</v>
      </c>
      <c r="B58" s="118" t="n">
        <v>0.643878695823795</v>
      </c>
      <c r="C58" s="121" t="n">
        <v>2020</v>
      </c>
      <c r="D58" s="117" t="n">
        <v>37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</row>
    <row r="59" customFormat="false" ht="15" hidden="false" customHeight="false" outlineLevel="0" collapsed="false">
      <c r="A59" s="118" t="n">
        <v>58</v>
      </c>
      <c r="B59" s="118" t="n">
        <v>0.513987035523701</v>
      </c>
      <c r="C59" s="121" t="n">
        <v>2020</v>
      </c>
      <c r="D59" s="117" t="n">
        <v>37</v>
      </c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</row>
    <row r="60" customFormat="false" ht="15" hidden="false" customHeight="false" outlineLevel="0" collapsed="false">
      <c r="A60" s="118" t="n">
        <v>59</v>
      </c>
      <c r="B60" s="118" t="n">
        <v>0.541030877357687</v>
      </c>
      <c r="C60" s="121" t="n">
        <v>2020</v>
      </c>
      <c r="D60" s="117" t="n">
        <v>37</v>
      </c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</row>
    <row r="61" customFormat="false" ht="15" hidden="false" customHeight="false" outlineLevel="0" collapsed="false">
      <c r="A61" s="118" t="n">
        <v>60</v>
      </c>
      <c r="B61" s="118" t="n">
        <v>0.0296894075127022</v>
      </c>
      <c r="C61" s="121" t="n">
        <v>2020</v>
      </c>
      <c r="D61" s="117" t="n">
        <v>37</v>
      </c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</row>
    <row r="62" customFormat="false" ht="15" hidden="false" customHeight="false" outlineLevel="0" collapsed="false">
      <c r="A62" s="118" t="n">
        <v>61</v>
      </c>
      <c r="B62" s="118" t="n">
        <v>0.55661730811776</v>
      </c>
      <c r="C62" s="121" t="n">
        <v>2020</v>
      </c>
      <c r="D62" s="117" t="n">
        <v>37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</row>
    <row r="63" customFormat="false" ht="15" hidden="false" customHeight="false" outlineLevel="0" collapsed="false">
      <c r="A63" s="118" t="n">
        <v>62</v>
      </c>
      <c r="B63" s="118" t="n">
        <v>0.54389491577651</v>
      </c>
      <c r="C63" s="121" t="n">
        <v>2020</v>
      </c>
      <c r="D63" s="117" t="n">
        <v>37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</row>
    <row r="64" customFormat="false" ht="15" hidden="false" customHeight="false" outlineLevel="0" collapsed="false">
      <c r="A64" s="118" t="n">
        <v>63</v>
      </c>
      <c r="B64" s="118" t="n">
        <v>0.428388608246959</v>
      </c>
      <c r="C64" s="121" t="n">
        <v>2020</v>
      </c>
      <c r="D64" s="117" t="n">
        <v>37</v>
      </c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</row>
    <row r="65" customFormat="false" ht="15" hidden="false" customHeight="false" outlineLevel="0" collapsed="false">
      <c r="A65" s="118" t="n">
        <v>64</v>
      </c>
      <c r="B65" s="118" t="n">
        <v>0.31523628011126</v>
      </c>
      <c r="C65" s="121" t="n">
        <v>2020</v>
      </c>
      <c r="D65" s="117" t="n">
        <v>37</v>
      </c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</row>
    <row r="66" customFormat="false" ht="15" hidden="false" customHeight="false" outlineLevel="0" collapsed="false">
      <c r="A66" s="118" t="n">
        <v>65</v>
      </c>
      <c r="B66" s="118" t="n">
        <v>0.364814671026173</v>
      </c>
      <c r="C66" s="121" t="n">
        <v>2020</v>
      </c>
      <c r="D66" s="117" t="n">
        <v>37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</row>
    <row r="67" customFormat="false" ht="15" hidden="false" customHeight="false" outlineLevel="0" collapsed="false">
      <c r="A67" s="118" t="n">
        <v>66</v>
      </c>
      <c r="B67" s="118" t="n">
        <v>0.546121918677462</v>
      </c>
      <c r="C67" s="121" t="n">
        <v>2020</v>
      </c>
      <c r="D67" s="117" t="n">
        <v>37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</row>
    <row r="68" customFormat="false" ht="15" hidden="false" customHeight="false" outlineLevel="0" collapsed="false">
      <c r="A68" s="118" t="n">
        <v>67</v>
      </c>
      <c r="B68" s="118" t="n">
        <v>0.41239923397671</v>
      </c>
      <c r="C68" s="121" t="n">
        <v>2020</v>
      </c>
      <c r="D68" s="117" t="n">
        <v>37</v>
      </c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</row>
    <row r="69" customFormat="false" ht="15" hidden="false" customHeight="false" outlineLevel="0" collapsed="false">
      <c r="A69" s="118" t="n">
        <v>68</v>
      </c>
      <c r="B69" s="118" t="n">
        <v>0.676152294387428</v>
      </c>
      <c r="C69" s="121" t="n">
        <v>2020</v>
      </c>
      <c r="D69" s="117" t="n">
        <v>37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</row>
    <row r="70" customFormat="false" ht="15" hidden="false" customHeight="false" outlineLevel="0" collapsed="false">
      <c r="A70" s="118" t="n">
        <v>69</v>
      </c>
      <c r="B70" s="118" t="n">
        <v>0.673899375148068</v>
      </c>
      <c r="C70" s="121" t="n">
        <v>2020</v>
      </c>
      <c r="D70" s="117" t="n">
        <v>37</v>
      </c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</row>
    <row r="71" customFormat="false" ht="15" hidden="false" customHeight="false" outlineLevel="0" collapsed="false">
      <c r="A71" s="118" t="n">
        <v>70</v>
      </c>
      <c r="B71" s="118" t="n">
        <v>0.36056076720937</v>
      </c>
      <c r="C71" s="121" t="n">
        <v>2020</v>
      </c>
      <c r="D71" s="117" t="n">
        <v>37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</row>
    <row r="72" customFormat="false" ht="15" hidden="false" customHeight="false" outlineLevel="0" collapsed="false">
      <c r="A72" s="118" t="n">
        <v>71</v>
      </c>
      <c r="B72" s="118" t="n">
        <v>0.524899035452117</v>
      </c>
      <c r="C72" s="121" t="n">
        <v>2020</v>
      </c>
      <c r="D72" s="117" t="n">
        <v>37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</row>
    <row r="73" customFormat="false" ht="15" hidden="false" customHeight="false" outlineLevel="0" collapsed="false">
      <c r="A73" s="118" t="n">
        <v>72</v>
      </c>
      <c r="B73" s="118" t="n">
        <v>0.70934652831442</v>
      </c>
      <c r="C73" s="121" t="n">
        <v>2020</v>
      </c>
      <c r="D73" s="117" t="n">
        <v>37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</row>
    <row r="74" customFormat="false" ht="15" hidden="false" customHeight="false" outlineLevel="0" collapsed="false">
      <c r="A74" s="118" t="n">
        <v>73</v>
      </c>
      <c r="B74" s="118" t="n">
        <v>0.690144055435096</v>
      </c>
      <c r="C74" s="121" t="n">
        <v>2020</v>
      </c>
      <c r="D74" s="117" t="n">
        <v>37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</row>
    <row r="75" customFormat="false" ht="15" hidden="false" customHeight="false" outlineLevel="0" collapsed="false">
      <c r="A75" s="118" t="n">
        <v>74</v>
      </c>
      <c r="B75" s="118" t="n">
        <v>0.58373695975036</v>
      </c>
      <c r="C75" s="121" t="n">
        <v>2020</v>
      </c>
      <c r="D75" s="117" t="n">
        <v>37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</row>
    <row r="76" customFormat="false" ht="15" hidden="false" customHeight="false" outlineLevel="0" collapsed="false">
      <c r="A76" s="118" t="n">
        <v>75</v>
      </c>
      <c r="B76" s="118" t="n">
        <v>0.501163816744183</v>
      </c>
      <c r="C76" s="121" t="n">
        <v>2020</v>
      </c>
      <c r="D76" s="117" t="n">
        <v>37</v>
      </c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</row>
    <row r="77" customFormat="false" ht="15" hidden="false" customHeight="false" outlineLevel="0" collapsed="false">
      <c r="A77" s="118" t="n">
        <v>76</v>
      </c>
      <c r="B77" s="118" t="n">
        <v>0.476405259580455</v>
      </c>
      <c r="C77" s="121" t="n">
        <v>2020</v>
      </c>
      <c r="D77" s="117" t="n">
        <v>37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</row>
    <row r="78" customFormat="false" ht="15" hidden="false" customHeight="false" outlineLevel="0" collapsed="false">
      <c r="A78" s="118" t="n">
        <v>77</v>
      </c>
      <c r="B78" s="118" t="n">
        <v>0.609704057672898</v>
      </c>
      <c r="C78" s="121" t="n">
        <v>2020</v>
      </c>
      <c r="D78" s="117" t="n">
        <v>37</v>
      </c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</row>
    <row r="79" customFormat="false" ht="15" hidden="false" customHeight="false" outlineLevel="0" collapsed="false">
      <c r="A79" s="118" t="n">
        <v>78</v>
      </c>
      <c r="B79" s="118" t="n">
        <v>0.226834477241824</v>
      </c>
      <c r="C79" s="121" t="n">
        <v>2020</v>
      </c>
      <c r="D79" s="117" t="n">
        <v>37</v>
      </c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</row>
    <row r="80" customFormat="false" ht="15" hidden="false" customHeight="false" outlineLevel="0" collapsed="false">
      <c r="A80" s="118" t="n">
        <v>79</v>
      </c>
      <c r="B80" s="118" t="n">
        <v>0.418244174479256</v>
      </c>
      <c r="C80" s="121" t="n">
        <v>2020</v>
      </c>
      <c r="D80" s="117" t="n">
        <v>37</v>
      </c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</row>
    <row r="81" customFormat="false" ht="15" hidden="false" customHeight="false" outlineLevel="0" collapsed="false">
      <c r="A81" s="118" t="n">
        <v>80</v>
      </c>
      <c r="B81" s="118" t="n">
        <v>0.668485753076212</v>
      </c>
      <c r="C81" s="121" t="n">
        <v>2020</v>
      </c>
      <c r="D81" s="117" t="n">
        <v>37</v>
      </c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</row>
    <row r="82" customFormat="false" ht="15" hidden="false" customHeight="false" outlineLevel="0" collapsed="false">
      <c r="A82" s="118" t="n">
        <v>81</v>
      </c>
      <c r="B82" s="118" t="n">
        <v>0.456462716263196</v>
      </c>
      <c r="C82" s="121" t="n">
        <v>2020</v>
      </c>
      <c r="D82" s="117" t="n">
        <v>37</v>
      </c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</row>
    <row r="83" customFormat="false" ht="15" hidden="false" customHeight="false" outlineLevel="0" collapsed="false">
      <c r="A83" s="118" t="n">
        <v>82</v>
      </c>
      <c r="B83" s="118" t="n">
        <v>0.652169140171842</v>
      </c>
      <c r="C83" s="121" t="n">
        <v>2020</v>
      </c>
      <c r="D83" s="117" t="n">
        <v>37</v>
      </c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2" activeCellId="1" sqref="C1:C83 Q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16" width="7.72"/>
    <col collapsed="false" customWidth="true" hidden="false" outlineLevel="0" max="2" min="2" style="117" width="35.57"/>
    <col collapsed="false" customWidth="true" hidden="false" outlineLevel="0" max="4" min="3" style="117" width="8.43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.75" hidden="false" customHeight="false" outlineLevel="0" collapsed="false">
      <c r="A1" s="118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18" t="n">
        <v>1</v>
      </c>
      <c r="B2" s="1" t="s">
        <v>2</v>
      </c>
      <c r="C2" s="4" t="n">
        <f aca="false">'Объем жил кредитов'!B2/Население!C2</f>
        <v>0.466269841269841</v>
      </c>
      <c r="D2" s="3" t="n">
        <f aca="false">'Объем жил кредитов'!C2/Население!D2</f>
        <v>1.20873593646592</v>
      </c>
      <c r="E2" s="3" t="n">
        <f aca="false">'Объем жил кредитов'!D2/Население!E2</f>
        <v>2.18712021136063</v>
      </c>
      <c r="F2" s="3" t="n">
        <f aca="false">'Объем жил кредитов'!E2/Население!F2</f>
        <v>3.21454904542462</v>
      </c>
      <c r="G2" s="3" t="n">
        <f aca="false">'Объем жил кредитов'!F2/Население!G2</f>
        <v>0.713508196721311</v>
      </c>
      <c r="H2" s="4" t="n">
        <f aca="false">'Объем жил кредитов'!G2/Население!H2</f>
        <v>1.81005221932115</v>
      </c>
      <c r="I2" s="1" t="n">
        <f aca="false">H2+J2/2</f>
        <v>4.14165507460992</v>
      </c>
      <c r="J2" s="4" t="n">
        <f aca="false">'Объем жил кредитов'!I2/Население!J2</f>
        <v>4.66320571057755</v>
      </c>
      <c r="K2" s="4" t="n">
        <f aca="false">'Объем жил кредитов'!J2/Население!K2</f>
        <v>6.17616580310881</v>
      </c>
      <c r="L2" s="4" t="n">
        <f aca="false">'Объем жил кредитов'!K2/Население!L2</f>
        <v>7.3843669250646</v>
      </c>
      <c r="M2" s="4" t="n">
        <f aca="false">'Объем жил кредитов'!L2/Население!M2</f>
        <v>4.84451612903226</v>
      </c>
      <c r="N2" s="4" t="n">
        <f aca="false">'Объем жил кредитов'!M2/Население!N2</f>
        <v>6.12427559562138</v>
      </c>
      <c r="O2" s="4" t="n">
        <f aca="false">'Объем жил кредитов'!N2/Население!O2</f>
        <v>8.95612903225807</v>
      </c>
      <c r="P2" s="4" t="n">
        <f aca="false">'Объем жил кредитов'!O2/Население!P2</f>
        <v>13.5342377260982</v>
      </c>
      <c r="Q2" s="4" t="n">
        <f aca="false">'Объем жил кредитов'!P2/Население!Q2</f>
        <v>13.1245965138799</v>
      </c>
      <c r="R2" s="4" t="n">
        <f aca="false">'Объем жил кредитов'!Q2/Население!R2</f>
        <v>22.0415314730694</v>
      </c>
    </row>
    <row r="3" customFormat="false" ht="15.75" hidden="false" customHeight="false" outlineLevel="0" collapsed="false">
      <c r="A3" s="118" t="n">
        <v>2</v>
      </c>
      <c r="B3" s="1" t="s">
        <v>3</v>
      </c>
      <c r="C3" s="4" t="n">
        <f aca="false">'Объем жил кредитов'!B3/Население!C3</f>
        <v>0.20422004521477</v>
      </c>
      <c r="D3" s="3" t="n">
        <f aca="false">'Объем жил кредитов'!C3/Население!D3</f>
        <v>0.689331329827198</v>
      </c>
      <c r="E3" s="3" t="n">
        <f aca="false">'Объем жил кредитов'!D3/Население!E3</f>
        <v>1.47357630979499</v>
      </c>
      <c r="F3" s="3" t="n">
        <f aca="false">'Объем жил кредитов'!E3/Население!F3</f>
        <v>2.36493506493507</v>
      </c>
      <c r="G3" s="3" t="n">
        <f aca="false">'Объем жил кредитов'!F3/Население!G3</f>
        <v>0.728615384615385</v>
      </c>
      <c r="H3" s="4" t="n">
        <f aca="false">'Объем жил кредитов'!G3/Население!H3</f>
        <v>1.57176470588235</v>
      </c>
      <c r="I3" s="1" t="n">
        <f aca="false">H3+J3/2</f>
        <v>3.92144572661601</v>
      </c>
      <c r="J3" s="4" t="n">
        <f aca="false">'Объем жил кредитов'!I3/Население!J3</f>
        <v>4.69936204146731</v>
      </c>
      <c r="K3" s="4" t="n">
        <f aca="false">'Объем жил кредитов'!J3/Население!K3</f>
        <v>6.18276972624799</v>
      </c>
      <c r="L3" s="4" t="n">
        <f aca="false">'Объем жил кредитов'!K3/Население!L3</f>
        <v>8.83373884833739</v>
      </c>
      <c r="M3" s="4" t="n">
        <f aca="false">'Объем жил кредитов'!L3/Население!M3</f>
        <v>5.9257748776509</v>
      </c>
      <c r="N3" s="4" t="n">
        <f aca="false">'Объем жил кредитов'!M3/Население!N3</f>
        <v>7.14660114660115</v>
      </c>
      <c r="O3" s="4" t="n">
        <f aca="false">'Объем жил кредитов'!N3/Население!O3</f>
        <v>9.54913294797688</v>
      </c>
      <c r="P3" s="4" t="n">
        <f aca="false">'Объем жил кредитов'!O3/Население!P3</f>
        <v>14.595</v>
      </c>
      <c r="Q3" s="4" t="n">
        <f aca="false">'Объем жил кредитов'!P3/Население!Q3</f>
        <v>14.3243922883487</v>
      </c>
      <c r="R3" s="4" t="n">
        <f aca="false">'Объем жил кредитов'!Q3/Население!R3</f>
        <v>20.9687235841082</v>
      </c>
    </row>
    <row r="4" customFormat="false" ht="15.75" hidden="false" customHeight="false" outlineLevel="0" collapsed="false">
      <c r="A4" s="118" t="n">
        <v>3</v>
      </c>
      <c r="B4" s="1" t="s">
        <v>4</v>
      </c>
      <c r="C4" s="4" t="n">
        <f aca="false">'Объем жил кредитов'!B4/Население!C4</f>
        <v>0.181022880215343</v>
      </c>
      <c r="D4" s="3" t="n">
        <f aca="false">'Объем жил кредитов'!C4/Население!D4</f>
        <v>1.00665308893415</v>
      </c>
      <c r="E4" s="3" t="n">
        <f aca="false">'Объем жил кредитов'!D4/Население!E4</f>
        <v>2.83564084989719</v>
      </c>
      <c r="F4" s="3" t="n">
        <f aca="false">'Объем жил кредитов'!E4/Население!F4</f>
        <v>3.36128364389234</v>
      </c>
      <c r="G4" s="3" t="n">
        <f aca="false">'Объем жил кредитов'!F4/Население!G4</f>
        <v>0.559166666666667</v>
      </c>
      <c r="H4" s="4" t="n">
        <f aca="false">'Объем жил кредитов'!G4/Население!H4</f>
        <v>1.83067314365024</v>
      </c>
      <c r="I4" s="1" t="n">
        <f aca="false">H4+J4/2</f>
        <v>4.36688973999342</v>
      </c>
      <c r="J4" s="4" t="n">
        <f aca="false">'Объем жил кредитов'!I4/Население!J4</f>
        <v>5.07243319268636</v>
      </c>
      <c r="K4" s="4" t="n">
        <f aca="false">'Объем жил кредитов'!J4/Население!K4</f>
        <v>7.22222222222222</v>
      </c>
      <c r="L4" s="4" t="n">
        <f aca="false">'Объем жил кредитов'!K4/Население!L4</f>
        <v>9.53698435277383</v>
      </c>
      <c r="M4" s="4" t="n">
        <f aca="false">'Объем жил кредитов'!L4/Население!M4</f>
        <v>6.00787401574803</v>
      </c>
      <c r="N4" s="4" t="n">
        <f aca="false">'Объем жил кредитов'!M4/Население!N4</f>
        <v>7.93812949640288</v>
      </c>
      <c r="O4" s="4" t="n">
        <f aca="false">'Объем жил кредитов'!N4/Население!O4</f>
        <v>11.0029027576197</v>
      </c>
      <c r="P4" s="4" t="n">
        <f aca="false">'Объем жил кредитов'!O4/Население!P4</f>
        <v>16.196925329429</v>
      </c>
      <c r="Q4" s="4" t="n">
        <f aca="false">'Объем жил кредитов'!P4/Население!Q4</f>
        <v>16.0648011782032</v>
      </c>
      <c r="R4" s="4" t="n">
        <f aca="false">'Объем жил кредитов'!Q4/Население!R4</f>
        <v>22.6736214605067</v>
      </c>
    </row>
    <row r="5" customFormat="false" ht="15.75" hidden="false" customHeight="false" outlineLevel="0" collapsed="false">
      <c r="A5" s="118" t="n">
        <v>4</v>
      </c>
      <c r="B5" s="1" t="s">
        <v>5</v>
      </c>
      <c r="C5" s="4" t="n">
        <f aca="false">'Объем жил кредитов'!B5/Население!C5</f>
        <v>0.274036425243541</v>
      </c>
      <c r="D5" s="3" t="n">
        <f aca="false">'Объем жил кредитов'!C5/Население!D5</f>
        <v>1.0694900605013</v>
      </c>
      <c r="E5" s="3" t="n">
        <f aca="false">'Объем жил кредитов'!D5/Население!E5</f>
        <v>2.37124183006536</v>
      </c>
      <c r="F5" s="3" t="n">
        <f aca="false">'Объем жил кредитов'!E5/Население!F5</f>
        <v>3.14039473684211</v>
      </c>
      <c r="G5" s="3" t="n">
        <f aca="false">'Объем жил кредитов'!F5/Население!G5</f>
        <v>0.817885462555066</v>
      </c>
      <c r="H5" s="4" t="n">
        <f aca="false">'Объем жил кредитов'!G5/Население!H5</f>
        <v>1.96745182012848</v>
      </c>
      <c r="I5" s="1" t="n">
        <f aca="false">H5+J5/2</f>
        <v>4.57517714201689</v>
      </c>
      <c r="J5" s="4" t="n">
        <f aca="false">'Объем жил кредитов'!I5/Население!J5</f>
        <v>5.21545064377682</v>
      </c>
      <c r="K5" s="4" t="n">
        <f aca="false">'Объем жил кредитов'!J5/Население!K5</f>
        <v>7.58522971232289</v>
      </c>
      <c r="L5" s="4" t="n">
        <f aca="false">'Объем жил кредитов'!K5/Население!L5</f>
        <v>10.1874731874732</v>
      </c>
      <c r="M5" s="4" t="n">
        <f aca="false">'Объем жил кредитов'!L5/Население!M5</f>
        <v>6.93484783540506</v>
      </c>
      <c r="N5" s="4" t="n">
        <f aca="false">'Объем жил кредитов'!M5/Население!N5</f>
        <v>8.54817987152034</v>
      </c>
      <c r="O5" s="4" t="n">
        <f aca="false">'Объем жил кредитов'!N5/Население!O5</f>
        <v>10.7886840977282</v>
      </c>
      <c r="P5" s="4" t="n">
        <f aca="false">'Объем жил кредитов'!O5/Население!P5</f>
        <v>16.2882302405498</v>
      </c>
      <c r="Q5" s="4" t="n">
        <f aca="false">'Объем жил кредитов'!P5/Население!Q5</f>
        <v>16.0585197934596</v>
      </c>
      <c r="R5" s="4" t="n">
        <f aca="false">'Объем жил кредитов'!Q5/Население!R5</f>
        <v>24.0659150043365</v>
      </c>
    </row>
    <row r="6" customFormat="false" ht="15.75" hidden="false" customHeight="false" outlineLevel="0" collapsed="false">
      <c r="A6" s="118" t="n">
        <v>5</v>
      </c>
      <c r="B6" s="1" t="s">
        <v>6</v>
      </c>
      <c r="C6" s="4" t="n">
        <f aca="false">'Объем жил кредитов'!B6/Население!C6</f>
        <v>0.0807622504537205</v>
      </c>
      <c r="D6" s="3" t="n">
        <f aca="false">'Объем жил кредитов'!C6/Население!D6</f>
        <v>0.584272727272727</v>
      </c>
      <c r="E6" s="3" t="n">
        <f aca="false">'Объем жил кредитов'!D6/Население!E6</f>
        <v>1.71966911764706</v>
      </c>
      <c r="F6" s="3" t="n">
        <f aca="false">'Объем жил кредитов'!E6/Население!F6</f>
        <v>2.31546296296296</v>
      </c>
      <c r="G6" s="3" t="n">
        <f aca="false">'Объем жил кредитов'!F6/Население!G6</f>
        <v>0.629077353215284</v>
      </c>
      <c r="H6" s="4" t="n">
        <f aca="false">'Объем жил кредитов'!G6/Население!H6</f>
        <v>1.44528301886792</v>
      </c>
      <c r="I6" s="1" t="n">
        <f aca="false">H6+J6/2</f>
        <v>3.74509236109862</v>
      </c>
      <c r="J6" s="4" t="n">
        <f aca="false">'Объем жил кредитов'!I6/Население!J6</f>
        <v>4.59961868446139</v>
      </c>
      <c r="K6" s="4" t="n">
        <f aca="false">'Объем жил кредитов'!J6/Население!K6</f>
        <v>6.55992329817833</v>
      </c>
      <c r="L6" s="4" t="n">
        <f aca="false">'Объем жил кредитов'!K6/Население!L6</f>
        <v>9.33365477338476</v>
      </c>
      <c r="M6" s="4" t="n">
        <f aca="false">'Объем жил кредитов'!L6/Население!M6</f>
        <v>6.00388349514563</v>
      </c>
      <c r="N6" s="4" t="n">
        <f aca="false">'Объем жил кредитов'!M6/Население!N6</f>
        <v>6.51417399804497</v>
      </c>
      <c r="O6" s="4" t="n">
        <f aca="false">'Объем жил кредитов'!N6/Население!O6</f>
        <v>8.97832512315271</v>
      </c>
      <c r="P6" s="4" t="n">
        <f aca="false">'Объем жил кредитов'!O6/Население!P6</f>
        <v>13.2519920318725</v>
      </c>
      <c r="Q6" s="4" t="n">
        <f aca="false">'Объем жил кредитов'!P6/Население!Q6</f>
        <v>12.4914744232698</v>
      </c>
      <c r="R6" s="4" t="n">
        <f aca="false">'Объем жил кредитов'!Q6/Население!R6</f>
        <v>17.9564336372847</v>
      </c>
    </row>
    <row r="7" customFormat="false" ht="15.75" hidden="false" customHeight="false" outlineLevel="0" collapsed="false">
      <c r="A7" s="118" t="n">
        <v>6</v>
      </c>
      <c r="B7" s="1" t="s">
        <v>7</v>
      </c>
      <c r="C7" s="4" t="n">
        <f aca="false">'Объем жил кредитов'!B7/Население!C7</f>
        <v>0.424242424242424</v>
      </c>
      <c r="D7" s="3" t="n">
        <f aca="false">'Объем жил кредитов'!C7/Население!D7</f>
        <v>1.09082840236686</v>
      </c>
      <c r="E7" s="3" t="n">
        <f aca="false">'Объем жил кредитов'!D7/Население!E7</f>
        <v>2.55133795837463</v>
      </c>
      <c r="F7" s="3" t="n">
        <f aca="false">'Объем жил кредитов'!E7/Население!F7</f>
        <v>4.28339960238569</v>
      </c>
      <c r="G7" s="3" t="n">
        <f aca="false">'Объем жил кредитов'!F7/Население!G7</f>
        <v>1.43429710867398</v>
      </c>
      <c r="H7" s="4" t="n">
        <f aca="false">'Объем жил кредитов'!G7/Население!H7</f>
        <v>2.96531219028741</v>
      </c>
      <c r="I7" s="1" t="n">
        <f aca="false">H7+J7/2</f>
        <v>7.06272769724566</v>
      </c>
      <c r="J7" s="4" t="n">
        <f aca="false">'Объем жил кредитов'!I7/Население!J7</f>
        <v>8.1948310139165</v>
      </c>
      <c r="K7" s="4" t="n">
        <f aca="false">'Объем жил кредитов'!J7/Население!K7</f>
        <v>12.0597014925373</v>
      </c>
      <c r="L7" s="4" t="n">
        <f aca="false">'Объем жил кредитов'!K7/Население!L7</f>
        <v>14.9703264094955</v>
      </c>
      <c r="M7" s="4" t="n">
        <f aca="false">'Объем жил кредитов'!L7/Население!M7</f>
        <v>8.81881188118812</v>
      </c>
      <c r="N7" s="4" t="n">
        <f aca="false">'Объем жил кредитов'!M7/Население!N7</f>
        <v>11.7287968441815</v>
      </c>
      <c r="O7" s="4" t="n">
        <f aca="false">'Объем жил кредитов'!N7/Население!O7</f>
        <v>16.2727272727273</v>
      </c>
      <c r="P7" s="4" t="n">
        <f aca="false">'Объем жил кредитов'!O7/Население!P7</f>
        <v>24.6065411298315</v>
      </c>
      <c r="Q7" s="4" t="n">
        <f aca="false">'Объем жил кредитов'!P7/Население!Q7</f>
        <v>23.2303090727817</v>
      </c>
      <c r="R7" s="4" t="n">
        <f aca="false">'Объем жил кредитов'!Q7/Население!R7</f>
        <v>31.6723276723277</v>
      </c>
    </row>
    <row r="8" customFormat="false" ht="15.75" hidden="false" customHeight="false" outlineLevel="0" collapsed="false">
      <c r="A8" s="118" t="n">
        <v>7</v>
      </c>
      <c r="B8" s="1" t="s">
        <v>8</v>
      </c>
      <c r="C8" s="4" t="n">
        <f aca="false">'Объем жил кредитов'!B8/Население!C8</f>
        <v>0.178571428571429</v>
      </c>
      <c r="D8" s="3" t="n">
        <f aca="false">'Объем жил кредитов'!C8/Население!D8</f>
        <v>0.651904090267983</v>
      </c>
      <c r="E8" s="3" t="n">
        <f aca="false">'Объем жил кредитов'!D8/Население!E8</f>
        <v>2.06025641025641</v>
      </c>
      <c r="F8" s="3" t="n">
        <f aca="false">'Объем жил кредитов'!E8/Население!F8</f>
        <v>2.57360114777618</v>
      </c>
      <c r="G8" s="3" t="n">
        <f aca="false">'Объем жил кредитов'!F8/Население!G8</f>
        <v>0.784826589595376</v>
      </c>
      <c r="H8" s="4" t="n">
        <f aca="false">'Объем жил кредитов'!G8/Население!H8</f>
        <v>2.09309309309309</v>
      </c>
      <c r="I8" s="1" t="n">
        <f aca="false">H8+J8/2</f>
        <v>4.87685637078657</v>
      </c>
      <c r="J8" s="4" t="n">
        <f aca="false">'Объем жил кредитов'!I8/Население!J8</f>
        <v>5.56752655538695</v>
      </c>
      <c r="K8" s="4" t="n">
        <f aca="false">'Объем жил кредитов'!J8/Население!K8</f>
        <v>7.39481707317073</v>
      </c>
      <c r="L8" s="4" t="n">
        <f aca="false">'Объем жил кредитов'!K8/Население!L8</f>
        <v>10.5183486238532</v>
      </c>
      <c r="M8" s="4" t="n">
        <f aca="false">'Объем жил кредитов'!L8/Население!M8</f>
        <v>6.76958525345622</v>
      </c>
      <c r="N8" s="4" t="n">
        <f aca="false">'Объем жил кредитов'!M8/Население!N8</f>
        <v>7.74537037037037</v>
      </c>
      <c r="O8" s="4" t="n">
        <f aca="false">'Объем жил кредитов'!N8/Население!O8</f>
        <v>10.3623639191291</v>
      </c>
      <c r="P8" s="4" t="n">
        <f aca="false">'Объем жил кредитов'!O8/Население!P8</f>
        <v>15.2150706436421</v>
      </c>
      <c r="Q8" s="4" t="n">
        <f aca="false">'Объем жил кредитов'!P8/Население!Q8</f>
        <v>14.739336492891</v>
      </c>
      <c r="R8" s="4" t="n">
        <f aca="false">'Объем жил кредитов'!Q8/Население!R8</f>
        <v>21.5079617834395</v>
      </c>
    </row>
    <row r="9" customFormat="false" ht="15.75" hidden="false" customHeight="false" outlineLevel="0" collapsed="false">
      <c r="A9" s="118" t="n">
        <v>8</v>
      </c>
      <c r="B9" s="1" t="s">
        <v>9</v>
      </c>
      <c r="C9" s="4" t="n">
        <f aca="false">'Объем жил кредитов'!B9/Население!C9</f>
        <v>0.554329371816638</v>
      </c>
      <c r="D9" s="3" t="n">
        <f aca="false">'Объем жил кредитов'!C9/Население!D9</f>
        <v>0.933783783783784</v>
      </c>
      <c r="E9" s="3" t="n">
        <f aca="false">'Объем жил кредитов'!D9/Население!E9</f>
        <v>2.17241673783091</v>
      </c>
      <c r="F9" s="3" t="n">
        <f aca="false">'Объем жил кредитов'!E9/Население!F9</f>
        <v>3.07659208261618</v>
      </c>
      <c r="G9" s="3" t="n">
        <f aca="false">'Объем жил кредитов'!F9/Население!G9</f>
        <v>0.91340830449827</v>
      </c>
      <c r="H9" s="4" t="n">
        <f aca="false">'Объем жил кредитов'!G9/Население!H9</f>
        <v>2.3765541740675</v>
      </c>
      <c r="I9" s="1" t="n">
        <f aca="false">H9+J9/2</f>
        <v>5.11247910704337</v>
      </c>
      <c r="J9" s="4" t="n">
        <f aca="false">'Объем жил кредитов'!I9/Население!J9</f>
        <v>5.47184986595174</v>
      </c>
      <c r="K9" s="4" t="n">
        <f aca="false">'Объем жил кредитов'!J9/Население!K9</f>
        <v>7.50759606791778</v>
      </c>
      <c r="L9" s="4" t="n">
        <f aca="false">'Объем жил кредитов'!K9/Население!L9</f>
        <v>10.1683079677708</v>
      </c>
      <c r="M9" s="4" t="n">
        <f aca="false">'Объем жил кредитов'!L9/Население!M9</f>
        <v>5.85</v>
      </c>
      <c r="N9" s="4" t="n">
        <f aca="false">'Объем жил кредитов'!M9/Население!N9</f>
        <v>7.81656277827248</v>
      </c>
      <c r="O9" s="4" t="n">
        <f aca="false">'Объем жил кредитов'!N9/Население!O9</f>
        <v>10.0825112107623</v>
      </c>
      <c r="P9" s="4" t="n">
        <f aca="false">'Объем жил кредитов'!O9/Население!P9</f>
        <v>15.3775971093044</v>
      </c>
      <c r="Q9" s="4" t="n">
        <f aca="false">'Объем жил кредитов'!P9/Население!Q9</f>
        <v>14.7545289855072</v>
      </c>
      <c r="R9" s="4" t="n">
        <f aca="false">'Объем жил кредитов'!Q9/Население!R9</f>
        <v>21.4794895168642</v>
      </c>
    </row>
    <row r="10" customFormat="false" ht="15.75" hidden="false" customHeight="false" outlineLevel="0" collapsed="false">
      <c r="A10" s="118" t="n">
        <v>9</v>
      </c>
      <c r="B10" s="1" t="s">
        <v>10</v>
      </c>
      <c r="C10" s="4" t="n">
        <f aca="false">'Объем жил кредитов'!B10/Население!C10</f>
        <v>0.322445561139029</v>
      </c>
      <c r="D10" s="3" t="n">
        <f aca="false">'Объем жил кредитов'!C10/Население!D10</f>
        <v>0.667908552074513</v>
      </c>
      <c r="E10" s="3" t="n">
        <f aca="false">'Объем жил кредитов'!D10/Население!E10</f>
        <v>2.2221465076661</v>
      </c>
      <c r="F10" s="3" t="n">
        <f aca="false">'Объем жил кредитов'!E10/Население!F10</f>
        <v>3.03712574850299</v>
      </c>
      <c r="G10" s="3" t="n">
        <f aca="false">'Объем жил кредитов'!F10/Население!G10</f>
        <v>1.21169389509888</v>
      </c>
      <c r="H10" s="4" t="n">
        <f aca="false">'Объем жил кредитов'!G10/Население!H10</f>
        <v>2.13139931740614</v>
      </c>
      <c r="I10" s="1" t="n">
        <f aca="false">H10+J10/2</f>
        <v>4.81384337936828</v>
      </c>
      <c r="J10" s="4" t="n">
        <f aca="false">'Объем жил кредитов'!I10/Население!J10</f>
        <v>5.36488812392427</v>
      </c>
      <c r="K10" s="4" t="n">
        <f aca="false">'Объем жил кредитов'!J10/Население!K10</f>
        <v>6.58793103448276</v>
      </c>
      <c r="L10" s="4" t="n">
        <f aca="false">'Объем жил кредитов'!K10/Население!L10</f>
        <v>8.70034542314335</v>
      </c>
      <c r="M10" s="4" t="n">
        <f aca="false">'Объем жил кредитов'!L10/Население!M10</f>
        <v>5.90397923875433</v>
      </c>
      <c r="N10" s="4" t="n">
        <f aca="false">'Объем жил кредитов'!M10/Население!N10</f>
        <v>7.58304498269896</v>
      </c>
      <c r="O10" s="4" t="n">
        <f aca="false">'Объем жил кредитов'!N10/Население!O10</f>
        <v>9.77130434782609</v>
      </c>
      <c r="P10" s="4" t="n">
        <f aca="false">'Объем жил кредитов'!O10/Население!P10</f>
        <v>14.3269230769231</v>
      </c>
      <c r="Q10" s="4" t="n">
        <f aca="false">'Объем жил кредитов'!P10/Население!Q10</f>
        <v>14.1861281826163</v>
      </c>
      <c r="R10" s="4" t="n">
        <f aca="false">'Объем жил кредитов'!Q10/Население!R10</f>
        <v>21.7641843971631</v>
      </c>
    </row>
    <row r="11" customFormat="false" ht="15.75" hidden="false" customHeight="false" outlineLevel="0" collapsed="false">
      <c r="A11" s="118" t="n">
        <v>10</v>
      </c>
      <c r="B11" s="1" t="s">
        <v>11</v>
      </c>
      <c r="C11" s="4" t="n">
        <f aca="false">'Объем жил кредитов'!B11/Население!C11</f>
        <v>0.311025943396226</v>
      </c>
      <c r="D11" s="3" t="n">
        <f aca="false">'Объем жил кредитов'!C11/Население!D11</f>
        <v>1.18485214242607</v>
      </c>
      <c r="E11" s="3" t="n">
        <f aca="false">'Объем жил кредитов'!D11/Население!E11</f>
        <v>2.79667469154379</v>
      </c>
      <c r="F11" s="3" t="n">
        <f aca="false">'Объем жил кредитов'!E11/Население!F11</f>
        <v>5.43966731604975</v>
      </c>
      <c r="G11" s="3" t="n">
        <f aca="false">'Объем жил кредитов'!F11/Население!G11</f>
        <v>1.21641590942947</v>
      </c>
      <c r="H11" s="4" t="n">
        <f aca="false">'Объем жил кредитов'!G11/Население!H11</f>
        <v>3.4852237545736</v>
      </c>
      <c r="I11" s="1" t="n">
        <f aca="false">H11+J11/2</f>
        <v>8.82461081473251</v>
      </c>
      <c r="J11" s="4" t="n">
        <f aca="false">'Объем жил кредитов'!I11/Население!J11</f>
        <v>10.6787741203178</v>
      </c>
      <c r="K11" s="4" t="n">
        <f aca="false">'Объем жил кредитов'!J11/Население!K11</f>
        <v>14.2322680123353</v>
      </c>
      <c r="L11" s="4" t="n">
        <f aca="false">'Объем жил кредитов'!K11/Население!L11</f>
        <v>21.0997095837367</v>
      </c>
      <c r="M11" s="4" t="n">
        <f aca="false">'Объем жил кредитов'!L11/Население!M11</f>
        <v>13.3604317529717</v>
      </c>
      <c r="N11" s="4" t="n">
        <f aca="false">'Объем жил кредитов'!M11/Население!N11</f>
        <v>15.4235484305537</v>
      </c>
      <c r="O11" s="4" t="n">
        <f aca="false">'Объем жил кредитов'!N11/Население!O11</f>
        <v>21.3104091696655</v>
      </c>
      <c r="P11" s="4" t="n">
        <f aca="false">'Объем жил кредитов'!O11/Население!P11</f>
        <v>33.2760889590736</v>
      </c>
      <c r="Q11" s="4" t="n">
        <f aca="false">'Объем жил кредитов'!P11/Население!Q11</f>
        <v>32.5678065271096</v>
      </c>
      <c r="R11" s="4" t="n">
        <f aca="false">'Объем жил кредитов'!Q11/Население!R11</f>
        <v>47.6815410559087</v>
      </c>
    </row>
    <row r="12" customFormat="false" ht="15.75" hidden="false" customHeight="false" outlineLevel="0" collapsed="false">
      <c r="A12" s="118" t="n">
        <v>11</v>
      </c>
      <c r="B12" s="1" t="s">
        <v>12</v>
      </c>
      <c r="C12" s="4" t="n">
        <f aca="false">'Объем жил кредитов'!B12/Население!C12</f>
        <v>0.166666666666667</v>
      </c>
      <c r="D12" s="3" t="n">
        <f aca="false">'Объем жил кредитов'!C12/Население!D12</f>
        <v>0.541007194244604</v>
      </c>
      <c r="E12" s="3" t="n">
        <f aca="false">'Объем жил кредитов'!D12/Население!E12</f>
        <v>1.7037484885127</v>
      </c>
      <c r="F12" s="3" t="n">
        <f aca="false">'Объем жил кредитов'!E12/Население!F12</f>
        <v>2.15815085158151</v>
      </c>
      <c r="G12" s="3" t="n">
        <f aca="false">'Объем жил кредитов'!F12/Население!G12</f>
        <v>0.641126070991432</v>
      </c>
      <c r="H12" s="4" t="n">
        <f aca="false">'Объем жил кредитов'!G12/Население!H12</f>
        <v>1.49872773536896</v>
      </c>
      <c r="I12" s="1" t="n">
        <f aca="false">H12+J12/2</f>
        <v>3.85568649825555</v>
      </c>
      <c r="J12" s="4" t="n">
        <f aca="false">'Объем жил кредитов'!I12/Население!J12</f>
        <v>4.7139175257732</v>
      </c>
      <c r="K12" s="4" t="n">
        <f aca="false">'Объем жил кредитов'!J12/Население!K12</f>
        <v>7.07922077922078</v>
      </c>
      <c r="L12" s="4" t="n">
        <f aca="false">'Объем жил кредитов'!K12/Население!L12</f>
        <v>9.30065359477124</v>
      </c>
      <c r="M12" s="4" t="n">
        <f aca="false">'Объем жил кредитов'!L12/Население!M12</f>
        <v>6.68815789473684</v>
      </c>
      <c r="N12" s="4" t="n">
        <f aca="false">'Объем жил кредитов'!M12/Население!N12</f>
        <v>8.70463576158941</v>
      </c>
      <c r="O12" s="4" t="n">
        <f aca="false">'Объем жил кредитов'!N12/Население!O12</f>
        <v>12.4109772423025</v>
      </c>
      <c r="P12" s="4" t="n">
        <f aca="false">'Объем жил кредитов'!O12/Население!P12</f>
        <v>17.8</v>
      </c>
      <c r="Q12" s="4" t="n">
        <f aca="false">'Объем жил кредитов'!P12/Население!Q12</f>
        <v>17.1076294277929</v>
      </c>
      <c r="R12" s="4" t="n">
        <f aca="false">'Объем жил кредитов'!Q12/Население!R12</f>
        <v>25.88</v>
      </c>
    </row>
    <row r="13" customFormat="false" ht="15.75" hidden="false" customHeight="false" outlineLevel="0" collapsed="false">
      <c r="A13" s="118" t="n">
        <v>12</v>
      </c>
      <c r="B13" s="1" t="s">
        <v>13</v>
      </c>
      <c r="C13" s="4" t="n">
        <f aca="false">'Объем жил кредитов'!B13/Население!C13</f>
        <v>0.36080740117746</v>
      </c>
      <c r="D13" s="3" t="n">
        <f aca="false">'Объем жил кредитов'!C13/Население!D13</f>
        <v>1.20211505922166</v>
      </c>
      <c r="E13" s="3" t="n">
        <f aca="false">'Объем жил кредитов'!D13/Население!E13</f>
        <v>2.96902730375427</v>
      </c>
      <c r="F13" s="3" t="n">
        <f aca="false">'Объем жил кредитов'!E13/Население!F13</f>
        <v>3.63150214592275</v>
      </c>
      <c r="G13" s="3" t="n">
        <f aca="false">'Объем жил кредитов'!F13/Население!G13</f>
        <v>1.00051813471503</v>
      </c>
      <c r="H13" s="4" t="n">
        <f aca="false">'Объем жил кредитов'!G13/Население!H13</f>
        <v>2.86024305555556</v>
      </c>
      <c r="I13" s="1" t="n">
        <f aca="false">H13+J13/2</f>
        <v>5.98568011849262</v>
      </c>
      <c r="J13" s="4" t="n">
        <f aca="false">'Объем жил кредитов'!I13/Население!J13</f>
        <v>6.25087412587413</v>
      </c>
      <c r="K13" s="4" t="n">
        <f aca="false">'Объем жил кредитов'!J13/Население!K13</f>
        <v>8.41279579316389</v>
      </c>
      <c r="L13" s="4" t="n">
        <f aca="false">'Объем жил кредитов'!K13/Население!L13</f>
        <v>12.2607929515419</v>
      </c>
      <c r="M13" s="4" t="n">
        <f aca="false">'Объем жил кредитов'!L13/Население!M13</f>
        <v>7.75752212389381</v>
      </c>
      <c r="N13" s="4" t="n">
        <f aca="false">'Объем жил кредитов'!M13/Население!N13</f>
        <v>10.0337178349601</v>
      </c>
      <c r="O13" s="4" t="n">
        <f aca="false">'Объем жил кредитов'!N13/Население!O13</f>
        <v>13.7237076648841</v>
      </c>
      <c r="P13" s="4" t="n">
        <f aca="false">'Объем жил кредитов'!O13/Население!P13</f>
        <v>20.1068222621185</v>
      </c>
      <c r="Q13" s="4" t="n">
        <f aca="false">'Объем жил кредитов'!P13/Население!Q13</f>
        <v>19.1009918845807</v>
      </c>
      <c r="R13" s="4" t="n">
        <f aca="false">'Объем жил кредитов'!Q13/Население!R13</f>
        <v>27.7021857923497</v>
      </c>
    </row>
    <row r="14" customFormat="false" ht="15.75" hidden="false" customHeight="false" outlineLevel="0" collapsed="false">
      <c r="A14" s="118" t="n">
        <v>13</v>
      </c>
      <c r="B14" s="1" t="s">
        <v>14</v>
      </c>
      <c r="C14" s="4" t="n">
        <f aca="false">'Объем жил кредитов'!B14/Население!C14</f>
        <v>0.422439024390244</v>
      </c>
      <c r="D14" s="3" t="n">
        <f aca="false">'Объем жил кредитов'!C14/Население!D14</f>
        <v>1.25854870775348</v>
      </c>
      <c r="E14" s="3" t="n">
        <f aca="false">'Объем жил кредитов'!D14/Население!E14</f>
        <v>2.83460764587525</v>
      </c>
      <c r="F14" s="3" t="n">
        <f aca="false">'Объем жил кредитов'!E14/Население!F14</f>
        <v>4.52909460834181</v>
      </c>
      <c r="G14" s="3" t="n">
        <f aca="false">'Объем жил кредитов'!F14/Население!G14</f>
        <v>1.49815195071869</v>
      </c>
      <c r="H14" s="4" t="n">
        <f aca="false">'Объем жил кредитов'!G14/Население!H14</f>
        <v>2.92675483214649</v>
      </c>
      <c r="I14" s="1" t="n">
        <f aca="false">H14+J14/2</f>
        <v>6.41342149881316</v>
      </c>
      <c r="J14" s="4" t="n">
        <f aca="false">'Объем жил кредитов'!I14/Население!J14</f>
        <v>6.97333333333333</v>
      </c>
      <c r="K14" s="4" t="n">
        <f aca="false">'Объем жил кредитов'!J14/Население!K14</f>
        <v>8.75826446280992</v>
      </c>
      <c r="L14" s="4" t="n">
        <f aca="false">'Объем жил кредитов'!K14/Население!L14</f>
        <v>11.5979274611399</v>
      </c>
      <c r="M14" s="4" t="n">
        <f aca="false">'Объем жил кредитов'!L14/Население!M14</f>
        <v>7.01564129301356</v>
      </c>
      <c r="N14" s="4" t="n">
        <f aca="false">'Объем жил кредитов'!M14/Население!N14</f>
        <v>8.63064008394544</v>
      </c>
      <c r="O14" s="4" t="n">
        <f aca="false">'Объем жил кредитов'!N14/Население!O14</f>
        <v>11.2673684210526</v>
      </c>
      <c r="P14" s="4" t="n">
        <f aca="false">'Объем жил кредитов'!O14/Население!P14</f>
        <v>16.2983014861996</v>
      </c>
      <c r="Q14" s="4" t="n">
        <f aca="false">'Объем жил кредитов'!P14/Население!Q14</f>
        <v>15.7561497326203</v>
      </c>
      <c r="R14" s="4" t="n">
        <f aca="false">'Объем жил кредитов'!Q14/Население!R14</f>
        <v>22.6134636264929</v>
      </c>
    </row>
    <row r="15" customFormat="false" ht="15.75" hidden="false" customHeight="false" outlineLevel="0" collapsed="false">
      <c r="A15" s="118" t="n">
        <v>14</v>
      </c>
      <c r="B15" s="1" t="s">
        <v>15</v>
      </c>
      <c r="C15" s="4" t="n">
        <f aca="false">'Объем жил кредитов'!B15/Население!C15</f>
        <v>0.198419666374012</v>
      </c>
      <c r="D15" s="3" t="n">
        <f aca="false">'Объем жил кредитов'!C15/Население!D15</f>
        <v>0.387787610619469</v>
      </c>
      <c r="E15" s="3" t="n">
        <f aca="false">'Объем жил кредитов'!D15/Население!E15</f>
        <v>1.08746642793196</v>
      </c>
      <c r="F15" s="3" t="n">
        <f aca="false">'Объем жил кредитов'!E15/Население!F15</f>
        <v>1.81455696202532</v>
      </c>
      <c r="G15" s="3" t="n">
        <f aca="false">'Объем жил кредитов'!F15/Население!G15</f>
        <v>0.503372835004558</v>
      </c>
      <c r="H15" s="4" t="n">
        <f aca="false">'Объем жил кредитов'!G15/Население!H15</f>
        <v>1.55688073394495</v>
      </c>
      <c r="I15" s="1" t="n">
        <f aca="false">H15+J15/2</f>
        <v>3.58290303877767</v>
      </c>
      <c r="J15" s="4" t="n">
        <f aca="false">'Объем жил кредитов'!I15/Население!J15</f>
        <v>4.05204460966543</v>
      </c>
      <c r="K15" s="4" t="n">
        <f aca="false">'Объем жил кредитов'!J15/Население!K15</f>
        <v>6.07764265668849</v>
      </c>
      <c r="L15" s="4" t="n">
        <f aca="false">'Объем жил кредитов'!K15/Население!L15</f>
        <v>8.35310734463277</v>
      </c>
      <c r="M15" s="4" t="n">
        <f aca="false">'Объем жил кредитов'!L15/Население!M15</f>
        <v>5.56857142857143</v>
      </c>
      <c r="N15" s="4" t="n">
        <f aca="false">'Объем жил кредитов'!M15/Население!N15</f>
        <v>6.9375</v>
      </c>
      <c r="O15" s="4" t="n">
        <f aca="false">'Объем жил кредитов'!N15/Население!O15</f>
        <v>9.39496611810261</v>
      </c>
      <c r="P15" s="4" t="n">
        <f aca="false">'Объем жил кредитов'!O15/Население!P15</f>
        <v>14.7854330708661</v>
      </c>
      <c r="Q15" s="4" t="n">
        <f aca="false">'Объем жил кредитов'!P15/Население!Q15</f>
        <v>14.2760675273088</v>
      </c>
      <c r="R15" s="4" t="n">
        <f aca="false">'Объем жил кредитов'!Q15/Население!R15</f>
        <v>20.1659959758551</v>
      </c>
    </row>
    <row r="16" customFormat="false" ht="15.75" hidden="false" customHeight="false" outlineLevel="0" collapsed="false">
      <c r="A16" s="118" t="n">
        <v>15</v>
      </c>
      <c r="B16" s="1" t="s">
        <v>16</v>
      </c>
      <c r="C16" s="4" t="n">
        <f aca="false">'Объем жил кредитов'!B16/Население!C16</f>
        <v>0.35547703180212</v>
      </c>
      <c r="D16" s="3" t="n">
        <f aca="false">'Объем жил кредитов'!C16/Население!D16</f>
        <v>1.1955223880597</v>
      </c>
      <c r="E16" s="3" t="n">
        <f aca="false">'Объем жил кредитов'!D16/Население!E16</f>
        <v>2.62913669064748</v>
      </c>
      <c r="F16" s="3" t="n">
        <f aca="false">'Объем жил кредитов'!E16/Население!F16</f>
        <v>3.7068115942029</v>
      </c>
      <c r="G16" s="3" t="n">
        <f aca="false">'Объем жил кредитов'!F16/Население!G16</f>
        <v>1.26654492330168</v>
      </c>
      <c r="H16" s="4" t="n">
        <f aca="false">'Объем жил кредитов'!G16/Население!H16</f>
        <v>3.02666666666667</v>
      </c>
      <c r="I16" s="1" t="n">
        <f aca="false">H16+J16/2</f>
        <v>6.6379860069965</v>
      </c>
      <c r="J16" s="4" t="n">
        <f aca="false">'Объем жил кредитов'!I16/Население!J16</f>
        <v>7.22263868065967</v>
      </c>
      <c r="K16" s="4" t="n">
        <f aca="false">'Объем жил кредитов'!J16/Население!K16</f>
        <v>8.44150943396226</v>
      </c>
      <c r="L16" s="4" t="n">
        <f aca="false">'Объем жил кредитов'!K16/Население!L16</f>
        <v>11.3863117870722</v>
      </c>
      <c r="M16" s="4" t="n">
        <f aca="false">'Объем жил кредитов'!L16/Население!M16</f>
        <v>6.9264367816092</v>
      </c>
      <c r="N16" s="4" t="n">
        <f aca="false">'Объем жил кредитов'!M16/Население!N16</f>
        <v>9.27833461835004</v>
      </c>
      <c r="O16" s="4" t="n">
        <f aca="false">'Объем жил кредитов'!N16/Население!O16</f>
        <v>13.0623052959502</v>
      </c>
      <c r="P16" s="4" t="n">
        <f aca="false">'Объем жил кредитов'!O16/Население!P16</f>
        <v>19.6834645669291</v>
      </c>
      <c r="Q16" s="4" t="n">
        <f aca="false">'Объем жил кредитов'!P16/Население!Q16</f>
        <v>19.2960317460317</v>
      </c>
      <c r="R16" s="4" t="n">
        <f aca="false">'Объем жил кредитов'!Q16/Население!R16</f>
        <v>26.9277688603531</v>
      </c>
    </row>
    <row r="17" customFormat="false" ht="15.75" hidden="false" customHeight="false" outlineLevel="0" collapsed="false">
      <c r="A17" s="118" t="n">
        <v>16</v>
      </c>
      <c r="B17" s="1" t="s">
        <v>17</v>
      </c>
      <c r="C17" s="4" t="n">
        <f aca="false">'Объем жил кредитов'!B17/Население!C17</f>
        <v>0.272445820433437</v>
      </c>
      <c r="D17" s="3" t="n">
        <f aca="false">'Объем жил кредитов'!C17/Население!D17</f>
        <v>0.78975</v>
      </c>
      <c r="E17" s="3" t="n">
        <f aca="false">'Объем жил кредитов'!D17/Население!E17</f>
        <v>2.0370253164557</v>
      </c>
      <c r="F17" s="3" t="n">
        <f aca="false">'Объем жил кредитов'!E17/Население!F17</f>
        <v>3.73869731800766</v>
      </c>
      <c r="G17" s="3" t="n">
        <f aca="false">'Объем жил кредитов'!F17/Население!G17</f>
        <v>1.0211204121056</v>
      </c>
      <c r="H17" s="4" t="n">
        <f aca="false">'Объем жил кредитов'!G17/Население!H17</f>
        <v>2.04322580645161</v>
      </c>
      <c r="I17" s="1" t="n">
        <f aca="false">H17+J17/2</f>
        <v>5.14668533647772</v>
      </c>
      <c r="J17" s="4" t="n">
        <f aca="false">'Объем жил кредитов'!I17/Население!J17</f>
        <v>6.20691906005222</v>
      </c>
      <c r="K17" s="4" t="n">
        <f aca="false">'Объем жил кредитов'!J17/Население!K17</f>
        <v>8.21681997371879</v>
      </c>
      <c r="L17" s="4" t="n">
        <f aca="false">'Объем жил кредитов'!K17/Население!L17</f>
        <v>10.8698811096433</v>
      </c>
      <c r="M17" s="4" t="n">
        <f aca="false">'Объем жил кредитов'!L17/Население!M17</f>
        <v>7.01394422310757</v>
      </c>
      <c r="N17" s="4" t="n">
        <f aca="false">'Объем жил кредитов'!M17/Население!N17</f>
        <v>8.89859906604403</v>
      </c>
      <c r="O17" s="4" t="n">
        <f aca="false">'Объем жил кредитов'!N17/Население!O17</f>
        <v>12.3619302949062</v>
      </c>
      <c r="P17" s="4" t="n">
        <f aca="false">'Объем жил кредитов'!O17/Население!P17</f>
        <v>18.6301555104801</v>
      </c>
      <c r="Q17" s="4" t="n">
        <f aca="false">'Объем жил кредитов'!P17/Население!Q17</f>
        <v>18.0034106412005</v>
      </c>
      <c r="R17" s="4" t="n">
        <f aca="false">'Объем жил кредитов'!Q17/Население!R17</f>
        <v>25.9296066252588</v>
      </c>
    </row>
    <row r="18" customFormat="false" ht="15.75" hidden="false" customHeight="false" outlineLevel="0" collapsed="false">
      <c r="A18" s="118" t="n">
        <v>17</v>
      </c>
      <c r="B18" s="1" t="s">
        <v>18</v>
      </c>
      <c r="C18" s="4" t="n">
        <f aca="false">'Объем жил кредитов'!B18/Население!C18</f>
        <v>0.408987052551409</v>
      </c>
      <c r="D18" s="3" t="n">
        <f aca="false">'Объем жил кредитов'!C18/Население!D18</f>
        <v>1.23847891566265</v>
      </c>
      <c r="E18" s="3" t="n">
        <f aca="false">'Объем жил кредитов'!D18/Население!E18</f>
        <v>2.78325757575758</v>
      </c>
      <c r="F18" s="3" t="n">
        <f aca="false">'Объем жил кредитов'!E18/Население!F18</f>
        <v>3.79574144486692</v>
      </c>
      <c r="G18" s="3" t="n">
        <f aca="false">'Объем жил кредитов'!F18/Население!G18</f>
        <v>1.01870229007634</v>
      </c>
      <c r="H18" s="4" t="n">
        <f aca="false">'Объем жил кредитов'!G18/Население!H18</f>
        <v>2.3375295043273</v>
      </c>
      <c r="I18" s="1" t="n">
        <f aca="false">H18+J18/2</f>
        <v>5.41418044772353</v>
      </c>
      <c r="J18" s="4" t="n">
        <f aca="false">'Объем жил кредитов'!I18/Население!J18</f>
        <v>6.15330188679245</v>
      </c>
      <c r="K18" s="4" t="n">
        <f aca="false">'Объем жил кредитов'!J18/Население!K18</f>
        <v>8.44654088050315</v>
      </c>
      <c r="L18" s="4" t="n">
        <f aca="false">'Объем жил кредитов'!K18/Население!L18</f>
        <v>11.0511006289308</v>
      </c>
      <c r="M18" s="4" t="n">
        <f aca="false">'Объем жил кредитов'!L18/Население!M18</f>
        <v>6.86163522012579</v>
      </c>
      <c r="N18" s="4" t="n">
        <f aca="false">'Объем жил кредитов'!M18/Население!N18</f>
        <v>7.95672698662471</v>
      </c>
      <c r="O18" s="4" t="n">
        <f aca="false">'Объем жил кредитов'!N18/Население!O18</f>
        <v>10.7235387045814</v>
      </c>
      <c r="P18" s="4" t="n">
        <f aca="false">'Объем жил кредитов'!O18/Население!P18</f>
        <v>15.5507936507937</v>
      </c>
      <c r="Q18" s="4" t="n">
        <f aca="false">'Объем жил кредитов'!P18/Население!Q18</f>
        <v>15.0374800637959</v>
      </c>
      <c r="R18" s="4" t="n">
        <f aca="false">'Объем жил кредитов'!Q18/Население!R18</f>
        <v>21.4931506849315</v>
      </c>
    </row>
    <row r="19" customFormat="false" ht="15.75" hidden="false" customHeight="false" outlineLevel="0" collapsed="false">
      <c r="A19" s="118" t="n">
        <v>18</v>
      </c>
      <c r="B19" s="1" t="s">
        <v>19</v>
      </c>
      <c r="C19" s="4" t="n">
        <f aca="false">'Объем жил кредитов'!B19/Население!C19</f>
        <v>0.335957524716221</v>
      </c>
      <c r="D19" s="3" t="n">
        <f aca="false">'Объем жил кредитов'!C19/Население!D19</f>
        <v>1.38497841726619</v>
      </c>
      <c r="E19" s="3" t="n">
        <f aca="false">'Объем жил кредитов'!D19/Население!E19</f>
        <v>2.88697692234032</v>
      </c>
      <c r="F19" s="3" t="n">
        <f aca="false">'Объем жил кредитов'!E19/Население!F19</f>
        <v>5.8343553008596</v>
      </c>
      <c r="G19" s="3" t="n">
        <f aca="false">'Объем жил кредитов'!F19/Население!G19</f>
        <v>1.60917308973261</v>
      </c>
      <c r="H19" s="4" t="n">
        <f aca="false">'Объем жил кредитов'!G19/Население!H19</f>
        <v>3.68720214886058</v>
      </c>
      <c r="I19" s="1" t="n">
        <f aca="false">H19+J19/2</f>
        <v>8.55994839260015</v>
      </c>
      <c r="J19" s="4" t="n">
        <f aca="false">'Объем жил кредитов'!I19/Население!J19</f>
        <v>9.74549248747913</v>
      </c>
      <c r="K19" s="4" t="n">
        <f aca="false">'Объем жил кредитов'!J19/Население!K19</f>
        <v>12.6047241493228</v>
      </c>
      <c r="L19" s="4" t="n">
        <f aca="false">'Объем жил кредитов'!K19/Население!L19</f>
        <v>14.7913421333115</v>
      </c>
      <c r="M19" s="4" t="n">
        <f aca="false">'Объем жил кредитов'!L19/Население!M19</f>
        <v>9.66155717761557</v>
      </c>
      <c r="N19" s="4" t="n">
        <f aca="false">'Объем жил кредитов'!M19/Население!N19</f>
        <v>15.036507551894</v>
      </c>
      <c r="O19" s="4" t="n">
        <f aca="false">'Объем жил кредитов'!N19/Население!O19</f>
        <v>20.4282401854961</v>
      </c>
      <c r="P19" s="4" t="n">
        <f aca="false">'Объем жил кредитов'!O19/Население!P19</f>
        <v>30.6814110186286</v>
      </c>
      <c r="Q19" s="4" t="n">
        <f aca="false">'Объем жил кредитов'!P19/Население!Q19</f>
        <v>32.091733711942</v>
      </c>
      <c r="R19" s="4" t="n">
        <f aca="false">'Объем жил кредитов'!Q19/Население!R19</f>
        <v>51.8499407348874</v>
      </c>
    </row>
    <row r="20" customFormat="false" ht="15.75" hidden="false" customHeight="false" outlineLevel="0" collapsed="false">
      <c r="A20" s="118" t="n">
        <v>19</v>
      </c>
      <c r="B20" s="1" t="s">
        <v>20</v>
      </c>
      <c r="C20" s="4" t="n">
        <f aca="false">'Объем жил кредитов'!B20/Население!C20</f>
        <v>0.633136094674556</v>
      </c>
      <c r="D20" s="3" t="n">
        <f aca="false">'Объем жил кредитов'!C20/Население!D20</f>
        <v>1.76174785100287</v>
      </c>
      <c r="E20" s="3" t="n">
        <f aca="false">'Объем жил кредитов'!D20/Население!E20</f>
        <v>3.42193362193362</v>
      </c>
      <c r="F20" s="3" t="n">
        <f aca="false">'Объем жил кредитов'!E20/Население!F20</f>
        <v>5.43183791606368</v>
      </c>
      <c r="G20" s="3" t="n">
        <f aca="false">'Объем жил кредитов'!F20/Население!G20</f>
        <v>1.78646288209607</v>
      </c>
      <c r="H20" s="4" t="n">
        <f aca="false">'Объем жил кредитов'!G20/Население!H20</f>
        <v>2.99377916018663</v>
      </c>
      <c r="I20" s="1" t="n">
        <f aca="false">H20+J20/2</f>
        <v>6.93176974103435</v>
      </c>
      <c r="J20" s="4" t="n">
        <f aca="false">'Объем жил кредитов'!I20/Население!J20</f>
        <v>7.87598116169545</v>
      </c>
      <c r="K20" s="4" t="n">
        <f aca="false">'Объем жил кредитов'!J20/Население!K20</f>
        <v>9.85015772870663</v>
      </c>
      <c r="L20" s="4" t="n">
        <f aca="false">'Объем жил кредитов'!K20/Население!L20</f>
        <v>13.1706161137441</v>
      </c>
      <c r="M20" s="4" t="n">
        <f aca="false">'Объем жил кредитов'!L20/Население!M20</f>
        <v>8.62380952380952</v>
      </c>
      <c r="N20" s="4" t="n">
        <f aca="false">'Объем жил кредитов'!M20/Население!N20</f>
        <v>10.170653907496</v>
      </c>
      <c r="O20" s="4" t="n">
        <f aca="false">'Объем жил кредитов'!N20/Население!O20</f>
        <v>13.1688102893891</v>
      </c>
      <c r="P20" s="4" t="n">
        <f aca="false">'Объем жил кредитов'!O20/Население!P20</f>
        <v>20.457928802589</v>
      </c>
      <c r="Q20" s="4" t="n">
        <f aca="false">'Объем жил кредитов'!P20/Население!Q20</f>
        <v>19.1547231270358</v>
      </c>
      <c r="R20" s="4" t="n">
        <f aca="false">'Объем жил кредитов'!Q20/Население!R20</f>
        <v>29.7832512315271</v>
      </c>
    </row>
    <row r="21" customFormat="false" ht="15.75" hidden="false" customHeight="false" outlineLevel="0" collapsed="false">
      <c r="A21" s="118" t="n">
        <v>20</v>
      </c>
      <c r="B21" s="1" t="s">
        <v>21</v>
      </c>
      <c r="C21" s="4" t="n">
        <f aca="false">'Объем жил кредитов'!B21/Население!C21</f>
        <v>1.25960539979232</v>
      </c>
      <c r="D21" s="3" t="n">
        <f aca="false">'Объем жил кредитов'!C21/Население!D21</f>
        <v>4.42243654822335</v>
      </c>
      <c r="E21" s="3" t="n">
        <f aca="false">'Объем жил кредитов'!D21/Население!E21</f>
        <v>4.63507692307692</v>
      </c>
      <c r="F21" s="3" t="n">
        <f aca="false">'Объем жил кредитов'!E21/Население!F21</f>
        <v>5.96704545454546</v>
      </c>
      <c r="G21" s="3" t="n">
        <f aca="false">'Объем жил кредитов'!F21/Население!G21</f>
        <v>2.43013555787278</v>
      </c>
      <c r="H21" s="4" t="n">
        <f aca="false">'Объем жил кредитов'!G21/Население!H21</f>
        <v>4.55283648498332</v>
      </c>
      <c r="I21" s="1" t="n">
        <f aca="false">H21+J21/2</f>
        <v>9.81476830316513</v>
      </c>
      <c r="J21" s="4" t="n">
        <f aca="false">'Объем жил кредитов'!I21/Население!J21</f>
        <v>10.5238636363636</v>
      </c>
      <c r="K21" s="4" t="n">
        <f aca="false">'Объем жил кредитов'!J21/Население!K21</f>
        <v>14.8360091743119</v>
      </c>
      <c r="L21" s="4" t="n">
        <f aca="false">'Объем жил кредитов'!K21/Население!L21</f>
        <v>19.9872685185185</v>
      </c>
      <c r="M21" s="4" t="n">
        <f aca="false">'Объем жил кредитов'!L21/Население!M21</f>
        <v>12.4585764294049</v>
      </c>
      <c r="N21" s="4" t="n">
        <f aca="false">'Объем жил кредитов'!M21/Население!N21</f>
        <v>14.2423529411765</v>
      </c>
      <c r="O21" s="4" t="n">
        <f aca="false">'Объем жил кредитов'!N21/Население!O21</f>
        <v>19.230677764566</v>
      </c>
      <c r="P21" s="4" t="n">
        <f aca="false">'Объем жил кредитов'!O21/Население!P21</f>
        <v>26.9012048192771</v>
      </c>
      <c r="Q21" s="4" t="n">
        <f aca="false">'Объем жил кредитов'!P21/Население!Q21</f>
        <v>24.0998781973203</v>
      </c>
      <c r="R21" s="4" t="n">
        <f aca="false">'Объем жил кредитов'!Q21/Население!R21</f>
        <v>34.9348894348894</v>
      </c>
    </row>
    <row r="22" customFormat="false" ht="15.75" hidden="false" customHeight="false" outlineLevel="0" collapsed="false">
      <c r="A22" s="118" t="n">
        <v>21</v>
      </c>
      <c r="B22" s="1" t="s">
        <v>22</v>
      </c>
      <c r="C22" s="4" t="n">
        <f aca="false">'Объем жил кредитов'!B22/Население!C22</f>
        <v>0.434477379095164</v>
      </c>
      <c r="D22" s="3" t="n">
        <f aca="false">'Объем жил кредитов'!C22/Население!D22</f>
        <v>1.43454686289698</v>
      </c>
      <c r="E22" s="3" t="n">
        <f aca="false">'Объем жил кредитов'!D22/Население!E22</f>
        <v>3.09796875</v>
      </c>
      <c r="F22" s="3" t="n">
        <f aca="false">'Объем жил кредитов'!E22/Население!F22</f>
        <v>4.77995283018868</v>
      </c>
      <c r="G22" s="3" t="n">
        <f aca="false">'Объем жил кредитов'!F22/Население!G22</f>
        <v>1.89952456418384</v>
      </c>
      <c r="H22" s="4" t="n">
        <f aca="false">'Объем жил кредитов'!G22/Население!H22</f>
        <v>3.90122448979592</v>
      </c>
      <c r="I22" s="1" t="n">
        <f aca="false">H22+J22/2</f>
        <v>8.22318788413868</v>
      </c>
      <c r="J22" s="4" t="n">
        <f aca="false">'Объем жил кредитов'!I22/Население!J22</f>
        <v>8.64392678868552</v>
      </c>
      <c r="K22" s="4" t="n">
        <f aca="false">'Объем жил кредитов'!J22/Население!K22</f>
        <v>10.746644295302</v>
      </c>
      <c r="L22" s="4" t="n">
        <f aca="false">'Объем жил кредитов'!K22/Население!L22</f>
        <v>15.1597633136095</v>
      </c>
      <c r="M22" s="4" t="n">
        <f aca="false">'Объем жил кредитов'!L22/Население!M22</f>
        <v>11.3126064735945</v>
      </c>
      <c r="N22" s="4" t="n">
        <f aca="false">'Объем жил кредитов'!M22/Население!N22</f>
        <v>12.76243567753</v>
      </c>
      <c r="O22" s="4" t="n">
        <f aca="false">'Объем жил кредитов'!N22/Население!O22</f>
        <v>17.9290043290043</v>
      </c>
      <c r="P22" s="4" t="n">
        <f aca="false">'Объем жил кредитов'!O22/Население!P22</f>
        <v>25.2666083916084</v>
      </c>
      <c r="Q22" s="4" t="n">
        <f aca="false">'Объем жил кредитов'!P22/Население!Q22</f>
        <v>24.0889084507042</v>
      </c>
      <c r="R22" s="4" t="n">
        <f aca="false">'Объем жил кредитов'!Q22/Население!R22</f>
        <v>34.9538598047915</v>
      </c>
    </row>
    <row r="23" customFormat="false" ht="15.75" hidden="false" customHeight="false" outlineLevel="0" collapsed="false">
      <c r="A23" s="118" t="n">
        <v>22</v>
      </c>
      <c r="B23" s="1" t="s">
        <v>23</v>
      </c>
      <c r="C23" s="4" t="n">
        <f aca="false">'Объем жил кредитов'!B23/Население!C23</f>
        <v>0.77165991902834</v>
      </c>
      <c r="D23" s="3" t="n">
        <f aca="false">'Объем жил кредитов'!C23/Население!D23</f>
        <v>1.93004048582996</v>
      </c>
      <c r="E23" s="3" t="n">
        <f aca="false">'Объем жил кредитов'!D23/Население!E23</f>
        <v>3.78037459283388</v>
      </c>
      <c r="F23" s="3" t="n">
        <f aca="false">'Объем жил кредитов'!E23/Население!F23</f>
        <v>5.2670482420278</v>
      </c>
      <c r="G23" s="3" t="n">
        <f aca="false">'Объем жил кредитов'!F23/Население!G23</f>
        <v>1.46600985221675</v>
      </c>
      <c r="H23" s="4" t="n">
        <f aca="false">'Объем жил кредитов'!G23/Население!H23</f>
        <v>2.85512073272273</v>
      </c>
      <c r="I23" s="1" t="n">
        <f aca="false">H23+J23/2</f>
        <v>6.89567257218761</v>
      </c>
      <c r="J23" s="4" t="n">
        <f aca="false">'Объем жил кредитов'!I23/Население!J23</f>
        <v>8.08110367892977</v>
      </c>
      <c r="K23" s="4" t="n">
        <f aca="false">'Объем жил кредитов'!J23/Население!K23</f>
        <v>10.8415758591785</v>
      </c>
      <c r="L23" s="4" t="n">
        <f aca="false">'Объем жил кредитов'!K23/Население!L23</f>
        <v>13.6414777497901</v>
      </c>
      <c r="M23" s="4" t="n">
        <f aca="false">'Объем жил кредитов'!L23/Население!M23</f>
        <v>8.47643097643098</v>
      </c>
      <c r="N23" s="4" t="n">
        <f aca="false">'Объем жил кредитов'!M23/Население!N23</f>
        <v>10.6461148648649</v>
      </c>
      <c r="O23" s="4" t="n">
        <f aca="false">'Объем жил кредитов'!N23/Население!O23</f>
        <v>13.4035683942226</v>
      </c>
      <c r="P23" s="4" t="n">
        <f aca="false">'Объем жил кредитов'!O23/Население!P23</f>
        <v>18.4563356164384</v>
      </c>
      <c r="Q23" s="4" t="n">
        <f aca="false">'Объем жил кредитов'!P23/Население!Q23</f>
        <v>17.9465517241379</v>
      </c>
      <c r="R23" s="4" t="n">
        <f aca="false">'Объем жил кредитов'!Q23/Население!R23</f>
        <v>27.5890529973936</v>
      </c>
    </row>
    <row r="24" customFormat="false" ht="15.75" hidden="false" customHeight="false" outlineLevel="0" collapsed="false">
      <c r="A24" s="118" t="n">
        <v>23</v>
      </c>
      <c r="B24" s="1" t="s">
        <v>24</v>
      </c>
      <c r="C24" s="4" t="n">
        <f aca="false">'Объем жил кредитов'!B24/Население!C24</f>
        <v>0.28525641025641</v>
      </c>
      <c r="D24" s="3" t="n">
        <f aca="false">'Объем жил кредитов'!C24/Население!D24</f>
        <v>1.46265957446809</v>
      </c>
      <c r="E24" s="3" t="n">
        <f aca="false">'Объем жил кредитов'!D24/Население!E24</f>
        <v>2.98868729989328</v>
      </c>
      <c r="F24" s="3" t="n">
        <f aca="false">'Объем жил кредитов'!E24/Население!F24</f>
        <v>3.67929562433298</v>
      </c>
      <c r="G24" s="3" t="n">
        <f aca="false">'Объем жил кредитов'!F24/Население!G24</f>
        <v>0.938313767342583</v>
      </c>
      <c r="H24" s="4" t="n">
        <f aca="false">'Объем жил кредитов'!G24/Население!H24</f>
        <v>1.48089171974522</v>
      </c>
      <c r="I24" s="1" t="n">
        <f aca="false">H24+J24/2</f>
        <v>3.84633674592323</v>
      </c>
      <c r="J24" s="4" t="n">
        <f aca="false">'Объем жил кредитов'!I24/Население!J24</f>
        <v>4.73089005235602</v>
      </c>
      <c r="K24" s="4" t="n">
        <f aca="false">'Объем жил кредитов'!J24/Население!K24</f>
        <v>7.21183800623053</v>
      </c>
      <c r="L24" s="4" t="n">
        <f aca="false">'Объем жил кредитов'!K24/Население!L24</f>
        <v>10.6635706914345</v>
      </c>
      <c r="M24" s="4" t="n">
        <f aca="false">'Объем жил кредитов'!L24/Население!M24</f>
        <v>7.03073770491803</v>
      </c>
      <c r="N24" s="4" t="n">
        <f aca="false">'Объем жил кредитов'!M24/Население!N24</f>
        <v>8.71298174442191</v>
      </c>
      <c r="O24" s="4" t="n">
        <f aca="false">'Объем жил кредитов'!N24/Население!O24</f>
        <v>12.3266331658291</v>
      </c>
      <c r="P24" s="4" t="n">
        <f aca="false">'Объем жил кредитов'!O24/Население!P24</f>
        <v>18.936127744511</v>
      </c>
      <c r="Q24" s="4" t="n">
        <f aca="false">'Объем жил кредитов'!P24/Население!Q24</f>
        <v>18.7413622902271</v>
      </c>
      <c r="R24" s="4" t="n">
        <f aca="false">'Объем жил кредитов'!Q24/Население!R24</f>
        <v>28.5368007850834</v>
      </c>
    </row>
    <row r="25" customFormat="false" ht="15.75" hidden="false" customHeight="false" outlineLevel="0" collapsed="false">
      <c r="A25" s="118" t="n">
        <v>24</v>
      </c>
      <c r="B25" s="1" t="s">
        <v>25</v>
      </c>
      <c r="C25" s="4" t="n">
        <f aca="false">'Объем жил кредитов'!B25/Население!C25</f>
        <v>0.214836795252226</v>
      </c>
      <c r="D25" s="3" t="n">
        <f aca="false">'Объем жил кредитов'!C25/Население!D25</f>
        <v>0.82676399026764</v>
      </c>
      <c r="E25" s="3" t="n">
        <f aca="false">'Объем жил кредитов'!D25/Население!E25</f>
        <v>2.63095238095238</v>
      </c>
      <c r="F25" s="3" t="n">
        <f aca="false">'Объем жил кредитов'!E25/Население!F25</f>
        <v>4.32241273729333</v>
      </c>
      <c r="G25" s="3" t="n">
        <f aca="false">'Объем жил кредитов'!F25/Население!G25</f>
        <v>0.855759803921569</v>
      </c>
      <c r="H25" s="4" t="n">
        <f aca="false">'Объем жил кредитов'!G25/Население!H25</f>
        <v>1.93891797556719</v>
      </c>
      <c r="I25" s="1" t="n">
        <f aca="false">H25+J25/2</f>
        <v>5.47346966031876</v>
      </c>
      <c r="J25" s="4" t="n">
        <f aca="false">'Объем жил кредитов'!I25/Население!J25</f>
        <v>7.06910336950314</v>
      </c>
      <c r="K25" s="4" t="n">
        <f aca="false">'Объем жил кредитов'!J25/Население!K25</f>
        <v>9.54195011337868</v>
      </c>
      <c r="L25" s="4" t="n">
        <f aca="false">'Объем жил кредитов'!K25/Население!L25</f>
        <v>12.7697072072072</v>
      </c>
      <c r="M25" s="4" t="n">
        <f aca="false">'Объем жил кредитов'!L25/Население!M25</f>
        <v>9.54131534569983</v>
      </c>
      <c r="N25" s="4" t="n">
        <f aca="false">'Объем жил кредитов'!M25/Население!N25</f>
        <v>12.2779017857143</v>
      </c>
      <c r="O25" s="4" t="n">
        <f aca="false">'Объем жил кредитов'!N25/Население!O25</f>
        <v>17.2111356119074</v>
      </c>
      <c r="P25" s="4" t="n">
        <f aca="false">'Объем жил кредитов'!O25/Население!P25</f>
        <v>26.0811688311688</v>
      </c>
      <c r="Q25" s="4" t="n">
        <f aca="false">'Объем жил кредитов'!P25/Население!Q25</f>
        <v>24.9035181236674</v>
      </c>
      <c r="R25" s="4" t="n">
        <f aca="false">'Объем жил кредитов'!Q25/Население!R25</f>
        <v>37.4738510301109</v>
      </c>
    </row>
    <row r="26" customFormat="false" ht="15.75" hidden="false" customHeight="false" outlineLevel="0" collapsed="false">
      <c r="A26" s="118" t="n">
        <v>25</v>
      </c>
      <c r="B26" s="1" t="s">
        <v>26</v>
      </c>
      <c r="C26" s="4" t="n">
        <f aca="false">'Объем жил кредитов'!B26/Население!C26</f>
        <v>0.210965435041716</v>
      </c>
      <c r="D26" s="3" t="n">
        <f aca="false">'Объем жил кредитов'!C26/Население!D26</f>
        <v>0.877546296296296</v>
      </c>
      <c r="E26" s="3" t="n">
        <f aca="false">'Объем жил кредитов'!D26/Население!E26</f>
        <v>2.46884480746791</v>
      </c>
      <c r="F26" s="3" t="n">
        <f aca="false">'Объем жил кредитов'!E26/Население!F26</f>
        <v>3.88860164512338</v>
      </c>
      <c r="G26" s="3" t="n">
        <f aca="false">'Объем жил кредитов'!F26/Население!G26</f>
        <v>1.06358244365362</v>
      </c>
      <c r="H26" s="4" t="n">
        <f aca="false">'Объем жил кредитов'!G26/Население!H26</f>
        <v>2.20654911838791</v>
      </c>
      <c r="I26" s="1" t="n">
        <f aca="false">H26+J26/2</f>
        <v>5.47706193890073</v>
      </c>
      <c r="J26" s="4" t="n">
        <f aca="false">'Объем жил кредитов'!I26/Население!J26</f>
        <v>6.54102564102564</v>
      </c>
      <c r="K26" s="4" t="n">
        <f aca="false">'Объем жил кредитов'!J26/Население!K26</f>
        <v>9.51102464332036</v>
      </c>
      <c r="L26" s="4" t="n">
        <f aca="false">'Объем жил кредитов'!K26/Население!L26</f>
        <v>14.6618798955614</v>
      </c>
      <c r="M26" s="4" t="n">
        <f aca="false">'Объем жил кредитов'!L26/Население!M26</f>
        <v>11.2060367454068</v>
      </c>
      <c r="N26" s="4" t="n">
        <f aca="false">'Объем жил кредитов'!M26/Население!N26</f>
        <v>12.2866578599736</v>
      </c>
      <c r="O26" s="4" t="n">
        <f aca="false">'Объем жил кредитов'!N26/Население!O26</f>
        <v>14.895225464191</v>
      </c>
      <c r="P26" s="4" t="n">
        <f aca="false">'Объем жил кредитов'!O26/Население!P26</f>
        <v>21.2566844919786</v>
      </c>
      <c r="Q26" s="4" t="n">
        <f aca="false">'Объем жил кредитов'!P26/Население!Q26</f>
        <v>21.2604588394062</v>
      </c>
      <c r="R26" s="4" t="n">
        <f aca="false">'Объем жил кредитов'!Q26/Население!R26</f>
        <v>32.1582537517053</v>
      </c>
    </row>
    <row r="27" customFormat="false" ht="15.75" hidden="false" customHeight="false" outlineLevel="0" collapsed="false">
      <c r="A27" s="118" t="n">
        <v>26</v>
      </c>
      <c r="B27" s="1" t="s">
        <v>27</v>
      </c>
      <c r="C27" s="4" t="n">
        <f aca="false">'Объем жил кредитов'!B27/Население!C27</f>
        <v>0.45045045045045</v>
      </c>
      <c r="D27" s="3" t="n">
        <f aca="false">'Объем жил кредитов'!C27/Население!D27</f>
        <v>1.4206015037594</v>
      </c>
      <c r="E27" s="3" t="n">
        <f aca="false">'Объем жил кредитов'!D27/Население!E27</f>
        <v>3.28021308980213</v>
      </c>
      <c r="F27" s="3" t="n">
        <f aca="false">'Объем жил кредитов'!E27/Население!F27</f>
        <v>3.83819018404908</v>
      </c>
      <c r="G27" s="3" t="n">
        <f aca="false">'Объем жил кредитов'!F27/Население!G27</f>
        <v>0.985139318885449</v>
      </c>
      <c r="H27" s="4" t="n">
        <f aca="false">'Объем жил кредитов'!G27/Население!H27</f>
        <v>2.11848341232228</v>
      </c>
      <c r="I27" s="1" t="n">
        <f aca="false">H27+J27/2</f>
        <v>5.24388277334464</v>
      </c>
      <c r="J27" s="4" t="n">
        <f aca="false">'Объем жил кредитов'!I27/Население!J27</f>
        <v>6.25079872204473</v>
      </c>
      <c r="K27" s="4" t="n">
        <f aca="false">'Объем жил кредитов'!J27/Население!K27</f>
        <v>7.80898876404494</v>
      </c>
      <c r="L27" s="4" t="n">
        <f aca="false">'Объем жил кредитов'!K27/Население!L27</f>
        <v>10.0468497576737</v>
      </c>
      <c r="M27" s="4" t="n">
        <f aca="false">'Объем жил кредитов'!L27/Население!M27</f>
        <v>6.69805194805195</v>
      </c>
      <c r="N27" s="4" t="n">
        <f aca="false">'Объем жил кредитов'!M27/Население!N27</f>
        <v>8.82218597063622</v>
      </c>
      <c r="O27" s="4" t="n">
        <f aca="false">'Объем жил кредитов'!N27/Население!O27</f>
        <v>11.2788778877888</v>
      </c>
      <c r="P27" s="4" t="n">
        <f aca="false">'Объем жил кредитов'!O27/Население!P27</f>
        <v>17.1016666666667</v>
      </c>
      <c r="Q27" s="4" t="n">
        <f aca="false">'Объем жил кредитов'!P27/Население!Q27</f>
        <v>16.1306532663317</v>
      </c>
      <c r="R27" s="4" t="n">
        <f aca="false">'Объем жил кредитов'!Q27/Население!R27</f>
        <v>24.2010135135135</v>
      </c>
    </row>
    <row r="28" customFormat="false" ht="15.75" hidden="false" customHeight="false" outlineLevel="0" collapsed="false">
      <c r="A28" s="118" t="n">
        <v>27</v>
      </c>
      <c r="B28" s="1" t="s">
        <v>28</v>
      </c>
      <c r="C28" s="4" t="n">
        <f aca="false">'Объем жил кредитов'!B28/Население!C28</f>
        <v>0.128987517337032</v>
      </c>
      <c r="D28" s="3" t="n">
        <f aca="false">'Объем жил кредитов'!C28/Население!D28</f>
        <v>0.604689655172414</v>
      </c>
      <c r="E28" s="3" t="n">
        <f aca="false">'Объем жил кредитов'!D28/Население!E28</f>
        <v>1.55014005602241</v>
      </c>
      <c r="F28" s="3" t="n">
        <f aca="false">'Объем жил кредитов'!E28/Население!F28</f>
        <v>2.11090651558074</v>
      </c>
      <c r="G28" s="3" t="n">
        <f aca="false">'Объем жил кредитов'!F28/Население!G28</f>
        <v>0.542385057471264</v>
      </c>
      <c r="H28" s="4" t="n">
        <f aca="false">'Объем жил кредитов'!G28/Население!H28</f>
        <v>1.274217585693</v>
      </c>
      <c r="I28" s="1" t="n">
        <f aca="false">H28+J28/2</f>
        <v>3.55971607511898</v>
      </c>
      <c r="J28" s="4" t="n">
        <f aca="false">'Объем жил кредитов'!I28/Население!J28</f>
        <v>4.57099697885196</v>
      </c>
      <c r="K28" s="4" t="n">
        <f aca="false">'Объем жил кредитов'!J28/Население!K28</f>
        <v>6.67427701674277</v>
      </c>
      <c r="L28" s="4" t="n">
        <f aca="false">'Объем жил кредитов'!K28/Население!L28</f>
        <v>9.05837173579109</v>
      </c>
      <c r="M28" s="4" t="n">
        <f aca="false">'Объем жил кредитов'!L28/Население!M28</f>
        <v>6.17647058823529</v>
      </c>
      <c r="N28" s="4" t="n">
        <f aca="false">'Объем жил кредитов'!M28/Население!N28</f>
        <v>7.27102803738318</v>
      </c>
      <c r="O28" s="4" t="n">
        <f aca="false">'Объем жил кредитов'!N28/Население!O28</f>
        <v>9.59591194968554</v>
      </c>
      <c r="P28" s="4" t="n">
        <f aca="false">'Объем жил кредитов'!O28/Население!P28</f>
        <v>14.0666666666667</v>
      </c>
      <c r="Q28" s="4" t="n">
        <f aca="false">'Объем жил кредитов'!P28/Население!Q28</f>
        <v>13.7923322683706</v>
      </c>
      <c r="R28" s="4" t="n">
        <f aca="false">'Объем жил кредитов'!Q28/Население!R28</f>
        <v>20.2854838709677</v>
      </c>
    </row>
    <row r="29" customFormat="false" ht="15.75" hidden="false" customHeight="false" outlineLevel="0" collapsed="false">
      <c r="A29" s="118" t="n">
        <v>28</v>
      </c>
      <c r="B29" s="1" t="s">
        <v>29</v>
      </c>
      <c r="C29" s="4" t="n">
        <f aca="false">'Объем жил кредитов'!B29/Население!C29</f>
        <v>0.285805219605347</v>
      </c>
      <c r="D29" s="3" t="n">
        <f aca="false">'Объем жил кредитов'!C29/Население!D29</f>
        <v>1.89246889325475</v>
      </c>
      <c r="E29" s="3" t="n">
        <f aca="false">'Объем жил кредитов'!D29/Население!E29</f>
        <v>5.96460293152483</v>
      </c>
      <c r="F29" s="3" t="n">
        <f aca="false">'Объем жил кредитов'!E29/Население!F29</f>
        <v>8.88327495621716</v>
      </c>
      <c r="G29" s="3" t="n">
        <f aca="false">'Объем жил кредитов'!F29/Население!G29</f>
        <v>1.52311217808817</v>
      </c>
      <c r="H29" s="4" t="n">
        <f aca="false">'Объем жил кредитов'!G29/Население!H29</f>
        <v>3.22902633190447</v>
      </c>
      <c r="I29" s="1" t="n">
        <f aca="false">H29+J29/2</f>
        <v>8.36078846396493</v>
      </c>
      <c r="J29" s="4" t="n">
        <f aca="false">'Объем жил кредитов'!I29/Население!J29</f>
        <v>10.2635242641209</v>
      </c>
      <c r="K29" s="4" t="n">
        <f aca="false">'Объем жил кредитов'!J29/Население!K29</f>
        <v>12.8758768511302</v>
      </c>
      <c r="L29" s="4" t="n">
        <f aca="false">'Объем жил кредитов'!K29/Население!L29</f>
        <v>18.3389830508475</v>
      </c>
      <c r="M29" s="4" t="n">
        <f aca="false">'Объем жил кредитов'!L29/Население!M29</f>
        <v>12.8073096058171</v>
      </c>
      <c r="N29" s="4" t="n">
        <f aca="false">'Объем жил кредитов'!M29/Население!N29</f>
        <v>17.6932979931844</v>
      </c>
      <c r="O29" s="4" t="n">
        <f aca="false">'Объем жил кредитов'!N29/Население!O29</f>
        <v>24.1831091180867</v>
      </c>
      <c r="P29" s="4" t="n">
        <f aca="false">'Объем жил кредитов'!O29/Население!P29</f>
        <v>37.2472139673106</v>
      </c>
      <c r="Q29" s="4" t="n">
        <f aca="false">'Объем жил кредитов'!P29/Население!Q29</f>
        <v>37.0865135235272</v>
      </c>
      <c r="R29" s="4" t="n">
        <f aca="false">'Объем жил кредитов'!Q29/Население!R29</f>
        <v>54.6591753343239</v>
      </c>
    </row>
    <row r="30" customFormat="false" ht="15.75" hidden="false" customHeight="false" outlineLevel="0" collapsed="false">
      <c r="A30" s="118" t="n">
        <v>29</v>
      </c>
      <c r="B30" s="1" t="s">
        <v>30</v>
      </c>
      <c r="C30" s="4" t="n">
        <f aca="false">'Объем жил кредитов'!B30/Население!C30</f>
        <v>0.179138321995465</v>
      </c>
      <c r="D30" s="3" t="n">
        <f aca="false">'Объем жил кредитов'!C30/Население!D30</f>
        <v>0.476975169300226</v>
      </c>
      <c r="E30" s="3" t="n">
        <f aca="false">'Объем жил кредитов'!D30/Население!E30</f>
        <v>1.38344671201814</v>
      </c>
      <c r="F30" s="3" t="n">
        <f aca="false">'Объем жил кредитов'!E30/Население!F30</f>
        <v>2.12267573696145</v>
      </c>
      <c r="G30" s="3" t="n">
        <f aca="false">'Объем жил кредитов'!F30/Население!G30</f>
        <v>0.490744920993228</v>
      </c>
      <c r="H30" s="4" t="n">
        <f aca="false">'Объем жил кредитов'!G30/Население!H30</f>
        <v>1.20454545454545</v>
      </c>
      <c r="I30" s="1" t="n">
        <f aca="false">H30+J30/2</f>
        <v>2.50903983656793</v>
      </c>
      <c r="J30" s="4" t="n">
        <f aca="false">'Объем жил кредитов'!I30/Население!J30</f>
        <v>2.60898876404494</v>
      </c>
      <c r="K30" s="4" t="n">
        <f aca="false">'Объем жил кредитов'!J30/Население!K30</f>
        <v>4.57847533632287</v>
      </c>
      <c r="L30" s="4" t="n">
        <f aca="false">'Объем жил кредитов'!K30/Население!L30</f>
        <v>6.3630289532294</v>
      </c>
      <c r="M30" s="4" t="n">
        <f aca="false">'Объем жил кредитов'!L30/Население!M30</f>
        <v>4.47006651884701</v>
      </c>
      <c r="N30" s="4" t="n">
        <f aca="false">'Объем жил кредитов'!M30/Население!N30</f>
        <v>4.44273127753304</v>
      </c>
      <c r="O30" s="4" t="n">
        <f aca="false">'Объем жил кредитов'!N30/Население!O30</f>
        <v>6.03083700440529</v>
      </c>
      <c r="P30" s="4" t="n">
        <f aca="false">'Объем жил кредитов'!O30/Население!P30</f>
        <v>9.17802197802198</v>
      </c>
      <c r="Q30" s="4" t="n">
        <f aca="false">'Объем жил кредитов'!P30/Население!Q30</f>
        <v>8.97624190064795</v>
      </c>
      <c r="R30" s="4" t="n">
        <f aca="false">'Объем жил кредитов'!Q30/Население!R30</f>
        <v>13.5680345572354</v>
      </c>
    </row>
    <row r="31" customFormat="false" ht="15.75" hidden="false" customHeight="false" outlineLevel="0" collapsed="false">
      <c r="A31" s="118" t="n">
        <v>30</v>
      </c>
      <c r="B31" s="1" t="s">
        <v>31</v>
      </c>
      <c r="C31" s="4" t="n">
        <f aca="false">'Объем жил кредитов'!B31/Население!C31</f>
        <v>0.346938775510204</v>
      </c>
      <c r="D31" s="3" t="n">
        <f aca="false">'Объем жил кредитов'!C31/Население!D31</f>
        <v>0.471280276816609</v>
      </c>
      <c r="E31" s="3" t="n">
        <f aca="false">'Объем жил кредитов'!D31/Население!E31</f>
        <v>1.18048780487805</v>
      </c>
      <c r="F31" s="3" t="n">
        <f aca="false">'Объем жил кредитов'!E31/Население!F31</f>
        <v>1.74895104895105</v>
      </c>
      <c r="G31" s="3" t="n">
        <f aca="false">'Объем жил кредитов'!F31/Население!G31</f>
        <v>0.446478873239437</v>
      </c>
      <c r="H31" s="4" t="n">
        <f aca="false">'Объем жил кредитов'!G31/Население!H31</f>
        <v>2.29411764705882</v>
      </c>
      <c r="I31" s="1" t="n">
        <f aca="false">H31+J31/2</f>
        <v>5.17615990057995</v>
      </c>
      <c r="J31" s="4" t="n">
        <f aca="false">'Объем жил кредитов'!I31/Население!J31</f>
        <v>5.76408450704225</v>
      </c>
      <c r="K31" s="4" t="n">
        <f aca="false">'Объем жил кредитов'!J31/Население!K31</f>
        <v>8.10638297872341</v>
      </c>
      <c r="L31" s="4" t="n">
        <f aca="false">'Объем жил кредитов'!K31/Население!L31</f>
        <v>10.5231316725979</v>
      </c>
      <c r="M31" s="4" t="n">
        <f aca="false">'Объем жил кредитов'!L31/Население!M31</f>
        <v>6.49462365591398</v>
      </c>
      <c r="N31" s="4" t="n">
        <f aca="false">'Объем жил кредитов'!M31/Население!N31</f>
        <v>7.94964028776978</v>
      </c>
      <c r="O31" s="4" t="n">
        <f aca="false">'Объем жил кредитов'!N31/Население!O31</f>
        <v>12.1054545454545</v>
      </c>
      <c r="P31" s="4" t="n">
        <f aca="false">'Объем жил кредитов'!O31/Население!P31</f>
        <v>19.6029411764706</v>
      </c>
      <c r="Q31" s="4" t="n">
        <f aca="false">'Объем жил кредитов'!P31/Население!Q31</f>
        <v>19.8708487084871</v>
      </c>
      <c r="R31" s="4" t="n">
        <f aca="false">'Объем жил кредитов'!Q31/Население!R31</f>
        <v>29.6259259259259</v>
      </c>
    </row>
    <row r="32" customFormat="false" ht="15.75" hidden="false" customHeight="false" outlineLevel="0" collapsed="false">
      <c r="A32" s="118" t="n">
        <v>31</v>
      </c>
      <c r="B32" s="1" t="s">
        <v>32</v>
      </c>
      <c r="C32" s="55"/>
      <c r="D32" s="6"/>
      <c r="E32" s="6"/>
      <c r="F32" s="6"/>
      <c r="G32" s="6"/>
      <c r="H32" s="55"/>
      <c r="I32" s="12"/>
      <c r="J32" s="55"/>
      <c r="K32" s="55"/>
      <c r="L32" s="4" t="n">
        <f aca="false">'Объем жил кредитов'!K32/Население!L32</f>
        <v>0.0263713080168776</v>
      </c>
      <c r="M32" s="4" t="n">
        <f aca="false">'Объем жил кредитов'!L32/Население!M32</f>
        <v>0.186680650235973</v>
      </c>
      <c r="N32" s="4" t="n">
        <f aca="false">'Объем жил кредитов'!M32/Население!N32</f>
        <v>0.714435146443515</v>
      </c>
      <c r="O32" s="4" t="n">
        <f aca="false">'Объем жил кредитов'!N32/Население!O32</f>
        <v>1.40700104493208</v>
      </c>
      <c r="P32" s="4" t="n">
        <f aca="false">'Объем жил кредитов'!O32/Население!P32</f>
        <v>3.24267782426778</v>
      </c>
      <c r="Q32" s="4" t="n">
        <f aca="false">'Объем жил кредитов'!P32/Население!Q32</f>
        <v>4.62970711297071</v>
      </c>
      <c r="R32" s="4" t="n">
        <f aca="false">'Объем жил кредитов'!Q32/Население!R32</f>
        <v>8.5751840168244</v>
      </c>
    </row>
    <row r="33" customFormat="false" ht="15.75" hidden="false" customHeight="false" outlineLevel="0" collapsed="false">
      <c r="A33" s="118" t="n">
        <v>32</v>
      </c>
      <c r="B33" s="1" t="s">
        <v>33</v>
      </c>
      <c r="C33" s="4" t="n">
        <f aca="false">'Объем жил кредитов'!B33/Население!C33</f>
        <v>0.279890774331968</v>
      </c>
      <c r="D33" s="3" t="n">
        <f aca="false">'Объем жил кредитов'!C33/Население!D33</f>
        <v>0.958437990580848</v>
      </c>
      <c r="E33" s="3" t="n">
        <f aca="false">'Объем жил кредитов'!D33/Население!E33</f>
        <v>2.74463830621447</v>
      </c>
      <c r="F33" s="3" t="n">
        <f aca="false">'Объем жил кредитов'!E33/Население!F33</f>
        <v>3.58727059742288</v>
      </c>
      <c r="G33" s="3" t="n">
        <f aca="false">'Объем жил кредитов'!F33/Население!G33</f>
        <v>0.863224426293271</v>
      </c>
      <c r="H33" s="4" t="n">
        <f aca="false">'Объем жил кредитов'!G33/Население!H33</f>
        <v>1.79216061185468</v>
      </c>
      <c r="I33" s="1" t="n">
        <f aca="false">H33+J33/2</f>
        <v>4.2481643641999</v>
      </c>
      <c r="J33" s="4" t="n">
        <f aca="false">'Объем жил кредитов'!I33/Население!J33</f>
        <v>4.91200750469043</v>
      </c>
      <c r="K33" s="4" t="n">
        <f aca="false">'Объем жил кредитов'!J33/Население!K33</f>
        <v>6.68486306439674</v>
      </c>
      <c r="L33" s="4" t="n">
        <f aca="false">'Объем жил кредитов'!K33/Население!L33</f>
        <v>9.35771910524386</v>
      </c>
      <c r="M33" s="4" t="n">
        <f aca="false">'Объем жил кредитов'!L33/Население!M33</f>
        <v>5.24990932172651</v>
      </c>
      <c r="N33" s="4" t="n">
        <f aca="false">'Объем жил кредитов'!M33/Население!N33</f>
        <v>6.61048285765572</v>
      </c>
      <c r="O33" s="4" t="n">
        <f aca="false">'Объем жил кредитов'!N33/Население!O33</f>
        <v>9.35088345529181</v>
      </c>
      <c r="P33" s="4" t="n">
        <f aca="false">'Объем жил кредитов'!O33/Население!P33</f>
        <v>13.9026203966006</v>
      </c>
      <c r="Q33" s="4" t="n">
        <f aca="false">'Объем жил кредитов'!P33/Население!Q33</f>
        <v>13.9691684284708</v>
      </c>
      <c r="R33" s="4" t="n">
        <f aca="false">'Объем жил кредитов'!Q33/Население!R33</f>
        <v>21.1507741027445</v>
      </c>
    </row>
    <row r="34" customFormat="false" ht="15.75" hidden="false" customHeight="false" outlineLevel="0" collapsed="false">
      <c r="A34" s="118" t="n">
        <v>33</v>
      </c>
      <c r="B34" s="1" t="s">
        <v>34</v>
      </c>
      <c r="C34" s="4" t="n">
        <f aca="false">'Объем жил кредитов'!B34/Население!C34</f>
        <v>0.249252243270189</v>
      </c>
      <c r="D34" s="3" t="n">
        <f aca="false">'Объем жил кредитов'!C34/Население!D34</f>
        <v>1.01951710261569</v>
      </c>
      <c r="E34" s="3" t="n">
        <f aca="false">'Объем жил кредитов'!D34/Население!E34</f>
        <v>2.35633802816901</v>
      </c>
      <c r="F34" s="3" t="n">
        <f aca="false">'Объем жил кредитов'!E34/Население!F34</f>
        <v>2.86803196803197</v>
      </c>
      <c r="G34" s="3" t="n">
        <f aca="false">'Объем жил кредитов'!F34/Население!G34</f>
        <v>1.06199004975124</v>
      </c>
      <c r="H34" s="4" t="n">
        <f aca="false">'Объем жил кредитов'!G34/Население!H34</f>
        <v>2.18910891089109</v>
      </c>
      <c r="I34" s="1" t="n">
        <f aca="false">H34+J34/2</f>
        <v>4.67875388130529</v>
      </c>
      <c r="J34" s="4" t="n">
        <f aca="false">'Объем жил кредитов'!I34/Население!J34</f>
        <v>4.9792899408284</v>
      </c>
      <c r="K34" s="4" t="n">
        <f aca="false">'Объем жил кредитов'!J34/Население!K34</f>
        <v>7.51032448377581</v>
      </c>
      <c r="L34" s="4" t="n">
        <f aca="false">'Объем жил кредитов'!K34/Население!L34</f>
        <v>9.63271302644466</v>
      </c>
      <c r="M34" s="4" t="n">
        <f aca="false">'Объем жил кредитов'!L34/Население!M34</f>
        <v>6.12757605495584</v>
      </c>
      <c r="N34" s="4" t="n">
        <f aca="false">'Объем жил кредитов'!M34/Население!N34</f>
        <v>7.05299313052012</v>
      </c>
      <c r="O34" s="4" t="n">
        <f aca="false">'Объем жил кредитов'!N34/Население!O34</f>
        <v>9.17994100294985</v>
      </c>
      <c r="P34" s="4" t="n">
        <f aca="false">'Объем жил кредитов'!O34/Население!P34</f>
        <v>13.4289940828402</v>
      </c>
      <c r="Q34" s="4" t="n">
        <f aca="false">'Объем жил кредитов'!P34/Население!Q34</f>
        <v>13.934393638171</v>
      </c>
      <c r="R34" s="4" t="n">
        <f aca="false">'Объем жил кредитов'!Q34/Население!R34</f>
        <v>19.8817635270541</v>
      </c>
    </row>
    <row r="35" customFormat="false" ht="15.75" hidden="false" customHeight="false" outlineLevel="0" collapsed="false">
      <c r="A35" s="118" t="n">
        <v>34</v>
      </c>
      <c r="B35" s="1" t="s">
        <v>35</v>
      </c>
      <c r="C35" s="4" t="n">
        <f aca="false">'Объем жил кредитов'!B35/Население!C35</f>
        <v>0.250757575757576</v>
      </c>
      <c r="D35" s="3" t="n">
        <f aca="false">'Объем жил кредитов'!C35/Население!D35</f>
        <v>1.08262518968134</v>
      </c>
      <c r="E35" s="3" t="n">
        <f aca="false">'Объем жил кредитов'!D35/Население!E35</f>
        <v>3.21667938931298</v>
      </c>
      <c r="F35" s="3" t="n">
        <f aca="false">'Объем жил кредитов'!E35/Население!F35</f>
        <v>3.42794174013032</v>
      </c>
      <c r="G35" s="3" t="n">
        <f aca="false">'Объем жил кредитов'!F35/Население!G35</f>
        <v>0.769603693728357</v>
      </c>
      <c r="H35" s="4" t="n">
        <f aca="false">'Объем жил кредитов'!G35/Население!H35</f>
        <v>2.02761795166858</v>
      </c>
      <c r="I35" s="1" t="n">
        <f aca="false">H35+J35/2</f>
        <v>4.40102097141307</v>
      </c>
      <c r="J35" s="4" t="n">
        <f aca="false">'Объем жил кредитов'!I35/Население!J35</f>
        <v>4.74680603948897</v>
      </c>
      <c r="K35" s="4" t="n">
        <f aca="false">'Объем жил кредитов'!J35/Население!K35</f>
        <v>6.25379525107046</v>
      </c>
      <c r="L35" s="4" t="n">
        <f aca="false">'Объем жил кредитов'!K35/Население!L35</f>
        <v>8.76222135314822</v>
      </c>
      <c r="M35" s="4" t="n">
        <f aca="false">'Объем жил кредитов'!L35/Население!M35</f>
        <v>5.78986645718775</v>
      </c>
      <c r="N35" s="4" t="n">
        <f aca="false">'Объем жил кредитов'!M35/Население!N35</f>
        <v>7.10216962524655</v>
      </c>
      <c r="O35" s="4" t="n">
        <f aca="false">'Объем жил кредитов'!N35/Население!O35</f>
        <v>9.96271320904403</v>
      </c>
      <c r="P35" s="4" t="n">
        <f aca="false">'Объем жил кредитов'!O35/Население!P35</f>
        <v>14.2169059011164</v>
      </c>
      <c r="Q35" s="4" t="n">
        <f aca="false">'Объем жил кредитов'!P35/Население!Q35</f>
        <v>14.3629064632678</v>
      </c>
      <c r="R35" s="4" t="n">
        <f aca="false">'Объем жил кредитов'!Q35/Население!R35</f>
        <v>20.4068686868687</v>
      </c>
    </row>
    <row r="36" customFormat="false" ht="15.75" hidden="false" customHeight="false" outlineLevel="0" collapsed="false">
      <c r="A36" s="118" t="n">
        <v>35</v>
      </c>
      <c r="B36" s="1" t="s">
        <v>36</v>
      </c>
      <c r="C36" s="4" t="n">
        <f aca="false">'Объем жил кредитов'!B36/Население!C36</f>
        <v>0.345798707294552</v>
      </c>
      <c r="D36" s="3" t="n">
        <f aca="false">'Объем жил кредитов'!C36/Население!D36</f>
        <v>0.948559479553903</v>
      </c>
      <c r="E36" s="3" t="n">
        <f aca="false">'Объем жил кредитов'!D36/Население!E36</f>
        <v>2.56166978484565</v>
      </c>
      <c r="F36" s="3" t="n">
        <f aca="false">'Объем жил кредитов'!E36/Население!F36</f>
        <v>3.51353701527615</v>
      </c>
      <c r="G36" s="3" t="n">
        <f aca="false">'Объем жил кредитов'!F36/Население!G36</f>
        <v>0.795238095238095</v>
      </c>
      <c r="H36" s="4" t="n">
        <f aca="false">'Объем жил кредитов'!G36/Население!H36</f>
        <v>1.79906432748538</v>
      </c>
      <c r="I36" s="1" t="n">
        <f aca="false">H36+J36/2</f>
        <v>4.08738120571763</v>
      </c>
      <c r="J36" s="4" t="n">
        <f aca="false">'Объем жил кредитов'!I36/Население!J36</f>
        <v>4.5766337564645</v>
      </c>
      <c r="K36" s="4" t="n">
        <f aca="false">'Объем жил кредитов'!J36/Население!K36</f>
        <v>6.53933113518606</v>
      </c>
      <c r="L36" s="4" t="n">
        <f aca="false">'Объем жил кредитов'!K36/Население!L36</f>
        <v>9.27652050919378</v>
      </c>
      <c r="M36" s="4" t="n">
        <f aca="false">'Объем жил кредитов'!L36/Население!M36</f>
        <v>5.89423984891407</v>
      </c>
      <c r="N36" s="4" t="n">
        <f aca="false">'Объем жил кредитов'!M36/Население!N36</f>
        <v>7.31032852753486</v>
      </c>
      <c r="O36" s="4" t="n">
        <f aca="false">'Объем жил кредитов'!N36/Население!O36</f>
        <v>10.0232172470978</v>
      </c>
      <c r="P36" s="4" t="n">
        <f aca="false">'Объем жил кредитов'!O36/Население!P36</f>
        <v>14.9467047347133</v>
      </c>
      <c r="Q36" s="4" t="n">
        <f aca="false">'Объем жил кредитов'!P36/Население!Q36</f>
        <v>14.4421152929967</v>
      </c>
      <c r="R36" s="4" t="n">
        <f aca="false">'Объем жил кредитов'!Q36/Население!R36</f>
        <v>21.1324725011956</v>
      </c>
    </row>
    <row r="37" customFormat="false" ht="15.75" hidden="false" customHeight="false" outlineLevel="0" collapsed="false">
      <c r="A37" s="118" t="n">
        <v>36</v>
      </c>
      <c r="B37" s="1" t="s">
        <v>37</v>
      </c>
      <c r="C37" s="55"/>
      <c r="D37" s="6"/>
      <c r="E37" s="6"/>
      <c r="F37" s="6"/>
      <c r="G37" s="6"/>
      <c r="H37" s="55"/>
      <c r="I37" s="12"/>
      <c r="J37" s="55"/>
      <c r="K37" s="55"/>
      <c r="L37" s="4" t="n">
        <f aca="false">'Объем жил кредитов'!K37/Население!L37</f>
        <v>0.0401002506265664</v>
      </c>
      <c r="M37" s="4" t="n">
        <f aca="false">'Объем жил кредитов'!L37/Население!M37</f>
        <v>0.266826923076923</v>
      </c>
      <c r="N37" s="4" t="n">
        <f aca="false">'Объем жил кредитов'!M37/Население!N37</f>
        <v>1.09324009324009</v>
      </c>
      <c r="O37" s="4" t="n">
        <f aca="false">'Объем жил кредитов'!N37/Население!O37</f>
        <v>2.31121281464531</v>
      </c>
      <c r="P37" s="4" t="n">
        <f aca="false">'Объем жил кредитов'!O37/Население!P37</f>
        <v>4.85327313769752</v>
      </c>
      <c r="Q37" s="4" t="n">
        <f aca="false">'Объем жил кредитов'!P37/Население!Q37</f>
        <v>6.70601336302895</v>
      </c>
      <c r="R37" s="4" t="n">
        <f aca="false">'Объем жил кредитов'!Q37/Население!R37</f>
        <v>10.6098039215686</v>
      </c>
    </row>
    <row r="38" customFormat="false" ht="15.75" hidden="false" customHeight="false" outlineLevel="0" collapsed="false">
      <c r="A38" s="118" t="n">
        <v>37</v>
      </c>
      <c r="B38" s="1" t="s">
        <v>38</v>
      </c>
      <c r="C38" s="4" t="n">
        <f aca="false">'Объем жил кредитов'!B38/Население!C38</f>
        <v>0.0237653174897883</v>
      </c>
      <c r="D38" s="3" t="n">
        <f aca="false">'Объем жил кредитов'!C38/Население!D38</f>
        <v>0.046308216584627</v>
      </c>
      <c r="E38" s="3" t="n">
        <f aca="false">'Объем жил кредитов'!D38/Население!E38</f>
        <v>0.111169612636329</v>
      </c>
      <c r="F38" s="3" t="n">
        <f aca="false">'Объем жил кредитов'!E38/Население!F38</f>
        <v>0.26781994047619</v>
      </c>
      <c r="G38" s="3" t="n">
        <f aca="false">'Объем жил кредитов'!F38/Население!G38</f>
        <v>0.124225663716814</v>
      </c>
      <c r="H38" s="4" t="n">
        <f aca="false">'Объем жил кредитов'!G38/Население!H38</f>
        <v>0.217913520933425</v>
      </c>
      <c r="I38" s="1" t="n">
        <f aca="false">H38+J38/2</f>
        <v>1.07076484476235</v>
      </c>
      <c r="J38" s="4" t="n">
        <f aca="false">'Объем жил кредитов'!I38/Население!J38</f>
        <v>1.70570264765784</v>
      </c>
      <c r="K38" s="4" t="n">
        <f aca="false">'Объем жил кредитов'!J38/Население!K38</f>
        <v>1.50303643724696</v>
      </c>
      <c r="L38" s="4" t="n">
        <f aca="false">'Объем жил кредитов'!K38/Население!L38</f>
        <v>1.57591973244147</v>
      </c>
      <c r="M38" s="4" t="n">
        <f aca="false">'Объем жил кредитов'!L38/Население!M38</f>
        <v>1.17014925373134</v>
      </c>
      <c r="N38" s="4" t="n">
        <f aca="false">'Объем жил кредитов'!M38/Население!N38</f>
        <v>1.37639710716634</v>
      </c>
      <c r="O38" s="4" t="n">
        <f aca="false">'Объем жил кредитов'!N38/Население!O38</f>
        <v>1.96475195822454</v>
      </c>
      <c r="P38" s="4" t="n">
        <f aca="false">'Объем жил кредитов'!O38/Население!P38</f>
        <v>3.09462086843811</v>
      </c>
      <c r="Q38" s="4" t="n">
        <f aca="false">'Объем жил кредитов'!P38/Население!Q38</f>
        <v>3.77306332369013</v>
      </c>
      <c r="R38" s="4" t="n">
        <f aca="false">'Объем жил кредитов'!Q38/Население!R38</f>
        <v>5.51292690711778</v>
      </c>
    </row>
    <row r="39" customFormat="false" ht="15.75" hidden="false" customHeight="false" outlineLevel="0" collapsed="false">
      <c r="A39" s="118" t="n">
        <v>38</v>
      </c>
      <c r="B39" s="1" t="s">
        <v>39</v>
      </c>
      <c r="C39" s="4" t="n">
        <f aca="false">'Объем жил кредитов'!B39/Население!C39</f>
        <v>0.052757793764988</v>
      </c>
      <c r="D39" s="3" t="n">
        <f aca="false">'Объем жил кредитов'!C39/Население!D39</f>
        <v>0.066735112936345</v>
      </c>
      <c r="E39" s="3" t="n">
        <f aca="false">'Объем жил кредитов'!D39/Население!E39</f>
        <v>0.068762677484787</v>
      </c>
      <c r="F39" s="3" t="n">
        <f aca="false">'Объем жил кредитов'!E39/Население!F39</f>
        <v>0.148296593186373</v>
      </c>
      <c r="G39" s="3" t="n">
        <f aca="false">'Объем жил кредитов'!F39/Население!G39</f>
        <v>0.0409448818897638</v>
      </c>
      <c r="H39" s="4" t="n">
        <f aca="false">'Объем жил кредитов'!G39/Население!H39</f>
        <v>1.58795180722892</v>
      </c>
      <c r="I39" s="1" t="n">
        <f aca="false">H39+J39/2</f>
        <v>2.71804230496647</v>
      </c>
      <c r="J39" s="4" t="n">
        <f aca="false">'Объем жил кредитов'!I39/Население!J39</f>
        <v>2.26018099547511</v>
      </c>
      <c r="K39" s="4" t="n">
        <f aca="false">'Объем жил кредитов'!J39/Население!K39</f>
        <v>2.6953642384106</v>
      </c>
      <c r="L39" s="4" t="n">
        <f aca="false">'Объем жил кредитов'!K39/Население!L39</f>
        <v>0.579741379310345</v>
      </c>
      <c r="M39" s="4" t="n">
        <f aca="false">'Объем жил кредитов'!L39/Население!M39</f>
        <v>0.27061310782241</v>
      </c>
      <c r="N39" s="4" t="n">
        <f aca="false">'Объем жил кредитов'!M39/Население!N39</f>
        <v>0.675675675675676</v>
      </c>
      <c r="O39" s="4" t="n">
        <f aca="false">'Объем жил кредитов'!N39/Население!O39</f>
        <v>0.633196721311475</v>
      </c>
      <c r="P39" s="4" t="n">
        <f aca="false">'Объем жил кредитов'!O39/Население!P39</f>
        <v>0.963855421686747</v>
      </c>
      <c r="Q39" s="4" t="n">
        <f aca="false">'Объем жил кредитов'!P39/Население!Q39</f>
        <v>0.783037475345168</v>
      </c>
      <c r="R39" s="4" t="n">
        <f aca="false">'Объем жил кредитов'!Q39/Население!R39</f>
        <v>2.10852713178295</v>
      </c>
    </row>
    <row r="40" customFormat="false" ht="15.75" hidden="false" customHeight="false" outlineLevel="0" collapsed="false">
      <c r="A40" s="118" t="n">
        <v>39</v>
      </c>
      <c r="B40" s="1" t="s">
        <v>40</v>
      </c>
      <c r="C40" s="4" t="n">
        <f aca="false">'Объем жил кредитов'!B40/Население!C40</f>
        <v>0.138568129330254</v>
      </c>
      <c r="D40" s="3" t="n">
        <f aca="false">'Объем жил кредитов'!C40/Население!D40</f>
        <v>0.645749440715884</v>
      </c>
      <c r="E40" s="3" t="n">
        <f aca="false">'Объем жил кредитов'!D40/Население!E40</f>
        <v>1.27497194163861</v>
      </c>
      <c r="F40" s="3" t="n">
        <f aca="false">'Объем жил кредитов'!E40/Население!F40</f>
        <v>1.67687991021324</v>
      </c>
      <c r="G40" s="3" t="n">
        <f aca="false">'Объем жил кредитов'!F40/Население!G40</f>
        <v>0.543609865470852</v>
      </c>
      <c r="H40" s="4" t="n">
        <f aca="false">'Объем жил кредитов'!G40/Население!H40</f>
        <v>0.916279069767442</v>
      </c>
      <c r="I40" s="1" t="n">
        <f aca="false">H40+J40/2</f>
        <v>3.14852586837047</v>
      </c>
      <c r="J40" s="4" t="n">
        <f aca="false">'Объем жил кредитов'!I40/Население!J40</f>
        <v>4.46449359720605</v>
      </c>
      <c r="K40" s="4" t="n">
        <f aca="false">'Объем жил кредитов'!J40/Население!K40</f>
        <v>4.57974388824214</v>
      </c>
      <c r="L40" s="4" t="n">
        <f aca="false">'Объем жил кредитов'!K40/Население!L40</f>
        <v>4.18118466898955</v>
      </c>
      <c r="M40" s="4" t="n">
        <f aca="false">'Объем жил кредитов'!L40/Население!M40</f>
        <v>2.66821345707657</v>
      </c>
      <c r="N40" s="4" t="n">
        <f aca="false">'Объем жил кредитов'!M40/Население!N40</f>
        <v>3.43699421965318</v>
      </c>
      <c r="O40" s="4" t="n">
        <f aca="false">'Объем жил кредитов'!N40/Население!O40</f>
        <v>4.63468208092486</v>
      </c>
      <c r="P40" s="4" t="n">
        <f aca="false">'Объем жил кредитов'!O40/Население!P40</f>
        <v>6.67898383371825</v>
      </c>
      <c r="Q40" s="4" t="n">
        <f aca="false">'Объем жил кредитов'!P40/Население!Q40</f>
        <v>7.12442396313364</v>
      </c>
      <c r="R40" s="4" t="n">
        <f aca="false">'Объем жил кредитов'!Q40/Население!R40</f>
        <v>10.385500575374</v>
      </c>
    </row>
    <row r="41" customFormat="false" ht="15.75" hidden="false" customHeight="false" outlineLevel="0" collapsed="false">
      <c r="A41" s="118" t="n">
        <v>40</v>
      </c>
      <c r="B41" s="1" t="s">
        <v>41</v>
      </c>
      <c r="C41" s="4" t="n">
        <f aca="false">'Объем жил кредитов'!B41/Население!C41</f>
        <v>0.0901098901098901</v>
      </c>
      <c r="D41" s="3" t="n">
        <f aca="false">'Объем жил кредитов'!C41/Население!D41</f>
        <v>0.486078886310905</v>
      </c>
      <c r="E41" s="3" t="n">
        <f aca="false">'Объем жил кредитов'!D41/Население!E41</f>
        <v>0.71002331002331</v>
      </c>
      <c r="F41" s="3" t="n">
        <f aca="false">'Объем жил кредитов'!E41/Население!F41</f>
        <v>0.983606557377049</v>
      </c>
      <c r="G41" s="3" t="n">
        <f aca="false">'Объем жил кредитов'!F41/Население!G41</f>
        <v>0.355269320843091</v>
      </c>
      <c r="H41" s="4" t="n">
        <f aca="false">'Объем жил кредитов'!G41/Население!H41</f>
        <v>0.763102725366876</v>
      </c>
      <c r="I41" s="1" t="n">
        <f aca="false">H41+J41/2</f>
        <v>1.85208577621433</v>
      </c>
      <c r="J41" s="4" t="n">
        <f aca="false">'Объем жил кредитов'!I41/Население!J41</f>
        <v>2.17796610169492</v>
      </c>
      <c r="K41" s="4" t="n">
        <f aca="false">'Объем жил кредитов'!J41/Население!K41</f>
        <v>3.55531914893617</v>
      </c>
      <c r="L41" s="4" t="n">
        <f aca="false">'Объем жил кредитов'!K41/Население!L41</f>
        <v>4.36673773987207</v>
      </c>
      <c r="M41" s="4" t="n">
        <f aca="false">'Объем жил кредитов'!L41/Население!M41</f>
        <v>3.76282051282051</v>
      </c>
      <c r="N41" s="4" t="n">
        <f aca="false">'Объем жил кредитов'!M41/Население!N41</f>
        <v>3.6587982832618</v>
      </c>
      <c r="O41" s="4" t="n">
        <f aca="false">'Объем жил кредитов'!N41/Население!O41</f>
        <v>4.59012875536481</v>
      </c>
      <c r="P41" s="4" t="n">
        <f aca="false">'Объем жил кредитов'!O41/Население!P41</f>
        <v>6.86051502145923</v>
      </c>
      <c r="Q41" s="4" t="n">
        <f aca="false">'Объем жил кредитов'!P41/Население!Q41</f>
        <v>7.08369098712446</v>
      </c>
      <c r="R41" s="4" t="n">
        <f aca="false">'Объем жил кредитов'!Q41/Население!R41</f>
        <v>11.0129032258065</v>
      </c>
    </row>
    <row r="42" customFormat="false" ht="15.75" hidden="false" customHeight="false" outlineLevel="0" collapsed="false">
      <c r="A42" s="118" t="n">
        <v>41</v>
      </c>
      <c r="B42" s="1" t="s">
        <v>42</v>
      </c>
      <c r="C42" s="4" t="n">
        <f aca="false">'Объем жил кредитов'!B42/Население!C42</f>
        <v>0.39038189533239</v>
      </c>
      <c r="D42" s="3" t="n">
        <f aca="false">'Объем жил кредитов'!C42/Население!D42</f>
        <v>1.12150997150997</v>
      </c>
      <c r="E42" s="3" t="n">
        <f aca="false">'Объем жил кредитов'!D42/Население!E42</f>
        <v>1.49971469329529</v>
      </c>
      <c r="F42" s="3" t="n">
        <f aca="false">'Объем жил кредитов'!E42/Население!F42</f>
        <v>0.605270655270655</v>
      </c>
      <c r="G42" s="3" t="n">
        <f aca="false">'Объем жил кредитов'!F42/Население!G42</f>
        <v>0.26039886039886</v>
      </c>
      <c r="H42" s="4" t="n">
        <f aca="false">'Объем жил кредитов'!G42/Население!H42</f>
        <v>0.737359550561798</v>
      </c>
      <c r="I42" s="1" t="n">
        <f aca="false">H42+J42/2</f>
        <v>2.09925756755897</v>
      </c>
      <c r="J42" s="4" t="n">
        <f aca="false">'Объем жил кредитов'!I42/Население!J42</f>
        <v>2.72379603399433</v>
      </c>
      <c r="K42" s="4" t="n">
        <f aca="false">'Объем жил кредитов'!J42/Население!K42</f>
        <v>4.62784090909091</v>
      </c>
      <c r="L42" s="4" t="n">
        <f aca="false">'Объем жил кредитов'!K42/Население!L42</f>
        <v>5.81869688385269</v>
      </c>
      <c r="M42" s="4" t="n">
        <f aca="false">'Объем жил кредитов'!L42/Население!M42</f>
        <v>4.20738636363636</v>
      </c>
      <c r="N42" s="4" t="n">
        <f aca="false">'Объем жил кредитов'!M42/Население!N42</f>
        <v>5.34850640113798</v>
      </c>
      <c r="O42" s="4" t="n">
        <f aca="false">'Объем жил кредитов'!N42/Население!O42</f>
        <v>5.84757834757835</v>
      </c>
      <c r="P42" s="4" t="n">
        <f aca="false">'Объем жил кредитов'!O42/Население!P42</f>
        <v>8.48783977110157</v>
      </c>
      <c r="Q42" s="4" t="n">
        <f aca="false">'Объем жил кредитов'!P42/Население!Q42</f>
        <v>8.6987087517934</v>
      </c>
      <c r="R42" s="4" t="n">
        <f aca="false">'Объем жил кредитов'!Q42/Население!R42</f>
        <v>12.955266955267</v>
      </c>
    </row>
    <row r="43" customFormat="false" ht="15.75" hidden="false" customHeight="false" outlineLevel="0" collapsed="false">
      <c r="A43" s="118" t="n">
        <v>42</v>
      </c>
      <c r="B43" s="1" t="s">
        <v>43</v>
      </c>
      <c r="C43" s="4" t="n">
        <f aca="false">'Объем жил кредитов'!B43/Население!C43</f>
        <v>0.00347222222222222</v>
      </c>
      <c r="D43" s="3" t="n">
        <f aca="false">'Объем жил кредитов'!C43/Население!D43</f>
        <v>0.0312123817712812</v>
      </c>
      <c r="E43" s="3" t="n">
        <f aca="false">'Объем жил кредитов'!D43/Население!E43</f>
        <v>0.0160472972972973</v>
      </c>
      <c r="F43" s="3" t="n">
        <f aca="false">'Объем жил кредитов'!E43/Население!F43</f>
        <v>0.0369727047146402</v>
      </c>
      <c r="G43" s="3" t="n">
        <f aca="false">'Объем жил кредитов'!F43/Население!G43</f>
        <v>0.0100080710250202</v>
      </c>
      <c r="H43" s="4" t="n">
        <f aca="false">'Объем жил кредитов'!G43/Население!H43</f>
        <v>0.933333333333333</v>
      </c>
      <c r="I43" s="1" t="n">
        <f aca="false">H43+J43/2</f>
        <v>0.98314465408805</v>
      </c>
      <c r="J43" s="4" t="n">
        <f aca="false">'Объем жил кредитов'!I43/Население!J43</f>
        <v>0.099622641509434</v>
      </c>
      <c r="K43" s="4" t="n">
        <f aca="false">'Объем жил кредитов'!J43/Население!K43</f>
        <v>0.153046062407132</v>
      </c>
      <c r="L43" s="4" t="n">
        <f aca="false">'Объем жил кредитов'!K43/Население!L43</f>
        <v>0.477372262773723</v>
      </c>
      <c r="M43" s="4" t="n">
        <f aca="false">'Объем жил кредитов'!L43/Население!M43</f>
        <v>0.456958393113343</v>
      </c>
      <c r="N43" s="4" t="n">
        <f aca="false">'Объем жил кредитов'!M43/Население!N43</f>
        <v>0.719434628975265</v>
      </c>
      <c r="O43" s="4" t="n">
        <f aca="false">'Объем жил кредитов'!N43/Население!O43</f>
        <v>0.799582463465553</v>
      </c>
      <c r="P43" s="4" t="n">
        <f aca="false">'Объем жил кредитов'!O43/Население!P43</f>
        <v>1.31708991077557</v>
      </c>
      <c r="Q43" s="4" t="n">
        <f aca="false">'Объем жил кредитов'!P43/Население!Q43</f>
        <v>1.74171737660581</v>
      </c>
      <c r="R43" s="4" t="n">
        <f aca="false">'Объем жил кредитов'!Q43/Население!R43</f>
        <v>3.61949265687583</v>
      </c>
    </row>
    <row r="44" customFormat="false" ht="15.75" hidden="false" customHeight="false" outlineLevel="0" collapsed="false">
      <c r="A44" s="118" t="n">
        <v>43</v>
      </c>
      <c r="B44" s="1" t="s">
        <v>44</v>
      </c>
      <c r="C44" s="4" t="n">
        <f aca="false">'Объем жил кредитов'!B44/Население!C44</f>
        <v>0.36730979250091</v>
      </c>
      <c r="D44" s="3" t="n">
        <f aca="false">'Объем жил кредитов'!C44/Население!D44</f>
        <v>1.2559778597786</v>
      </c>
      <c r="E44" s="3" t="n">
        <f aca="false">'Объем жил кредитов'!D44/Население!E44</f>
        <v>1.88400592373195</v>
      </c>
      <c r="F44" s="3" t="n">
        <f aca="false">'Объем жил кредитов'!E44/Население!F44</f>
        <v>2.75242144177449</v>
      </c>
      <c r="G44" s="3" t="n">
        <f aca="false">'Объем жил кредитов'!F44/Население!G44</f>
        <v>0.896121167343923</v>
      </c>
      <c r="H44" s="4" t="n">
        <f aca="false">'Объем жил кредитов'!G44/Население!H44</f>
        <v>2.02620244077531</v>
      </c>
      <c r="I44" s="1" t="n">
        <f aca="false">H44+J44/2</f>
        <v>4.3452637091379</v>
      </c>
      <c r="J44" s="4" t="n">
        <f aca="false">'Объем жил кредитов'!I44/Население!J44</f>
        <v>4.63812253672519</v>
      </c>
      <c r="K44" s="4" t="n">
        <f aca="false">'Объем жил кредитов'!J44/Население!K44</f>
        <v>5.67501789549034</v>
      </c>
      <c r="L44" s="4" t="n">
        <f aca="false">'Объем жил кредитов'!K44/Население!L44</f>
        <v>7.57449088960343</v>
      </c>
      <c r="M44" s="4" t="n">
        <f aca="false">'Объем жил кредитов'!L44/Население!M44</f>
        <v>5.27944325481799</v>
      </c>
      <c r="N44" s="4" t="n">
        <f aca="false">'Объем жил кредитов'!M44/Население!N44</f>
        <v>6.160485021398</v>
      </c>
      <c r="O44" s="4" t="n">
        <f aca="false">'Объем жил кредитов'!N44/Население!O44</f>
        <v>8.06104962513388</v>
      </c>
      <c r="P44" s="4" t="n">
        <f aca="false">'Объем жил кредитов'!O44/Население!P44</f>
        <v>12.1159212880143</v>
      </c>
      <c r="Q44" s="4" t="n">
        <f aca="false">'Объем жил кредитов'!P44/Население!Q44</f>
        <v>11.764894755619</v>
      </c>
      <c r="R44" s="4" t="n">
        <f aca="false">'Объем жил кредитов'!Q44/Население!R44</f>
        <v>16.6666666666667</v>
      </c>
    </row>
    <row r="45" customFormat="false" ht="15.75" hidden="false" customHeight="false" outlineLevel="0" collapsed="false">
      <c r="A45" s="118" t="n">
        <v>44</v>
      </c>
      <c r="B45" s="1" t="s">
        <v>45</v>
      </c>
      <c r="C45" s="4" t="n">
        <f aca="false">'Объем жил кредитов'!B45/Население!C45</f>
        <v>1.27717658632563</v>
      </c>
      <c r="D45" s="3" t="n">
        <f aca="false">'Объем жил кредитов'!C45/Население!D45</f>
        <v>2.69522520305193</v>
      </c>
      <c r="E45" s="3" t="n">
        <f aca="false">'Объем жил кредитов'!D45/Население!E45</f>
        <v>3.75536904468033</v>
      </c>
      <c r="F45" s="3" t="n">
        <f aca="false">'Объем жил кредитов'!E45/Население!F45</f>
        <v>4.14191956575376</v>
      </c>
      <c r="G45" s="3" t="n">
        <f aca="false">'Объем жил кредитов'!F45/Население!G45</f>
        <v>0.906975597732315</v>
      </c>
      <c r="H45" s="4" t="n">
        <f aca="false">'Объем жил кредитов'!G45/Население!H45</f>
        <v>2.46291748526523</v>
      </c>
      <c r="I45" s="1" t="n">
        <f aca="false">H45+J45/2</f>
        <v>5.79436294204927</v>
      </c>
      <c r="J45" s="4" t="n">
        <f aca="false">'Объем жил кредитов'!I45/Население!J45</f>
        <v>6.66289091356809</v>
      </c>
      <c r="K45" s="4" t="n">
        <f aca="false">'Объем жил кредитов'!J45/Население!K45</f>
        <v>9.38378378378378</v>
      </c>
      <c r="L45" s="4" t="n">
        <f aca="false">'Объем жил кредитов'!K45/Население!L45</f>
        <v>11.9506385068762</v>
      </c>
      <c r="M45" s="4" t="n">
        <f aca="false">'Объем жил кредитов'!L45/Население!M45</f>
        <v>7.8322279538197</v>
      </c>
      <c r="N45" s="4" t="n">
        <f aca="false">'Объем жил кредитов'!M45/Население!N45</f>
        <v>10.7853454634866</v>
      </c>
      <c r="O45" s="4" t="n">
        <f aca="false">'Объем жил кредитов'!N45/Население!O45</f>
        <v>14.9911395520551</v>
      </c>
      <c r="P45" s="4" t="n">
        <f aca="false">'Объем жил кредитов'!O45/Население!P45</f>
        <v>22.8881757590718</v>
      </c>
      <c r="Q45" s="4" t="n">
        <f aca="false">'Объем жил кредитов'!P45/Население!Q45</f>
        <v>22.0688459633482</v>
      </c>
      <c r="R45" s="4" t="n">
        <f aca="false">'Объем жил кредитов'!Q45/Население!R45</f>
        <v>31.6198305929248</v>
      </c>
    </row>
    <row r="46" customFormat="false" ht="15.75" hidden="false" customHeight="false" outlineLevel="0" collapsed="false">
      <c r="A46" s="118" t="n">
        <v>45</v>
      </c>
      <c r="B46" s="1" t="s">
        <v>46</v>
      </c>
      <c r="C46" s="4" t="n">
        <f aca="false">'Объем жил кредитов'!B46/Население!C46</f>
        <v>0.483870967741936</v>
      </c>
      <c r="D46" s="3" t="n">
        <f aca="false">'Объем жил кредитов'!C46/Население!D46</f>
        <v>1.29466292134831</v>
      </c>
      <c r="E46" s="3" t="n">
        <f aca="false">'Объем жил кредитов'!D46/Население!E46</f>
        <v>2.97751060820368</v>
      </c>
      <c r="F46" s="3" t="n">
        <f aca="false">'Объем жил кредитов'!E46/Население!F46</f>
        <v>3.25433854907539</v>
      </c>
      <c r="G46" s="3" t="n">
        <f aca="false">'Объем жил кредитов'!F46/Население!G46</f>
        <v>0.726571428571429</v>
      </c>
      <c r="H46" s="4" t="n">
        <f aca="false">'Объем жил кредитов'!G46/Население!H46</f>
        <v>1.97410071942446</v>
      </c>
      <c r="I46" s="1" t="n">
        <f aca="false">H46+J46/2</f>
        <v>4.69366593681577</v>
      </c>
      <c r="J46" s="4" t="n">
        <f aca="false">'Объем жил кредитов'!I46/Население!J46</f>
        <v>5.43913043478261</v>
      </c>
      <c r="K46" s="4" t="n">
        <f aca="false">'Объем жил кредитов'!J46/Население!K46</f>
        <v>7.74563953488372</v>
      </c>
      <c r="L46" s="4" t="n">
        <f aca="false">'Объем жил кредитов'!K46/Население!L46</f>
        <v>11.0713245997089</v>
      </c>
      <c r="M46" s="4" t="n">
        <f aca="false">'Объем жил кредитов'!L46/Население!M46</f>
        <v>7.67201166180758</v>
      </c>
      <c r="N46" s="4" t="n">
        <f aca="false">'Объем жил кредитов'!M46/Население!N46</f>
        <v>10.3664233576642</v>
      </c>
      <c r="O46" s="4" t="n">
        <f aca="false">'Объем жил кредитов'!N46/Население!O46</f>
        <v>12.5718475073314</v>
      </c>
      <c r="P46" s="4" t="n">
        <f aca="false">'Объем жил кредитов'!O46/Население!P46</f>
        <v>17.9339207048458</v>
      </c>
      <c r="Q46" s="4" t="n">
        <f aca="false">'Объем жил кредитов'!P46/Население!Q46</f>
        <v>15.8703976435935</v>
      </c>
      <c r="R46" s="4" t="n">
        <f aca="false">'Объем жил кредитов'!Q46/Население!R46</f>
        <v>22.5437037037037</v>
      </c>
    </row>
    <row r="47" customFormat="false" ht="15.75" hidden="false" customHeight="false" outlineLevel="0" collapsed="false">
      <c r="A47" s="118" t="n">
        <v>46</v>
      </c>
      <c r="B47" s="1" t="s">
        <v>47</v>
      </c>
      <c r="C47" s="4" t="n">
        <f aca="false">'Объем жил кредитов'!B47/Население!C47</f>
        <v>0.4</v>
      </c>
      <c r="D47" s="3" t="n">
        <f aca="false">'Объем жил кредитов'!C47/Население!D47</f>
        <v>1.09708284714119</v>
      </c>
      <c r="E47" s="3" t="n">
        <f aca="false">'Объем жил кредитов'!D47/Население!E47</f>
        <v>2.02865566037736</v>
      </c>
      <c r="F47" s="3" t="n">
        <f aca="false">'Объем жил кредитов'!E47/Население!F47</f>
        <v>3.43297619047619</v>
      </c>
      <c r="G47" s="3" t="n">
        <f aca="false">'Объем жил кредитов'!F47/Население!G47</f>
        <v>1.18235294117647</v>
      </c>
      <c r="H47" s="4" t="n">
        <f aca="false">'Объем жил кредитов'!G47/Население!H47</f>
        <v>1.99760191846523</v>
      </c>
      <c r="I47" s="1" t="n">
        <f aca="false">H47+J47/2</f>
        <v>4.64961657047988</v>
      </c>
      <c r="J47" s="4" t="n">
        <f aca="false">'Объем жил кредитов'!I47/Население!J47</f>
        <v>5.3040293040293</v>
      </c>
      <c r="K47" s="4" t="n">
        <f aca="false">'Объем жил кредитов'!J47/Население!K47</f>
        <v>6.9704433497537</v>
      </c>
      <c r="L47" s="4" t="n">
        <f aca="false">'Объем жил кредитов'!K47/Население!L47</f>
        <v>9.62051915945612</v>
      </c>
      <c r="M47" s="4" t="n">
        <f aca="false">'Объем жил кредитов'!L47/Население!M47</f>
        <v>6.20322180916976</v>
      </c>
      <c r="N47" s="4" t="n">
        <f aca="false">'Объем жил кредитов'!M47/Население!N47</f>
        <v>10.1794554455446</v>
      </c>
      <c r="O47" s="4" t="n">
        <f aca="false">'Объем жил кредитов'!N47/Население!O47</f>
        <v>12.9267080745342</v>
      </c>
      <c r="P47" s="4" t="n">
        <f aca="false">'Объем жил кредитов'!O47/Население!P47</f>
        <v>17.9106918238994</v>
      </c>
      <c r="Q47" s="4" t="n">
        <f aca="false">'Объем жил кредитов'!P47/Население!Q47</f>
        <v>15.546835443038</v>
      </c>
      <c r="R47" s="4" t="n">
        <f aca="false">'Объем жил кредитов'!Q47/Население!R47</f>
        <v>22.0115532734275</v>
      </c>
    </row>
    <row r="48" customFormat="false" ht="15.75" hidden="false" customHeight="false" outlineLevel="0" collapsed="false">
      <c r="A48" s="118" t="n">
        <v>47</v>
      </c>
      <c r="B48" s="1" t="s">
        <v>48</v>
      </c>
      <c r="C48" s="4" t="n">
        <f aca="false">'Объем жил кредитов'!B48/Население!C48</f>
        <v>0.506645401382244</v>
      </c>
      <c r="D48" s="3" t="n">
        <f aca="false">'Объем жил кредитов'!C48/Население!D48</f>
        <v>2.09718234981393</v>
      </c>
      <c r="E48" s="3" t="n">
        <f aca="false">'Объем жил кредитов'!D48/Население!E48</f>
        <v>4.25460106382979</v>
      </c>
      <c r="F48" s="3" t="n">
        <f aca="false">'Объем жил кредитов'!E48/Население!F48</f>
        <v>3.73244751528036</v>
      </c>
      <c r="G48" s="3" t="n">
        <f aca="false">'Объем жил кредитов'!F48/Население!G48</f>
        <v>0.906739188113558</v>
      </c>
      <c r="H48" s="4" t="n">
        <f aca="false">'Объем жил кредитов'!G48/Население!H48</f>
        <v>3.60760496435173</v>
      </c>
      <c r="I48" s="1" t="n">
        <f aca="false">H48+J48/2</f>
        <v>7.62029465561285</v>
      </c>
      <c r="J48" s="4" t="n">
        <f aca="false">'Объем жил кредитов'!I48/Население!J48</f>
        <v>8.02537938252224</v>
      </c>
      <c r="K48" s="4" t="n">
        <f aca="false">'Объем жил кредитов'!J48/Население!K48</f>
        <v>10.0088587806149</v>
      </c>
      <c r="L48" s="4" t="n">
        <f aca="false">'Объем жил кредитов'!K48/Население!L48</f>
        <v>13.736186770428</v>
      </c>
      <c r="M48" s="4" t="n">
        <f aca="false">'Объем жил кредитов'!L48/Население!M48</f>
        <v>9.81054536055828</v>
      </c>
      <c r="N48" s="4" t="n">
        <f aca="false">'Объем жил кредитов'!M48/Население!N48</f>
        <v>12.6133848133848</v>
      </c>
      <c r="O48" s="4" t="n">
        <f aca="false">'Объем жил кредитов'!N48/Население!O48</f>
        <v>17.194351732991</v>
      </c>
      <c r="P48" s="4" t="n">
        <f aca="false">'Объем жил кредитов'!O48/Население!P48</f>
        <v>24.5627083867658</v>
      </c>
      <c r="Q48" s="4" t="n">
        <f aca="false">'Объем жил кредитов'!P48/Население!Q48</f>
        <v>23.1383551114527</v>
      </c>
      <c r="R48" s="4" t="n">
        <f aca="false">'Объем жил кредитов'!Q48/Население!R48</f>
        <v>36.3826399589112</v>
      </c>
    </row>
    <row r="49" customFormat="false" ht="15.75" hidden="false" customHeight="false" outlineLevel="0" collapsed="false">
      <c r="A49" s="118" t="n">
        <v>48</v>
      </c>
      <c r="B49" s="1" t="s">
        <v>49</v>
      </c>
      <c r="C49" s="4" t="n">
        <f aca="false">'Объем жил кредитов'!B49/Население!C49</f>
        <v>0.935316946959897</v>
      </c>
      <c r="D49" s="3" t="n">
        <f aca="false">'Объем жил кредитов'!C49/Население!D49</f>
        <v>3.27221502590674</v>
      </c>
      <c r="E49" s="3" t="n">
        <f aca="false">'Объем жил кредитов'!D49/Население!E49</f>
        <v>4.37145643693108</v>
      </c>
      <c r="F49" s="3" t="n">
        <f aca="false">'Объем жил кредитов'!E49/Население!F49</f>
        <v>4.17932159165036</v>
      </c>
      <c r="G49" s="3" t="n">
        <f aca="false">'Объем жил кредитов'!F49/Население!G49</f>
        <v>2.01092217135383</v>
      </c>
      <c r="H49" s="4" t="n">
        <f aca="false">'Объем жил кредитов'!G49/Население!H49</f>
        <v>3.51052631578947</v>
      </c>
      <c r="I49" s="1" t="n">
        <f aca="false">H49+J49/2</f>
        <v>7.35736426045351</v>
      </c>
      <c r="J49" s="4" t="n">
        <f aca="false">'Объем жил кредитов'!I49/Население!J49</f>
        <v>7.69367588932806</v>
      </c>
      <c r="K49" s="4" t="n">
        <f aca="false">'Объем жил кредитов'!J49/Население!K49</f>
        <v>10.2228081740277</v>
      </c>
      <c r="L49" s="4" t="n">
        <f aca="false">'Объем жил кредитов'!K49/Население!L49</f>
        <v>13.1119894598155</v>
      </c>
      <c r="M49" s="4" t="n">
        <f aca="false">'Объем жил кредитов'!L49/Население!M49</f>
        <v>8.85365853658537</v>
      </c>
      <c r="N49" s="4" t="n">
        <f aca="false">'Объем жил кредитов'!M49/Население!N49</f>
        <v>10.8536585365854</v>
      </c>
      <c r="O49" s="4" t="n">
        <f aca="false">'Объем жил кредитов'!N49/Население!O49</f>
        <v>13.9054857898215</v>
      </c>
      <c r="P49" s="4" t="n">
        <f aca="false">'Объем жил кредитов'!O49/Население!P49</f>
        <v>20.2163238221632</v>
      </c>
      <c r="Q49" s="4" t="n">
        <f aca="false">'Объем жил кредитов'!P49/Население!Q49</f>
        <v>19.1952031978681</v>
      </c>
      <c r="R49" s="4" t="n">
        <f aca="false">'Объем жил кредитов'!Q49/Население!R49</f>
        <v>30.5311453449431</v>
      </c>
    </row>
    <row r="50" customFormat="false" ht="15.75" hidden="false" customHeight="false" outlineLevel="0" collapsed="false">
      <c r="A50" s="118" t="n">
        <v>49</v>
      </c>
      <c r="B50" s="1" t="s">
        <v>50</v>
      </c>
      <c r="C50" s="4" t="n">
        <f aca="false">'Объем жил кредитов'!B50/Население!C50</f>
        <v>0.998436278342455</v>
      </c>
      <c r="D50" s="3" t="n">
        <f aca="false">'Объем жил кредитов'!C50/Население!D50</f>
        <v>2.56300309597523</v>
      </c>
      <c r="E50" s="3" t="n">
        <f aca="false">'Объем жил кредитов'!D50/Население!E50</f>
        <v>3.46780715396579</v>
      </c>
      <c r="F50" s="3" t="n">
        <f aca="false">'Объем жил кредитов'!E50/Население!F50</f>
        <v>4.95561622464899</v>
      </c>
      <c r="G50" s="3" t="n">
        <f aca="false">'Объем жил кредитов'!F50/Население!G50</f>
        <v>1.43322908522283</v>
      </c>
      <c r="H50" s="4" t="n">
        <f aca="false">'Объем жил кредитов'!G50/Население!H50</f>
        <v>2.79376498800959</v>
      </c>
      <c r="I50" s="1" t="n">
        <f aca="false">H50+J50/2</f>
        <v>6.64585502016393</v>
      </c>
      <c r="J50" s="4" t="n">
        <f aca="false">'Объем жил кредитов'!I50/Население!J50</f>
        <v>7.70418006430868</v>
      </c>
      <c r="K50" s="4" t="n">
        <f aca="false">'Объем жил кредитов'!J50/Население!K50</f>
        <v>10.8798387096774</v>
      </c>
      <c r="L50" s="4" t="n">
        <f aca="false">'Объем жил кредитов'!K50/Население!L50</f>
        <v>15.3634894991922</v>
      </c>
      <c r="M50" s="4" t="n">
        <f aca="false">'Объем жил кредитов'!L50/Население!M50</f>
        <v>9.64915117219078</v>
      </c>
      <c r="N50" s="4" t="n">
        <f aca="false">'Объем жил кредитов'!M50/Население!N50</f>
        <v>12.3802588996764</v>
      </c>
      <c r="O50" s="4" t="n">
        <f aca="false">'Объем жил кредитов'!N50/Население!O50</f>
        <v>17.3663688058489</v>
      </c>
      <c r="P50" s="4" t="n">
        <f aca="false">'Объем жил кредитов'!O50/Население!P50</f>
        <v>23.9288634505315</v>
      </c>
      <c r="Q50" s="4" t="n">
        <f aca="false">'Объем жил кредитов'!P50/Население!Q50</f>
        <v>21.6518883415435</v>
      </c>
      <c r="R50" s="4" t="n">
        <f aca="false">'Объем жил кредитов'!Q50/Население!R50</f>
        <v>33.2326158940397</v>
      </c>
    </row>
    <row r="51" customFormat="false" ht="15.75" hidden="false" customHeight="false" outlineLevel="0" collapsed="false">
      <c r="A51" s="118" t="n">
        <v>50</v>
      </c>
      <c r="B51" s="1" t="s">
        <v>51</v>
      </c>
      <c r="C51" s="4" t="n">
        <f aca="false">'Объем жил кредитов'!B51/Население!C51</f>
        <v>0.819786686281721</v>
      </c>
      <c r="D51" s="3" t="n">
        <f aca="false">'Объем жил кредитов'!C51/Население!D51</f>
        <v>2.52325327510917</v>
      </c>
      <c r="E51" s="3" t="n">
        <f aca="false">'Объем жил кредитов'!D51/Население!E51</f>
        <v>5.19696082021238</v>
      </c>
      <c r="F51" s="3" t="n">
        <f aca="false">'Объем жил кредитов'!E51/Население!F51</f>
        <v>6.53119941133186</v>
      </c>
      <c r="G51" s="3" t="n">
        <f aca="false">'Объем жил кредитов'!F51/Население!G51</f>
        <v>1.96794682422452</v>
      </c>
      <c r="H51" s="4" t="n">
        <f aca="false">'Объем жил кредитов'!G51/Население!H51</f>
        <v>3.66514806378132</v>
      </c>
      <c r="I51" s="1" t="n">
        <f aca="false">H51+J51/2</f>
        <v>7.63914198936978</v>
      </c>
      <c r="J51" s="4" t="n">
        <f aca="false">'Объем жил кредитов'!I51/Население!J51</f>
        <v>7.94798785117692</v>
      </c>
      <c r="K51" s="4" t="n">
        <f aca="false">'Объем жил кредитов'!J51/Население!K51</f>
        <v>10.6885432473445</v>
      </c>
      <c r="L51" s="4" t="n">
        <f aca="false">'Объем жил кредитов'!K51/Население!L51</f>
        <v>13.3261281759575</v>
      </c>
      <c r="M51" s="4" t="n">
        <f aca="false">'Объем жил кредитов'!L51/Население!M51</f>
        <v>8.1837509491268</v>
      </c>
      <c r="N51" s="4" t="n">
        <f aca="false">'Объем жил кредитов'!M51/Население!N51</f>
        <v>9.96618541033435</v>
      </c>
      <c r="O51" s="4" t="n">
        <f aca="false">'Объем жил кредитов'!N51/Население!O51</f>
        <v>13.5554708349218</v>
      </c>
      <c r="P51" s="4" t="n">
        <f aca="false">'Объем жил кредитов'!O51/Население!P51</f>
        <v>19.9965530448104</v>
      </c>
      <c r="Q51" s="4" t="n">
        <f aca="false">'Объем жил кредитов'!P51/Население!Q51</f>
        <v>19.8976529434398</v>
      </c>
      <c r="R51" s="4" t="n">
        <f aca="false">'Объем жил кредитов'!Q51/Население!R51</f>
        <v>30.016285381931</v>
      </c>
    </row>
    <row r="52" customFormat="false" ht="15.75" hidden="false" customHeight="false" outlineLevel="0" collapsed="false">
      <c r="A52" s="118" t="n">
        <v>51</v>
      </c>
      <c r="B52" s="1" t="s">
        <v>52</v>
      </c>
      <c r="C52" s="4" t="n">
        <f aca="false">'Объем жил кредитов'!B52/Население!C52</f>
        <v>0.516560958421424</v>
      </c>
      <c r="D52" s="3" t="n">
        <f aca="false">'Объем жил кредитов'!C52/Население!D52</f>
        <v>1.89480249480249</v>
      </c>
      <c r="E52" s="3" t="n">
        <f aca="false">'Объем жил кредитов'!D52/Население!E52</f>
        <v>2.98430273300631</v>
      </c>
      <c r="F52" s="3" t="n">
        <f aca="false">'Объем жил кредитов'!E52/Население!F52</f>
        <v>3.32151450813871</v>
      </c>
      <c r="G52" s="3" t="n">
        <f aca="false">'Объем жил кредитов'!F52/Население!G52</f>
        <v>1.37187723054961</v>
      </c>
      <c r="H52" s="4" t="n">
        <f aca="false">'Объем жил кредитов'!G52/Население!H52</f>
        <v>3.14861837191934</v>
      </c>
      <c r="I52" s="1" t="n">
        <f aca="false">H52+J52/2</f>
        <v>6.44240154098682</v>
      </c>
      <c r="J52" s="4" t="n">
        <f aca="false">'Объем жил кредитов'!I52/Население!J52</f>
        <v>6.58756633813495</v>
      </c>
      <c r="K52" s="4" t="n">
        <f aca="false">'Объем жил кредитов'!J52/Население!K52</f>
        <v>8.97787948131198</v>
      </c>
      <c r="L52" s="4" t="n">
        <f aca="false">'Объем жил кредитов'!K52/Население!L52</f>
        <v>12.4194785276074</v>
      </c>
      <c r="M52" s="4" t="n">
        <f aca="false">'Объем жил кредитов'!L52/Население!M52</f>
        <v>7.75250578257517</v>
      </c>
      <c r="N52" s="4" t="n">
        <f aca="false">'Объем жил кредитов'!M52/Население!N52</f>
        <v>10.015479876161</v>
      </c>
      <c r="O52" s="4" t="n">
        <f aca="false">'Объем жил кредитов'!N52/Население!O52</f>
        <v>14.3990646921278</v>
      </c>
      <c r="P52" s="4" t="n">
        <f aca="false">'Объем жил кредитов'!O52/Население!P52</f>
        <v>20.1996855345912</v>
      </c>
      <c r="Q52" s="4" t="n">
        <f aca="false">'Объем жил кредитов'!P52/Население!Q52</f>
        <v>17.8535233570863</v>
      </c>
      <c r="R52" s="4" t="n">
        <f aca="false">'Объем жил кредитов'!Q52/Население!R52</f>
        <v>26.7984</v>
      </c>
    </row>
    <row r="53" customFormat="false" ht="15.75" hidden="false" customHeight="false" outlineLevel="0" collapsed="false">
      <c r="A53" s="118" t="n">
        <v>52</v>
      </c>
      <c r="B53" s="1" t="s">
        <v>53</v>
      </c>
      <c r="C53" s="4" t="n">
        <f aca="false">'Объем жил кредитов'!B53/Население!C53</f>
        <v>0.710603397773872</v>
      </c>
      <c r="D53" s="3" t="n">
        <f aca="false">'Объем жил кредитов'!C53/Население!D53</f>
        <v>1.84737613603049</v>
      </c>
      <c r="E53" s="3" t="n">
        <f aca="false">'Объем жил кредитов'!D53/Население!E53</f>
        <v>3.56021887015676</v>
      </c>
      <c r="F53" s="3" t="n">
        <f aca="false">'Объем жил кредитов'!E53/Население!F53</f>
        <v>4.86458333333333</v>
      </c>
      <c r="G53" s="3" t="n">
        <f aca="false">'Объем жил кредитов'!F53/Население!G53</f>
        <v>1.05695899431308</v>
      </c>
      <c r="H53" s="4" t="n">
        <f aca="false">'Объем жил кредитов'!G53/Население!H53</f>
        <v>2.34250302297461</v>
      </c>
      <c r="I53" s="1" t="n">
        <f aca="false">H53+J53/2</f>
        <v>5.3636276430354</v>
      </c>
      <c r="J53" s="4" t="n">
        <f aca="false">'Объем жил кредитов'!I53/Население!J53</f>
        <v>6.04224924012158</v>
      </c>
      <c r="K53" s="4" t="n">
        <f aca="false">'Объем жил кредитов'!J53/Население!K53</f>
        <v>8.63456263334349</v>
      </c>
      <c r="L53" s="4" t="n">
        <f aca="false">'Объем жил кредитов'!K53/Население!L53</f>
        <v>11.534250764526</v>
      </c>
      <c r="M53" s="4" t="n">
        <f aca="false">'Объем жил кредитов'!L53/Население!M53</f>
        <v>7.2601226993865</v>
      </c>
      <c r="N53" s="4" t="n">
        <f aca="false">'Объем жил кредитов'!M53/Население!N53</f>
        <v>9.42764778325123</v>
      </c>
      <c r="O53" s="4" t="n">
        <f aca="false">'Объем жил кредитов'!N53/Население!O53</f>
        <v>12.6080370942813</v>
      </c>
      <c r="P53" s="4" t="n">
        <f aca="false">'Объем жил кредитов'!O53/Население!P53</f>
        <v>17.9878693623639</v>
      </c>
      <c r="Q53" s="4" t="n">
        <f aca="false">'Объем жил кредитов'!P53/Население!Q53</f>
        <v>16.3693412425851</v>
      </c>
      <c r="R53" s="4" t="n">
        <f aca="false">'Объем жил кредитов'!Q53/Население!R53</f>
        <v>25.1208687440982</v>
      </c>
    </row>
    <row r="54" customFormat="false" ht="15.75" hidden="false" customHeight="false" outlineLevel="0" collapsed="false">
      <c r="A54" s="118" t="n">
        <v>53</v>
      </c>
      <c r="B54" s="1" t="s">
        <v>54</v>
      </c>
      <c r="C54" s="4" t="n">
        <f aca="false">'Объем жил кредитов'!B54/Население!C54</f>
        <v>0.580984233158146</v>
      </c>
      <c r="D54" s="3" t="n">
        <f aca="false">'Объем жил кредитов'!C54/Население!D54</f>
        <v>1.6456033676333</v>
      </c>
      <c r="E54" s="3" t="n">
        <f aca="false">'Объем жил кредитов'!D54/Население!E54</f>
        <v>3.39073377234243</v>
      </c>
      <c r="F54" s="3" t="n">
        <f aca="false">'Объем жил кредитов'!E54/Население!F54</f>
        <v>3.45658329400661</v>
      </c>
      <c r="G54" s="3" t="n">
        <f aca="false">'Объем жил кредитов'!F54/Население!G54</f>
        <v>1.11983901515152</v>
      </c>
      <c r="H54" s="4" t="n">
        <f aca="false">'Объем жил кредитов'!G54/Население!H54</f>
        <v>3.02362204724409</v>
      </c>
      <c r="I54" s="1" t="n">
        <f aca="false">H54+J54/2</f>
        <v>6.4345843488314</v>
      </c>
      <c r="J54" s="4" t="n">
        <f aca="false">'Объем жил кредитов'!I54/Население!J54</f>
        <v>6.8219246031746</v>
      </c>
      <c r="K54" s="4" t="n">
        <f aca="false">'Объем жил кредитов'!J54/Население!K54</f>
        <v>8.68342458934793</v>
      </c>
      <c r="L54" s="4" t="n">
        <f aca="false">'Объем жил кредитов'!K54/Население!L54</f>
        <v>11.8945527236382</v>
      </c>
      <c r="M54" s="4" t="n">
        <f aca="false">'Объем жил кредитов'!L54/Население!M54</f>
        <v>8.1453634085213</v>
      </c>
      <c r="N54" s="4" t="n">
        <f aca="false">'Объем жил кредитов'!M54/Население!N54</f>
        <v>9.39899497487437</v>
      </c>
      <c r="O54" s="4" t="n">
        <f aca="false">'Объем жил кредитов'!N54/Население!O54</f>
        <v>12.6961577350859</v>
      </c>
      <c r="P54" s="4" t="n">
        <f aca="false">'Объем жил кредитов'!O54/Население!P54</f>
        <v>19.7254202750892</v>
      </c>
      <c r="Q54" s="4" t="n">
        <f aca="false">'Объем жил кредитов'!P54/Население!Q54</f>
        <v>18.4573326520184</v>
      </c>
      <c r="R54" s="4" t="n">
        <f aca="false">'Объем жил кредитов'!Q54/Население!R54</f>
        <v>26.6695831188883</v>
      </c>
    </row>
    <row r="55" customFormat="false" ht="15.75" hidden="false" customHeight="false" outlineLevel="0" collapsed="false">
      <c r="A55" s="118" t="n">
        <v>54</v>
      </c>
      <c r="B55" s="1" t="s">
        <v>55</v>
      </c>
      <c r="C55" s="4" t="n">
        <f aca="false">'Объем жил кредитов'!B55/Население!C55</f>
        <v>0.238028169014085</v>
      </c>
      <c r="D55" s="3" t="n">
        <f aca="false">'Объем жил кредитов'!C55/Население!D55</f>
        <v>0.721306818181818</v>
      </c>
      <c r="E55" s="3" t="n">
        <f aca="false">'Объем жил кредитов'!D55/Население!E55</f>
        <v>1.90214899713467</v>
      </c>
      <c r="F55" s="3" t="n">
        <f aca="false">'Объем жил кредитов'!E55/Население!F55</f>
        <v>2.8042507204611</v>
      </c>
      <c r="G55" s="3" t="n">
        <f aca="false">'Объем жил кредитов'!F55/Население!G55</f>
        <v>0.726956521739131</v>
      </c>
      <c r="H55" s="4" t="n">
        <f aca="false">'Объем жил кредитов'!G55/Население!H55</f>
        <v>1.95086705202312</v>
      </c>
      <c r="I55" s="1" t="n">
        <f aca="false">H55+J55/2</f>
        <v>4.31536668679303</v>
      </c>
      <c r="J55" s="4" t="n">
        <f aca="false">'Объем жил кредитов'!I55/Население!J55</f>
        <v>4.72899926953981</v>
      </c>
      <c r="K55" s="4" t="n">
        <f aca="false">'Объем жил кредитов'!J55/Население!K55</f>
        <v>6.59515062454078</v>
      </c>
      <c r="L55" s="4" t="n">
        <f aca="false">'Объем жил кредитов'!K55/Население!L55</f>
        <v>9.46607669616519</v>
      </c>
      <c r="M55" s="4" t="n">
        <f aca="false">'Объем жил кредитов'!L55/Население!M55</f>
        <v>5.91623424759081</v>
      </c>
      <c r="N55" s="4" t="n">
        <f aca="false">'Объем жил кредитов'!M55/Население!N55</f>
        <v>7.32265275707899</v>
      </c>
      <c r="O55" s="4" t="n">
        <f aca="false">'Объем жил кредитов'!N55/Население!O55</f>
        <v>10.4384384384384</v>
      </c>
      <c r="P55" s="4" t="n">
        <f aca="false">'Объем жил кредитов'!O55/Население!P55</f>
        <v>15.361153262519</v>
      </c>
      <c r="Q55" s="4" t="n">
        <f aca="false">'Объем жил кредитов'!P55/Население!Q55</f>
        <v>15.0382848392037</v>
      </c>
      <c r="R55" s="4" t="n">
        <f aca="false">'Объем жил кредитов'!Q55/Население!R55</f>
        <v>24.1022463206816</v>
      </c>
    </row>
    <row r="56" customFormat="false" ht="15.75" hidden="false" customHeight="false" outlineLevel="0" collapsed="false">
      <c r="A56" s="118" t="n">
        <v>55</v>
      </c>
      <c r="B56" s="1" t="s">
        <v>56</v>
      </c>
      <c r="C56" s="4" t="n">
        <f aca="false">'Объем жил кредитов'!B56/Население!C56</f>
        <v>0.884686918784873</v>
      </c>
      <c r="D56" s="3" t="n">
        <f aca="false">'Объем жил кредитов'!C56/Население!D56</f>
        <v>2.56337409846347</v>
      </c>
      <c r="E56" s="3" t="n">
        <f aca="false">'Объем жил кредитов'!D56/Население!E56</f>
        <v>5.90201384518565</v>
      </c>
      <c r="F56" s="3" t="n">
        <f aca="false">'Объем жил кредитов'!E56/Население!F56</f>
        <v>5.97869524109675</v>
      </c>
      <c r="G56" s="3" t="n">
        <f aca="false">'Объем жил кредитов'!F56/Население!G56</f>
        <v>1.29176915799432</v>
      </c>
      <c r="H56" s="4" t="n">
        <f aca="false">'Объем жил кредитов'!G56/Население!H56</f>
        <v>2.99751166407465</v>
      </c>
      <c r="I56" s="1" t="n">
        <f aca="false">H56+J56/2</f>
        <v>6.81637254175906</v>
      </c>
      <c r="J56" s="4" t="n">
        <f aca="false">'Объем жил кредитов'!I56/Население!J56</f>
        <v>7.63772175536882</v>
      </c>
      <c r="K56" s="4" t="n">
        <f aca="false">'Объем жил кредитов'!J56/Население!K56</f>
        <v>9.62659607598879</v>
      </c>
      <c r="L56" s="4" t="n">
        <f aca="false">'Объем жил кредитов'!K56/Население!L56</f>
        <v>12.8169934640523</v>
      </c>
      <c r="M56" s="4" t="n">
        <f aca="false">'Объем жил кредитов'!L56/Население!M56</f>
        <v>8.130068621335</v>
      </c>
      <c r="N56" s="4" t="n">
        <f aca="false">'Объем жил кредитов'!M56/Население!N56</f>
        <v>9.52887917577271</v>
      </c>
      <c r="O56" s="4" t="n">
        <f aca="false">'Объем жил кредитов'!N56/Население!O56</f>
        <v>12.7356717820232</v>
      </c>
      <c r="P56" s="4" t="n">
        <f aca="false">'Объем жил кредитов'!O56/Население!P56</f>
        <v>18.3641218975809</v>
      </c>
      <c r="Q56" s="4" t="n">
        <f aca="false">'Объем жил кредитов'!P56/Население!Q56</f>
        <v>17.026423403586</v>
      </c>
      <c r="R56" s="4" t="n">
        <f aca="false">'Объем жил кредитов'!Q56/Население!R56</f>
        <v>24.3497146480659</v>
      </c>
    </row>
    <row r="57" customFormat="false" ht="15.75" hidden="false" customHeight="false" outlineLevel="0" collapsed="false">
      <c r="A57" s="118" t="n">
        <v>56</v>
      </c>
      <c r="B57" s="1" t="s">
        <v>57</v>
      </c>
      <c r="C57" s="4" t="n">
        <f aca="false">'Объем жил кредитов'!B57/Население!C57</f>
        <v>0.24006175221922</v>
      </c>
      <c r="D57" s="3" t="n">
        <f aca="false">'Объем жил кредитов'!C57/Население!D57</f>
        <v>1.02131901840491</v>
      </c>
      <c r="E57" s="3" t="n">
        <f aca="false">'Объем жил кредитов'!D57/Население!E57</f>
        <v>2.72924855491329</v>
      </c>
      <c r="F57" s="3" t="n">
        <f aca="false">'Объем жил кредитов'!E57/Население!F57</f>
        <v>2.6453560371517</v>
      </c>
      <c r="G57" s="3" t="n">
        <f aca="false">'Объем жил кредитов'!F57/Население!G57</f>
        <v>0.748853478429848</v>
      </c>
      <c r="H57" s="4" t="n">
        <f aca="false">'Объем жил кредитов'!G57/Население!H57</f>
        <v>2.0944819372767</v>
      </c>
      <c r="I57" s="1" t="n">
        <f aca="false">H57+J57/2</f>
        <v>4.64022704314965</v>
      </c>
      <c r="J57" s="4" t="n">
        <f aca="false">'Объем жил кредитов'!I57/Население!J57</f>
        <v>5.09149021174591</v>
      </c>
      <c r="K57" s="4" t="n">
        <f aca="false">'Объем жил кредитов'!J57/Население!K57</f>
        <v>7.03404084901882</v>
      </c>
      <c r="L57" s="4" t="n">
        <f aca="false">'Объем жил кредитов'!K57/Население!L57</f>
        <v>9.34817488969114</v>
      </c>
      <c r="M57" s="4" t="n">
        <f aca="false">'Объем жил кредитов'!L57/Население!M57</f>
        <v>5.7596463022508</v>
      </c>
      <c r="N57" s="4" t="n">
        <f aca="false">'Объем жил кредитов'!M57/Население!N57</f>
        <v>7.22065348931021</v>
      </c>
      <c r="O57" s="4" t="n">
        <f aca="false">'Объем жил кредитов'!N57/Население!O57</f>
        <v>10.0093382054405</v>
      </c>
      <c r="P57" s="4" t="n">
        <f aca="false">'Объем жил кредитов'!O57/Население!P57</f>
        <v>15.0274477673085</v>
      </c>
      <c r="Q57" s="4" t="n">
        <f aca="false">'Объем жил кредитов'!P57/Население!Q57</f>
        <v>14.4533443435178</v>
      </c>
      <c r="R57" s="4" t="n">
        <f aca="false">'Объем жил кредитов'!Q57/Население!R57</f>
        <v>21.4129436325679</v>
      </c>
    </row>
    <row r="58" customFormat="false" ht="15.75" hidden="false" customHeight="false" outlineLevel="0" collapsed="false">
      <c r="A58" s="118" t="n">
        <v>57</v>
      </c>
      <c r="B58" s="1" t="s">
        <v>58</v>
      </c>
      <c r="C58" s="4" t="n">
        <f aca="false">'Объем жил кредитов'!B58/Население!C58</f>
        <v>0.256716417910448</v>
      </c>
      <c r="D58" s="3" t="n">
        <f aca="false">'Объем жил кредитов'!C58/Население!D58</f>
        <v>1.05703592814371</v>
      </c>
      <c r="E58" s="3" t="n">
        <f aca="false">'Объем жил кредитов'!D58/Население!E58</f>
        <v>3.05680786686838</v>
      </c>
      <c r="F58" s="3" t="n">
        <f aca="false">'Объем жил кредитов'!E58/Население!F58</f>
        <v>3.24016768292683</v>
      </c>
      <c r="G58" s="3" t="n">
        <f aca="false">'Объем жил кредитов'!F58/Население!G58</f>
        <v>0.943831417624521</v>
      </c>
      <c r="H58" s="4" t="n">
        <f aca="false">'Объем жил кредитов'!G58/Население!H58</f>
        <v>2.94418604651163</v>
      </c>
      <c r="I58" s="1" t="n">
        <f aca="false">H58+J58/2</f>
        <v>6.70831477492607</v>
      </c>
      <c r="J58" s="4" t="n">
        <f aca="false">'Объем жил кредитов'!I58/Население!J58</f>
        <v>7.52825745682889</v>
      </c>
      <c r="K58" s="4" t="n">
        <f aca="false">'Объем жил кредитов'!J58/Население!K58</f>
        <v>10.4842271293375</v>
      </c>
      <c r="L58" s="4" t="n">
        <f aca="false">'Объем жил кредитов'!K58/Население!L58</f>
        <v>13.4120443740095</v>
      </c>
      <c r="M58" s="4" t="n">
        <f aca="false">'Объем жил кредитов'!L58/Население!M58</f>
        <v>8.13513513513514</v>
      </c>
      <c r="N58" s="4" t="n">
        <f aca="false">'Объем жил кредитов'!M58/Население!N58</f>
        <v>10.4269752593775</v>
      </c>
      <c r="O58" s="4" t="n">
        <f aca="false">'Объем жил кредитов'!N58/Население!O58</f>
        <v>13.307939053729</v>
      </c>
      <c r="P58" s="4" t="n">
        <f aca="false">'Объем жил кредитов'!O58/Население!P58</f>
        <v>17.7140549273021</v>
      </c>
      <c r="Q58" s="4" t="n">
        <f aca="false">'Объем жил кредитов'!P58/Население!Q58</f>
        <v>15.3577235772358</v>
      </c>
      <c r="R58" s="4" t="n">
        <f aca="false">'Объем жил кредитов'!Q58/Население!R58</f>
        <v>23.1724137931035</v>
      </c>
    </row>
    <row r="59" customFormat="false" ht="15.75" hidden="false" customHeight="false" outlineLevel="0" collapsed="false">
      <c r="A59" s="118" t="n">
        <v>58</v>
      </c>
      <c r="B59" s="1" t="s">
        <v>59</v>
      </c>
      <c r="C59" s="4" t="n">
        <f aca="false">'Объем жил кредитов'!B59/Население!C59</f>
        <v>0.22972972972973</v>
      </c>
      <c r="D59" s="3" t="n">
        <f aca="false">'Объем жил кредитов'!C59/Население!D59</f>
        <v>1.56418367346939</v>
      </c>
      <c r="E59" s="3" t="n">
        <f aca="false">'Объем жил кредитов'!D59/Население!E59</f>
        <v>2.91764705882353</v>
      </c>
      <c r="F59" s="3" t="n">
        <f aca="false">'Объем жил кредитов'!E59/Население!F59</f>
        <v>3.31166666666667</v>
      </c>
      <c r="G59" s="3" t="n">
        <f aca="false">'Объем жил кредитов'!F59/Население!G59</f>
        <v>1.19727177334732</v>
      </c>
      <c r="H59" s="4" t="n">
        <f aca="false">'Объем жил кредитов'!G59/Население!H59</f>
        <v>2.3014301430143</v>
      </c>
      <c r="I59" s="1" t="n">
        <f aca="false">H59+J59/2</f>
        <v>5.22863104594884</v>
      </c>
      <c r="J59" s="4" t="n">
        <f aca="false">'Объем жил кредитов'!I59/Население!J59</f>
        <v>5.85440180586908</v>
      </c>
      <c r="K59" s="4" t="n">
        <f aca="false">'Объем жил кредитов'!J59/Население!K59</f>
        <v>7.4903078677309</v>
      </c>
      <c r="L59" s="4" t="n">
        <f aca="false">'Объем жил кредитов'!K59/Население!L59</f>
        <v>9.40114942528736</v>
      </c>
      <c r="M59" s="4" t="n">
        <f aca="false">'Объем жил кредитов'!L59/Население!M59</f>
        <v>14.6403712296984</v>
      </c>
      <c r="N59" s="4" t="n">
        <f aca="false">'Объем жил кредитов'!M59/Население!N59</f>
        <v>7.03395784543326</v>
      </c>
      <c r="O59" s="4" t="n">
        <f aca="false">'Объем жил кредитов'!N59/Население!O59</f>
        <v>10.161938534279</v>
      </c>
      <c r="P59" s="4" t="n">
        <f aca="false">'Объем жил кредитов'!O59/Население!P59</f>
        <v>15.5269461077844</v>
      </c>
      <c r="Q59" s="4" t="n">
        <f aca="false">'Объем жил кредитов'!P59/Население!Q59</f>
        <v>15.5574365175333</v>
      </c>
      <c r="R59" s="4" t="n">
        <f aca="false">'Объем жил кредитов'!Q59/Население!R59</f>
        <v>22.3565323565324</v>
      </c>
    </row>
    <row r="60" customFormat="false" ht="15.75" hidden="false" customHeight="false" outlineLevel="0" collapsed="false">
      <c r="A60" s="118" t="n">
        <v>59</v>
      </c>
      <c r="B60" s="1" t="s">
        <v>60</v>
      </c>
      <c r="C60" s="4" t="n">
        <f aca="false">'Объем жил кредитов'!B60/Население!C60</f>
        <v>0.578053259871442</v>
      </c>
      <c r="D60" s="3" t="n">
        <f aca="false">'Объем жил кредитов'!C60/Население!D60</f>
        <v>2.4221768707483</v>
      </c>
      <c r="E60" s="3" t="n">
        <f aca="false">'Объем жил кредитов'!D60/Население!E60</f>
        <v>4.562</v>
      </c>
      <c r="F60" s="3" t="n">
        <f aca="false">'Объем жил кредитов'!E60/Население!F60</f>
        <v>5.36107825295723</v>
      </c>
      <c r="G60" s="3" t="n">
        <f aca="false">'Объем жил кредитов'!F60/Население!G60</f>
        <v>0.994015927189989</v>
      </c>
      <c r="H60" s="4" t="n">
        <f aca="false">'Объем жил кредитов'!G60/Население!H60</f>
        <v>2.98906213637421</v>
      </c>
      <c r="I60" s="1" t="n">
        <f aca="false">H60+J60/2</f>
        <v>7.22052645518793</v>
      </c>
      <c r="J60" s="4" t="n">
        <f aca="false">'Объем жил кредитов'!I60/Население!J60</f>
        <v>8.46292863762743</v>
      </c>
      <c r="K60" s="4" t="n">
        <f aca="false">'Объем жил кредитов'!J60/Население!K60</f>
        <v>10.9453830131914</v>
      </c>
      <c r="L60" s="4" t="n">
        <f aca="false">'Объем жил кредитов'!K60/Население!L60</f>
        <v>13.8269008550959</v>
      </c>
      <c r="M60" s="4" t="n">
        <f aca="false">'Объем жил кредитов'!L60/Население!M60</f>
        <v>8.18060046189376</v>
      </c>
      <c r="N60" s="4" t="n">
        <f aca="false">'Объем жил кредитов'!M60/Население!N60</f>
        <v>10.2298452298452</v>
      </c>
      <c r="O60" s="4" t="n">
        <f aca="false">'Объем жил кредитов'!N60/Население!O60</f>
        <v>15.1408092485549</v>
      </c>
      <c r="P60" s="4" t="n">
        <f aca="false">'Объем жил кредитов'!O60/Население!P60</f>
        <v>22.7534754402224</v>
      </c>
      <c r="Q60" s="4" t="n">
        <f aca="false">'Объем жил кредитов'!P60/Население!Q60</f>
        <v>21.5759684527952</v>
      </c>
      <c r="R60" s="4" t="n">
        <f aca="false">'Объем жил кредитов'!Q60/Население!R60</f>
        <v>32.8403263403263</v>
      </c>
    </row>
    <row r="61" customFormat="false" ht="15.75" hidden="false" customHeight="false" outlineLevel="0" collapsed="false">
      <c r="A61" s="118" t="n">
        <v>60</v>
      </c>
      <c r="B61" s="1" t="s">
        <v>61</v>
      </c>
      <c r="C61" s="4" t="n">
        <f aca="false">'Объем жил кредитов'!B61/Население!C61</f>
        <v>1.85458409228901</v>
      </c>
      <c r="D61" s="3" t="n">
        <f aca="false">'Объем жил кредитов'!C61/Население!D61</f>
        <v>7.43322299127295</v>
      </c>
      <c r="E61" s="3" t="n">
        <f aca="false">'Объем жил кредитов'!D61/Население!E61</f>
        <v>11.4343497757848</v>
      </c>
      <c r="F61" s="3" t="n">
        <f aca="false">'Объем жил кредитов'!E61/Население!F61</f>
        <v>13.2582098399526</v>
      </c>
      <c r="G61" s="3" t="n">
        <f aca="false">'Объем жил кредитов'!F61/Население!G61</f>
        <v>3.57764048249485</v>
      </c>
      <c r="H61" s="4" t="n">
        <f aca="false">'Объем жил кредитов'!G61/Население!H61</f>
        <v>10.6088105726872</v>
      </c>
      <c r="I61" s="1" t="n">
        <f aca="false">H61+J61/2</f>
        <v>20.5535556595571</v>
      </c>
      <c r="J61" s="4" t="n">
        <f aca="false">'Объем жил кредитов'!I61/Население!J61</f>
        <v>19.8894901737397</v>
      </c>
      <c r="K61" s="4" t="n">
        <f aca="false">'Объем жил кредитов'!J61/Население!K61</f>
        <v>24.441342357586</v>
      </c>
      <c r="L61" s="4" t="n">
        <f aca="false">'Объем жил кредитов'!K61/Население!L61</f>
        <v>26.3253281206367</v>
      </c>
      <c r="M61" s="4" t="n">
        <f aca="false">'Объем жил кредитов'!L61/Население!M61</f>
        <v>17.3609958506224</v>
      </c>
      <c r="N61" s="4" t="n">
        <f aca="false">'Объем жил кредитов'!M61/Население!N61</f>
        <v>20.131693989071</v>
      </c>
      <c r="O61" s="4" t="n">
        <f aca="false">'Объем жил кредитов'!N61/Население!O61</f>
        <v>27.535752979415</v>
      </c>
      <c r="P61" s="4" t="n">
        <f aca="false">'Объем жил кредитов'!O61/Население!P61</f>
        <v>38.249261348375</v>
      </c>
      <c r="Q61" s="4" t="n">
        <f aca="false">'Объем жил кредитов'!P61/Население!Q61</f>
        <v>35.3681128560021</v>
      </c>
      <c r="R61" s="4" t="n">
        <f aca="false">'Объем жил кредитов'!Q61/Население!R61</f>
        <v>51.8054526204341</v>
      </c>
    </row>
    <row r="62" customFormat="false" ht="15.75" hidden="false" customHeight="false" outlineLevel="0" collapsed="false">
      <c r="A62" s="118" t="n">
        <v>61</v>
      </c>
      <c r="B62" s="1" t="s">
        <v>62</v>
      </c>
      <c r="C62" s="4" t="n">
        <f aca="false">'Объем жил кредитов'!B62/Население!C62</f>
        <v>0.651976116007961</v>
      </c>
      <c r="D62" s="3" t="n">
        <f aca="false">'Объем жил кредитов'!C62/Население!D62</f>
        <v>2.21687907108468</v>
      </c>
      <c r="E62" s="3" t="n">
        <f aca="false">'Объем жил кредитов'!D62/Население!E62</f>
        <v>5.95172021609326</v>
      </c>
      <c r="F62" s="3" t="n">
        <f aca="false">'Объем жил кредитов'!E62/Население!F62</f>
        <v>5.86135004272287</v>
      </c>
      <c r="G62" s="3" t="n">
        <f aca="false">'Объем жил кредитов'!F62/Население!G62</f>
        <v>1.27548460661345</v>
      </c>
      <c r="H62" s="4" t="n">
        <f aca="false">'Объем жил кредитов'!G62/Население!H62</f>
        <v>3.36910241657077</v>
      </c>
      <c r="I62" s="1" t="n">
        <f aca="false">H62+J62/2</f>
        <v>7.35504215832113</v>
      </c>
      <c r="J62" s="4" t="n">
        <f aca="false">'Объем жил кредитов'!I62/Население!J62</f>
        <v>7.97187948350072</v>
      </c>
      <c r="K62" s="4" t="n">
        <f aca="false">'Объем жил кредитов'!J62/Население!K62</f>
        <v>10.6713467048711</v>
      </c>
      <c r="L62" s="4" t="n">
        <f aca="false">'Объем жил кредитов'!K62/Население!L62</f>
        <v>12.1789594053745</v>
      </c>
      <c r="M62" s="4" t="n">
        <f aca="false">'Объем жил кредитов'!L62/Население!M62</f>
        <v>7.65352756355327</v>
      </c>
      <c r="N62" s="4" t="n">
        <f aca="false">'Объем жил кредитов'!M62/Население!N62</f>
        <v>9.1730439748715</v>
      </c>
      <c r="O62" s="4" t="n">
        <f aca="false">'Объем жил кредитов'!N62/Население!O62</f>
        <v>12.2393358144861</v>
      </c>
      <c r="P62" s="4" t="n">
        <f aca="false">'Объем жил кредитов'!O62/Население!P62</f>
        <v>17.2177790563867</v>
      </c>
      <c r="Q62" s="4" t="n">
        <f aca="false">'Объем жил кредитов'!P62/Население!Q62</f>
        <v>16.7541834968263</v>
      </c>
      <c r="R62" s="4" t="n">
        <f aca="false">'Объем жил кредитов'!Q62/Население!R62</f>
        <v>24.3729305837932</v>
      </c>
    </row>
    <row r="63" customFormat="false" ht="15.75" hidden="false" customHeight="false" outlineLevel="0" collapsed="false">
      <c r="A63" s="118" t="n">
        <v>62</v>
      </c>
      <c r="B63" s="1" t="s">
        <v>63</v>
      </c>
      <c r="C63" s="4" t="n">
        <f aca="false">'Объем жил кредитов'!B63/Население!C63</f>
        <v>0.0495049504950495</v>
      </c>
      <c r="D63" s="3" t="n">
        <f aca="false">'Объем жил кредитов'!C63/Население!D63</f>
        <v>0.392647058823529</v>
      </c>
      <c r="E63" s="3" t="n">
        <f aca="false">'Объем жил кредитов'!D63/Население!E63</f>
        <v>1.80439024390244</v>
      </c>
      <c r="F63" s="3" t="n">
        <f aca="false">'Объем жил кредитов'!E63/Население!F63</f>
        <v>1.93719806763285</v>
      </c>
      <c r="G63" s="3" t="n">
        <f aca="false">'Объем жил кредитов'!F63/Население!G63</f>
        <v>0.64066985645933</v>
      </c>
      <c r="H63" s="4" t="n">
        <f aca="false">'Объем жил кредитов'!G63/Население!H63</f>
        <v>4.01932367149759</v>
      </c>
      <c r="I63" s="1" t="n">
        <f aca="false">H63+J63/2</f>
        <v>5.02884748102139</v>
      </c>
      <c r="J63" s="4" t="n">
        <f aca="false">'Объем жил кредитов'!I63/Население!J63</f>
        <v>2.01904761904762</v>
      </c>
      <c r="K63" s="4" t="n">
        <f aca="false">'Объем жил кредитов'!J63/Население!K63</f>
        <v>3.13270142180095</v>
      </c>
      <c r="L63" s="4" t="n">
        <f aca="false">'Объем жил кредитов'!K63/Население!L63</f>
        <v>5.13084112149533</v>
      </c>
      <c r="M63" s="4" t="n">
        <f aca="false">'Объем жил кредитов'!L63/Население!M63</f>
        <v>3.33953488372093</v>
      </c>
      <c r="N63" s="4" t="n">
        <f aca="false">'Объем жил кредитов'!M63/Население!N63</f>
        <v>3.15207373271889</v>
      </c>
      <c r="O63" s="4" t="n">
        <f aca="false">'Объем жил кредитов'!N63/Население!O63</f>
        <v>3.85321100917431</v>
      </c>
      <c r="P63" s="4" t="n">
        <f aca="false">'Объем жил кредитов'!O63/Население!P63</f>
        <v>6.42922374429224</v>
      </c>
      <c r="Q63" s="4" t="n">
        <f aca="false">'Объем жил кредитов'!P63/Население!Q63</f>
        <v>6.32272727272727</v>
      </c>
      <c r="R63" s="4" t="n">
        <f aca="false">'Объем жил кредитов'!Q63/Население!R63</f>
        <v>11.0135746606335</v>
      </c>
    </row>
    <row r="64" customFormat="false" ht="15.75" hidden="false" customHeight="false" outlineLevel="0" collapsed="false">
      <c r="A64" s="118" t="n">
        <v>63</v>
      </c>
      <c r="B64" s="1" t="s">
        <v>64</v>
      </c>
      <c r="C64" s="4" t="n">
        <f aca="false">'Объем жил кредитов'!B64/Население!C64</f>
        <v>0.345398138572906</v>
      </c>
      <c r="D64" s="3" t="n">
        <f aca="false">'Объем жил кредитов'!C64/Население!D64</f>
        <v>1.60881742738589</v>
      </c>
      <c r="E64" s="3" t="n">
        <f aca="false">'Объем жил кредитов'!D64/Население!E64</f>
        <v>2.9215625</v>
      </c>
      <c r="F64" s="3" t="n">
        <f aca="false">'Объем жил кредитов'!E64/Население!F64</f>
        <v>3.7140625</v>
      </c>
      <c r="G64" s="3" t="n">
        <f aca="false">'Объем жил кредитов'!F64/Население!G64</f>
        <v>0.804058272632674</v>
      </c>
      <c r="H64" s="4" t="n">
        <f aca="false">'Объем жил кредитов'!G64/Население!H64</f>
        <v>2.70061728395062</v>
      </c>
      <c r="I64" s="1" t="n">
        <f aca="false">H64+J64/2</f>
        <v>5.63528806584362</v>
      </c>
      <c r="J64" s="4" t="n">
        <f aca="false">'Объем жил кредитов'!I64/Население!J64</f>
        <v>5.86934156378601</v>
      </c>
      <c r="K64" s="4" t="n">
        <f aca="false">'Объем жил кредитов'!J64/Население!K64</f>
        <v>7.83572895277207</v>
      </c>
      <c r="L64" s="4" t="n">
        <f aca="false">'Объем жил кредитов'!K64/Население!L64</f>
        <v>9.54294478527607</v>
      </c>
      <c r="M64" s="4" t="n">
        <f aca="false">'Объем жил кредитов'!L64/Население!M64</f>
        <v>4.9745417515275</v>
      </c>
      <c r="N64" s="4" t="n">
        <f aca="false">'Объем жил кредитов'!M64/Население!N64</f>
        <v>5.5</v>
      </c>
      <c r="O64" s="4" t="n">
        <f aca="false">'Объем жил кредитов'!N64/Население!O64</f>
        <v>7.11878172588833</v>
      </c>
      <c r="P64" s="4" t="n">
        <f aca="false">'Объем жил кредитов'!O64/Население!P64</f>
        <v>11.6002034587996</v>
      </c>
      <c r="Q64" s="4" t="n">
        <f aca="false">'Объем жил кредитов'!P64/Население!Q64</f>
        <v>11.4979716024341</v>
      </c>
      <c r="R64" s="4" t="n">
        <f aca="false">'Объем жил кредитов'!Q64/Население!R64</f>
        <v>20.4994923857868</v>
      </c>
    </row>
    <row r="65" customFormat="false" ht="15.75" hidden="false" customHeight="false" outlineLevel="0" collapsed="false">
      <c r="A65" s="118" t="n">
        <v>64</v>
      </c>
      <c r="B65" s="1" t="s">
        <v>65</v>
      </c>
      <c r="C65" s="4" t="n">
        <f aca="false">'Объем жил кредитов'!B65/Население!C65</f>
        <v>0.204620462046205</v>
      </c>
      <c r="D65" s="3" t="n">
        <f aca="false">'Объем жил кредитов'!C65/Население!D65</f>
        <v>0.388673139158576</v>
      </c>
      <c r="E65" s="3" t="n">
        <f aca="false">'Объем жил кредитов'!D65/Население!E65</f>
        <v>2.4957928802589</v>
      </c>
      <c r="F65" s="3" t="n">
        <f aca="false">'Объем жил кредитов'!E65/Население!F65</f>
        <v>3.3650641025641</v>
      </c>
      <c r="G65" s="3" t="n">
        <f aca="false">'Объем жил кредитов'!F65/Население!G65</f>
        <v>0.794585987261147</v>
      </c>
      <c r="H65" s="4" t="n">
        <f aca="false">'Объем жил кредитов'!G65/Население!H65</f>
        <v>1.16558441558442</v>
      </c>
      <c r="I65" s="1" t="n">
        <f aca="false">H65+J65/2</f>
        <v>3.54461667364893</v>
      </c>
      <c r="J65" s="4" t="n">
        <f aca="false">'Объем жил кредитов'!I65/Население!J65</f>
        <v>4.75806451612903</v>
      </c>
      <c r="K65" s="4" t="n">
        <f aca="false">'Объем жил кредитов'!J65/Население!K65</f>
        <v>5.7275641025641</v>
      </c>
      <c r="L65" s="4" t="n">
        <f aca="false">'Объем жил кредитов'!K65/Население!L65</f>
        <v>6.52547770700637</v>
      </c>
      <c r="M65" s="4" t="n">
        <f aca="false">'Объем жил кредитов'!L65/Население!M65</f>
        <v>3.95569620253165</v>
      </c>
      <c r="N65" s="4" t="n">
        <f aca="false">'Объем жил кредитов'!M65/Население!N65</f>
        <v>4.91823899371069</v>
      </c>
      <c r="O65" s="4" t="n">
        <f aca="false">'Объем жил кредитов'!N65/Население!O65</f>
        <v>8.31366459627329</v>
      </c>
      <c r="P65" s="4" t="n">
        <f aca="false">'Объем жил кредитов'!O65/Население!P65</f>
        <v>14.1543209876543</v>
      </c>
      <c r="Q65" s="4" t="n">
        <f aca="false">'Объем жил кредитов'!P65/Население!Q65</f>
        <v>12.9724770642202</v>
      </c>
      <c r="R65" s="4" t="n">
        <f aca="false">'Объем жил кредитов'!Q65/Население!R65</f>
        <v>19.3393939393939</v>
      </c>
    </row>
    <row r="66" customFormat="false" ht="15.75" hidden="false" customHeight="false" outlineLevel="0" collapsed="false">
      <c r="A66" s="118" t="n">
        <v>65</v>
      </c>
      <c r="B66" s="1" t="s">
        <v>66</v>
      </c>
      <c r="C66" s="4" t="n">
        <f aca="false">'Объем жил кредитов'!B66/Население!C66</f>
        <v>1.04681647940075</v>
      </c>
      <c r="D66" s="3" t="n">
        <f aca="false">'Объем жил кредитов'!C66/Население!D66</f>
        <v>1.94609665427509</v>
      </c>
      <c r="E66" s="3" t="n">
        <f aca="false">'Объем жил кредитов'!D66/Население!E66</f>
        <v>4.02458100558659</v>
      </c>
      <c r="F66" s="3" t="n">
        <f aca="false">'Объем жил кредитов'!E66/Население!F66</f>
        <v>3.91992551210428</v>
      </c>
      <c r="G66" s="3" t="n">
        <f aca="false">'Объем жил кредитов'!F66/Население!G66</f>
        <v>1.36710037174721</v>
      </c>
      <c r="H66" s="4" t="n">
        <f aca="false">'Объем жил кредитов'!G66/Население!H66</f>
        <v>3.2687969924812</v>
      </c>
      <c r="I66" s="1" t="n">
        <f aca="false">H66+J66/2</f>
        <v>6.03990393431985</v>
      </c>
      <c r="J66" s="4" t="n">
        <f aca="false">'Объем жил кредитов'!I66/Население!J66</f>
        <v>5.5422138836773</v>
      </c>
      <c r="K66" s="4" t="n">
        <f aca="false">'Объем жил кредитов'!J66/Население!K66</f>
        <v>7.14044943820225</v>
      </c>
      <c r="L66" s="4" t="n">
        <f aca="false">'Объем жил кредитов'!K66/Население!L66</f>
        <v>8.55037313432836</v>
      </c>
      <c r="M66" s="4" t="n">
        <f aca="false">'Объем жил кредитов'!L66/Население!M66</f>
        <v>5.94599627560521</v>
      </c>
      <c r="N66" s="4" t="n">
        <f aca="false">'Объем жил кредитов'!M66/Население!N66</f>
        <v>6.85474860335196</v>
      </c>
      <c r="O66" s="4" t="n">
        <f aca="false">'Объем жил кредитов'!N66/Население!O66</f>
        <v>10.3234200743494</v>
      </c>
      <c r="P66" s="4" t="n">
        <f aca="false">'Объем жил кредитов'!O66/Население!P66</f>
        <v>14.8230912476723</v>
      </c>
      <c r="Q66" s="4" t="n">
        <f aca="false">'Объем жил кредитов'!P66/Население!Q66</f>
        <v>14.0561797752809</v>
      </c>
      <c r="R66" s="4" t="n">
        <f aca="false">'Объем жил кредитов'!Q66/Население!R66</f>
        <v>22.3289473684211</v>
      </c>
    </row>
    <row r="67" customFormat="false" ht="15.75" hidden="false" customHeight="false" outlineLevel="0" collapsed="false">
      <c r="A67" s="118" t="n">
        <v>66</v>
      </c>
      <c r="B67" s="1" t="s">
        <v>67</v>
      </c>
      <c r="C67" s="4" t="n">
        <f aca="false">'Объем жил кредитов'!B67/Население!C67</f>
        <v>0.748701558130244</v>
      </c>
      <c r="D67" s="3" t="n">
        <f aca="false">'Объем жил кредитов'!C67/Население!D67</f>
        <v>3.13405426661424</v>
      </c>
      <c r="E67" s="3" t="n">
        <f aca="false">'Объем жил кредитов'!D67/Население!E67</f>
        <v>5.65846214823623</v>
      </c>
      <c r="F67" s="3" t="n">
        <f aca="false">'Объем жил кредитов'!E67/Население!F67</f>
        <v>3.37978468899522</v>
      </c>
      <c r="G67" s="3" t="n">
        <f aca="false">'Объем жил кредитов'!F67/Население!G67</f>
        <v>1.52931517821386</v>
      </c>
      <c r="H67" s="4" t="n">
        <f aca="false">'Объем жил кредитов'!G67/Население!H67</f>
        <v>2.77947869259413</v>
      </c>
      <c r="I67" s="1" t="n">
        <f aca="false">H67+J67/2</f>
        <v>5.53521024740863</v>
      </c>
      <c r="J67" s="4" t="n">
        <f aca="false">'Объем жил кредитов'!I67/Население!J67</f>
        <v>5.51146310962901</v>
      </c>
      <c r="K67" s="4" t="n">
        <f aca="false">'Объем жил кредитов'!J67/Население!K67</f>
        <v>7.7047260560435</v>
      </c>
      <c r="L67" s="4" t="n">
        <f aca="false">'Объем жил кредитов'!K67/Население!L67</f>
        <v>8.87589098532495</v>
      </c>
      <c r="M67" s="4" t="n">
        <f aca="false">'Объем жил кредитов'!L67/Население!M67</f>
        <v>5.64829617164493</v>
      </c>
      <c r="N67" s="4" t="n">
        <f aca="false">'Объем жил кредитов'!M67/Население!N67</f>
        <v>7.2447168216399</v>
      </c>
      <c r="O67" s="4" t="n">
        <f aca="false">'Объем жил кредитов'!N67/Население!O67</f>
        <v>10.1744680851064</v>
      </c>
      <c r="P67" s="4" t="n">
        <f aca="false">'Объем жил кредитов'!O67/Население!P67</f>
        <v>15.5559365623661</v>
      </c>
      <c r="Q67" s="4" t="n">
        <f aca="false">'Объем жил кредитов'!P67/Население!Q67</f>
        <v>14.7980146741476</v>
      </c>
      <c r="R67" s="4" t="n">
        <f aca="false">'Объем жил кредитов'!Q67/Население!R67</f>
        <v>23.2918118466899</v>
      </c>
    </row>
    <row r="68" customFormat="false" ht="15.75" hidden="false" customHeight="false" outlineLevel="0" collapsed="false">
      <c r="A68" s="118" t="n">
        <v>67</v>
      </c>
      <c r="B68" s="1" t="s">
        <v>68</v>
      </c>
      <c r="C68" s="4" t="n">
        <f aca="false">'Объем жил кредитов'!B68/Население!C68</f>
        <v>0.298932384341637</v>
      </c>
      <c r="D68" s="3" t="n">
        <f aca="false">'Объем жил кредитов'!C68/Население!D68</f>
        <v>1.03102836879433</v>
      </c>
      <c r="E68" s="3" t="n">
        <f aca="false">'Объем жил кредитов'!D68/Население!E68</f>
        <v>2.49438502673797</v>
      </c>
      <c r="F68" s="3" t="n">
        <f aca="false">'Объем жил кредитов'!E68/Население!F68</f>
        <v>2.95567470956211</v>
      </c>
      <c r="G68" s="3" t="n">
        <f aca="false">'Объем жил кредитов'!F68/Население!G68</f>
        <v>0.966427931960609</v>
      </c>
      <c r="H68" s="4" t="n">
        <f aca="false">'Объем жил кредитов'!G68/Население!H68</f>
        <v>2.66003616636528</v>
      </c>
      <c r="I68" s="1" t="n">
        <f aca="false">H68+J68/2</f>
        <v>5.93263890609131</v>
      </c>
      <c r="J68" s="4" t="n">
        <f aca="false">'Объем жил кредитов'!I68/Население!J68</f>
        <v>6.54520547945206</v>
      </c>
      <c r="K68" s="4" t="n">
        <f aca="false">'Объем жил кредитов'!J68/Население!K68</f>
        <v>8.23761467889908</v>
      </c>
      <c r="L68" s="4" t="n">
        <f aca="false">'Объем жил кредитов'!K68/Население!L68</f>
        <v>10.6973321067157</v>
      </c>
      <c r="M68" s="4" t="n">
        <f aca="false">'Объем жил кредитов'!L68/Население!M68</f>
        <v>6.08864265927978</v>
      </c>
      <c r="N68" s="4" t="n">
        <f aca="false">'Объем жил кредитов'!M68/Население!N68</f>
        <v>6.62465245597776</v>
      </c>
      <c r="O68" s="4" t="n">
        <f aca="false">'Объем жил кредитов'!N68/Население!O68</f>
        <v>9.40074557315937</v>
      </c>
      <c r="P68" s="4" t="n">
        <f aca="false">'Объем жил кредитов'!O68/Население!P68</f>
        <v>14.671669793621</v>
      </c>
      <c r="Q68" s="4" t="n">
        <f aca="false">'Объем жил кредитов'!P68/Население!Q68</f>
        <v>14.1301886792453</v>
      </c>
      <c r="R68" s="4" t="n">
        <f aca="false">'Объем жил кредитов'!Q68/Население!R68</f>
        <v>21.4681861348528</v>
      </c>
    </row>
    <row r="69" customFormat="false" ht="15.75" hidden="false" customHeight="false" outlineLevel="0" collapsed="false">
      <c r="A69" s="118" t="n">
        <v>68</v>
      </c>
      <c r="B69" s="1" t="s">
        <v>69</v>
      </c>
      <c r="C69" s="4" t="n">
        <f aca="false">'Объем жил кредитов'!B69/Население!C69</f>
        <v>1.13140467061694</v>
      </c>
      <c r="D69" s="3" t="n">
        <f aca="false">'Объем жил кредитов'!C69/Население!D69</f>
        <v>3.17766689607708</v>
      </c>
      <c r="E69" s="3" t="n">
        <f aca="false">'Объем жил кредитов'!D69/Население!E69</f>
        <v>7.30739460953697</v>
      </c>
      <c r="F69" s="3" t="n">
        <f aca="false">'Объем жил кредитов'!E69/Население!F69</f>
        <v>7.33262975778547</v>
      </c>
      <c r="G69" s="3" t="n">
        <f aca="false">'Объем жил кредитов'!F69/Население!G69</f>
        <v>1.96730103806228</v>
      </c>
      <c r="H69" s="4" t="n">
        <f aca="false">'Объем жил кредитов'!G69/Население!H69</f>
        <v>4.39554612937434</v>
      </c>
      <c r="I69" s="1" t="n">
        <f aca="false">H69+J69/2</f>
        <v>9.28033713745302</v>
      </c>
      <c r="J69" s="4" t="n">
        <f aca="false">'Объем жил кредитов'!I69/Население!J69</f>
        <v>9.76958201615736</v>
      </c>
      <c r="K69" s="4" t="n">
        <f aca="false">'Объем жил кредитов'!J69/Население!K69</f>
        <v>12.7998597967052</v>
      </c>
      <c r="L69" s="4" t="n">
        <f aca="false">'Объем жил кредитов'!K69/Население!L69</f>
        <v>16.8614900314795</v>
      </c>
      <c r="M69" s="4" t="n">
        <f aca="false">'Объем жил кредитов'!L69/Население!M69</f>
        <v>9.62421493370551</v>
      </c>
      <c r="N69" s="4" t="n">
        <f aca="false">'Объем жил кредитов'!M69/Население!N69</f>
        <v>11.8389565217391</v>
      </c>
      <c r="O69" s="4" t="n">
        <f aca="false">'Объем жил кредитов'!N69/Население!O69</f>
        <v>15.2468706536857</v>
      </c>
      <c r="P69" s="4" t="n">
        <f aca="false">'Объем жил кредитов'!O69/Население!P69</f>
        <v>22.0156576200418</v>
      </c>
      <c r="Q69" s="4" t="n">
        <f aca="false">'Объем жил кредитов'!P69/Население!Q69</f>
        <v>21.0519888346127</v>
      </c>
      <c r="R69" s="4" t="n">
        <f aca="false">'Объем жил кредитов'!Q69/Население!R69</f>
        <v>33.2797619047619</v>
      </c>
    </row>
    <row r="70" customFormat="false" ht="15.75" hidden="false" customHeight="false" outlineLevel="0" collapsed="false">
      <c r="A70" s="118" t="n">
        <v>69</v>
      </c>
      <c r="B70" s="1" t="s">
        <v>70</v>
      </c>
      <c r="C70" s="4" t="n">
        <f aca="false">'Объем жил кредитов'!B70/Население!C70</f>
        <v>0.53330658105939</v>
      </c>
      <c r="D70" s="3" t="n">
        <f aca="false">'Объем жил кредитов'!C70/Население!D70</f>
        <v>1.96944994064108</v>
      </c>
      <c r="E70" s="3" t="n">
        <f aca="false">'Объем жил кредитов'!D70/Население!E70</f>
        <v>4.76547334924423</v>
      </c>
      <c r="F70" s="3" t="n">
        <f aca="false">'Объем жил кредитов'!E70/Население!F70</f>
        <v>5.90861244019139</v>
      </c>
      <c r="G70" s="3" t="n">
        <f aca="false">'Объем жил кредитов'!F70/Население!G70</f>
        <v>1.78363273453094</v>
      </c>
      <c r="H70" s="4" t="n">
        <f aca="false">'Объем жил кредитов'!G70/Население!H70</f>
        <v>4.45181219110379</v>
      </c>
      <c r="I70" s="1" t="n">
        <f aca="false">H70+J70/2</f>
        <v>8.6528856840848</v>
      </c>
      <c r="J70" s="4" t="n">
        <f aca="false">'Объем жил кредитов'!I70/Население!J70</f>
        <v>8.40214698596201</v>
      </c>
      <c r="K70" s="4" t="n">
        <f aca="false">'Объем жил кредитов'!J70/Население!K70</f>
        <v>10.802729528536</v>
      </c>
      <c r="L70" s="4" t="n">
        <f aca="false">'Объем жил кредитов'!K70/Население!L70</f>
        <v>13.8103519668737</v>
      </c>
      <c r="M70" s="4" t="n">
        <f aca="false">'Объем жил кредитов'!L70/Население!M70</f>
        <v>8.19892250310817</v>
      </c>
      <c r="N70" s="4" t="n">
        <f aca="false">'Объем жил кредитов'!M70/Население!N70</f>
        <v>9.53632212536322</v>
      </c>
      <c r="O70" s="4" t="n">
        <f aca="false">'Объем жил кредитов'!N70/Население!O70</f>
        <v>13.0553244592346</v>
      </c>
      <c r="P70" s="4" t="n">
        <f aca="false">'Объем жил кредитов'!O70/Население!P70</f>
        <v>18.5100083402836</v>
      </c>
      <c r="Q70" s="4" t="n">
        <f aca="false">'Объем жил кредитов'!P70/Население!Q70</f>
        <v>17.5165202843998</v>
      </c>
      <c r="R70" s="4" t="n">
        <f aca="false">'Объем жил кредитов'!Q70/Население!R70</f>
        <v>25.8665263157895</v>
      </c>
    </row>
    <row r="71" customFormat="false" ht="15.75" hidden="false" customHeight="false" outlineLevel="0" collapsed="false">
      <c r="A71" s="118" t="n">
        <v>70</v>
      </c>
      <c r="B71" s="1" t="s">
        <v>71</v>
      </c>
      <c r="C71" s="4" t="n">
        <f aca="false">'Объем жил кредитов'!B71/Население!C71</f>
        <v>0.892729864575909</v>
      </c>
      <c r="D71" s="3" t="n">
        <f aca="false">'Объем жил кредитов'!C71/Население!D71</f>
        <v>1.91666079605495</v>
      </c>
      <c r="E71" s="3" t="n">
        <f aca="false">'Объем жил кредитов'!D71/Население!E71</f>
        <v>4.497983014862</v>
      </c>
      <c r="F71" s="3" t="n">
        <f aca="false">'Объем жил кредитов'!E71/Население!F71</f>
        <v>4.5182784272051</v>
      </c>
      <c r="G71" s="3" t="n">
        <f aca="false">'Объем жил кредитов'!F71/Население!G71</f>
        <v>0.934160170092133</v>
      </c>
      <c r="H71" s="4" t="n">
        <f aca="false">'Объем жил кредитов'!G71/Население!H71</f>
        <v>2.06265845708077</v>
      </c>
      <c r="I71" s="1" t="n">
        <f aca="false">H71+J71/2</f>
        <v>5.13997428494364</v>
      </c>
      <c r="J71" s="4" t="n">
        <f aca="false">'Объем жил кредитов'!I71/Население!J71</f>
        <v>6.15463165572575</v>
      </c>
      <c r="K71" s="4" t="n">
        <f aca="false">'Объем жил кредитов'!J71/Население!K71</f>
        <v>8.13972201901975</v>
      </c>
      <c r="L71" s="4" t="n">
        <f aca="false">'Объем жил кредитов'!K71/Население!L71</f>
        <v>10.8763302752294</v>
      </c>
      <c r="M71" s="4" t="n">
        <f aca="false">'Объем жил кредитов'!L71/Население!M71</f>
        <v>6.23215599705666</v>
      </c>
      <c r="N71" s="4" t="n">
        <f aca="false">'Объем жил кредитов'!M71/Население!N71</f>
        <v>7.47803617571059</v>
      </c>
      <c r="O71" s="4" t="n">
        <f aca="false">'Объем жил кредитов'!N71/Население!O71</f>
        <v>10.2983302411874</v>
      </c>
      <c r="P71" s="4" t="n">
        <f aca="false">'Объем жил кредитов'!O71/Население!P71</f>
        <v>15.7471952131638</v>
      </c>
      <c r="Q71" s="4" t="n">
        <f aca="false">'Объем жил кредитов'!P71/Население!Q71</f>
        <v>15.6023325808879</v>
      </c>
      <c r="R71" s="4" t="n">
        <f aca="false">'Объем жил кредитов'!Q71/Население!R71</f>
        <v>22.686289403722</v>
      </c>
    </row>
    <row r="72" customFormat="false" ht="15.75" hidden="false" customHeight="false" outlineLevel="0" collapsed="false">
      <c r="A72" s="118" t="n">
        <v>71</v>
      </c>
      <c r="B72" s="1" t="s">
        <v>72</v>
      </c>
      <c r="C72" s="4" t="n">
        <f aca="false">'Объем жил кредитов'!B72/Население!C72</f>
        <v>0.908474576271186</v>
      </c>
      <c r="D72" s="3" t="n">
        <f aca="false">'Объем жил кредитов'!C72/Население!D72</f>
        <v>3.57418867924528</v>
      </c>
      <c r="E72" s="3" t="n">
        <f aca="false">'Объем жил кредитов'!D72/Население!E72</f>
        <v>7.5858008330178</v>
      </c>
      <c r="F72" s="3" t="n">
        <f aca="false">'Объем жил кредитов'!E72/Население!F72</f>
        <v>7.27940060698027</v>
      </c>
      <c r="G72" s="3" t="n">
        <f aca="false">'Объем жил кредитов'!F72/Население!G72</f>
        <v>1.78390151515152</v>
      </c>
      <c r="H72" s="4" t="n">
        <f aca="false">'Объем жил кредитов'!G72/Население!H72</f>
        <v>4.41972993248312</v>
      </c>
      <c r="I72" s="1" t="n">
        <f aca="false">H72+J72/2</f>
        <v>9.42360447122851</v>
      </c>
      <c r="J72" s="4" t="n">
        <f aca="false">'Объем жил кредитов'!I72/Население!J72</f>
        <v>10.0077490774908</v>
      </c>
      <c r="K72" s="4" t="n">
        <f aca="false">'Объем жил кредитов'!J72/Население!K72</f>
        <v>13.3295496155255</v>
      </c>
      <c r="L72" s="4" t="n">
        <f aca="false">'Объем жил кредитов'!K72/Население!L72</f>
        <v>15.6872952311613</v>
      </c>
      <c r="M72" s="4" t="n">
        <f aca="false">'Объем жил кредитов'!L72/Население!M72</f>
        <v>9.27335264301231</v>
      </c>
      <c r="N72" s="4" t="n">
        <f aca="false">'Объем жил кредитов'!M72/Население!N72</f>
        <v>12.0093525179856</v>
      </c>
      <c r="O72" s="4" t="n">
        <f aca="false">'Объем жил кредитов'!N72/Население!O72</f>
        <v>16.7235568304052</v>
      </c>
      <c r="P72" s="4" t="n">
        <f aca="false">'Объем жил кредитов'!O72/Население!P72</f>
        <v>25.2792696025779</v>
      </c>
      <c r="Q72" s="4" t="n">
        <f aca="false">'Объем жил кредитов'!P72/Население!Q72</f>
        <v>24.9792709077913</v>
      </c>
      <c r="R72" s="4" t="n">
        <f aca="false">'Объем жил кредитов'!Q72/Население!R72</f>
        <v>38.9310839913855</v>
      </c>
    </row>
    <row r="73" customFormat="false" ht="15.75" hidden="false" customHeight="false" outlineLevel="0" collapsed="false">
      <c r="A73" s="118" t="n">
        <v>72</v>
      </c>
      <c r="B73" s="1" t="s">
        <v>73</v>
      </c>
      <c r="C73" s="4" t="n">
        <f aca="false">'Объем жил кредитов'!B73/Население!C73</f>
        <v>0.948412698412698</v>
      </c>
      <c r="D73" s="3" t="n">
        <f aca="false">'Объем жил кредитов'!C73/Население!D73</f>
        <v>3.42928746928747</v>
      </c>
      <c r="E73" s="3" t="n">
        <f aca="false">'Объем жил кредитов'!D73/Население!E73</f>
        <v>7.26638696939783</v>
      </c>
      <c r="F73" s="3" t="n">
        <f aca="false">'Объем жил кредитов'!E73/Население!F73</f>
        <v>5.37338949454906</v>
      </c>
      <c r="G73" s="3" t="n">
        <f aca="false">'Объем жил кредитов'!F73/Население!G73</f>
        <v>0.917477656405164</v>
      </c>
      <c r="H73" s="4" t="n">
        <f aca="false">'Объем жил кредитов'!G73/Население!H73</f>
        <v>3.19676277187658</v>
      </c>
      <c r="I73" s="1" t="n">
        <f aca="false">H73+J73/2</f>
        <v>6.66079519335581</v>
      </c>
      <c r="J73" s="4" t="n">
        <f aca="false">'Объем жил кредитов'!I73/Население!J73</f>
        <v>6.92806484295846</v>
      </c>
      <c r="K73" s="4" t="n">
        <f aca="false">'Объем жил кредитов'!J73/Население!K73</f>
        <v>8.54559270516717</v>
      </c>
      <c r="L73" s="4" t="n">
        <f aca="false">'Объем жил кредитов'!K73/Население!L73</f>
        <v>10.6627906976744</v>
      </c>
      <c r="M73" s="4" t="n">
        <f aca="false">'Объем жил кредитов'!L73/Население!M73</f>
        <v>6.60262891809909</v>
      </c>
      <c r="N73" s="4" t="n">
        <f aca="false">'Объем жил кредитов'!M73/Население!N73</f>
        <v>8.23922959959453</v>
      </c>
      <c r="O73" s="4" t="n">
        <f aca="false">'Объем жил кредитов'!N73/Население!O73</f>
        <v>11.855612244898</v>
      </c>
      <c r="P73" s="4" t="n">
        <f aca="false">'Объем жил кредитов'!O73/Население!P73</f>
        <v>18.337962962963</v>
      </c>
      <c r="Q73" s="4" t="n">
        <f aca="false">'Объем жил кредитов'!P73/Население!Q73</f>
        <v>18.3575505967826</v>
      </c>
      <c r="R73" s="4" t="n">
        <f aca="false">'Объем жил кредитов'!Q73/Население!R73</f>
        <v>27.7788865546219</v>
      </c>
    </row>
    <row r="74" customFormat="false" ht="15.75" hidden="false" customHeight="false" outlineLevel="0" collapsed="false">
      <c r="A74" s="118" t="n">
        <v>73</v>
      </c>
      <c r="B74" s="1" t="s">
        <v>74</v>
      </c>
      <c r="C74" s="4" t="n">
        <f aca="false">'Объем жил кредитов'!B74/Население!C74</f>
        <v>1.341796875</v>
      </c>
      <c r="D74" s="3" t="n">
        <f aca="false">'Объем жил кредитов'!C74/Население!D74</f>
        <v>3.25386847195358</v>
      </c>
      <c r="E74" s="3" t="n">
        <f aca="false">'Объем жил кредитов'!D74/Население!E74</f>
        <v>7.38606001936109</v>
      </c>
      <c r="F74" s="3" t="n">
        <f aca="false">'Объем жил кредитов'!E74/Население!F74</f>
        <v>7.66463768115942</v>
      </c>
      <c r="G74" s="3" t="n">
        <f aca="false">'Объем жил кредитов'!F74/Население!G74</f>
        <v>2.11859344894027</v>
      </c>
      <c r="H74" s="4" t="n">
        <f aca="false">'Объем жил кредитов'!G74/Население!H74</f>
        <v>3.80838894184938</v>
      </c>
      <c r="I74" s="1" t="n">
        <f aca="false">H74+J74/2</f>
        <v>8.3633701448569</v>
      </c>
      <c r="J74" s="4" t="n">
        <f aca="false">'Объем жил кредитов'!I74/Население!J74</f>
        <v>9.10996240601504</v>
      </c>
      <c r="K74" s="4" t="n">
        <f aca="false">'Объем жил кредитов'!J74/Население!K74</f>
        <v>11.0822429906542</v>
      </c>
      <c r="L74" s="4" t="n">
        <f aca="false">'Объем жил кредитов'!K74/Население!L74</f>
        <v>13.6126629422719</v>
      </c>
      <c r="M74" s="4" t="n">
        <f aca="false">'Объем жил кредитов'!L74/Население!M74</f>
        <v>7.95728876508821</v>
      </c>
      <c r="N74" s="4" t="n">
        <f aca="false">'Объем жил кредитов'!M74/Население!N74</f>
        <v>10.2678405931418</v>
      </c>
      <c r="O74" s="4" t="n">
        <f aca="false">'Объем жил кредитов'!N74/Население!O74</f>
        <v>12.9758812615955</v>
      </c>
      <c r="P74" s="4" t="n">
        <f aca="false">'Объем жил кредитов'!O74/Население!P74</f>
        <v>18.8505106778087</v>
      </c>
      <c r="Q74" s="4" t="n">
        <f aca="false">'Объем жил кредитов'!P74/Население!Q74</f>
        <v>17.4046296296296</v>
      </c>
      <c r="R74" s="4" t="n">
        <f aca="false">'Объем жил кредитов'!Q74/Население!R74</f>
        <v>27.8345794392523</v>
      </c>
    </row>
    <row r="75" customFormat="false" ht="15.75" hidden="false" customHeight="false" outlineLevel="0" collapsed="false">
      <c r="A75" s="118" t="n">
        <v>74</v>
      </c>
      <c r="B75" s="1" t="s">
        <v>75</v>
      </c>
      <c r="C75" s="4" t="n">
        <f aca="false">'Объем жил кредитов'!B75/Население!C75</f>
        <v>0.735849056603774</v>
      </c>
      <c r="D75" s="3" t="n">
        <f aca="false">'Объем жил кредитов'!C75/Население!D75</f>
        <v>1.79305263157895</v>
      </c>
      <c r="E75" s="3" t="n">
        <f aca="false">'Объем жил кредитов'!D75/Население!E75</f>
        <v>3.43915789473684</v>
      </c>
      <c r="F75" s="3" t="n">
        <f aca="false">'Объем жил кредитов'!E75/Население!F75</f>
        <v>5.18033648790747</v>
      </c>
      <c r="G75" s="3" t="n">
        <f aca="false">'Объем жил кредитов'!F75/Население!G75</f>
        <v>1.80631578947368</v>
      </c>
      <c r="H75" s="4" t="n">
        <f aca="false">'Объем жил кредитов'!G75/Население!H75</f>
        <v>4.02818371607516</v>
      </c>
      <c r="I75" s="1" t="n">
        <f aca="false">H75+J75/2</f>
        <v>9.65370672862746</v>
      </c>
      <c r="J75" s="4" t="n">
        <f aca="false">'Объем жил кредитов'!I75/Население!J75</f>
        <v>11.2510460251046</v>
      </c>
      <c r="K75" s="4" t="n">
        <f aca="false">'Объем жил кредитов'!J75/Население!K75</f>
        <v>15.261780104712</v>
      </c>
      <c r="L75" s="4" t="n">
        <f aca="false">'Объем жил кредитов'!K75/Население!L75</f>
        <v>20.632183908046</v>
      </c>
      <c r="M75" s="4" t="n">
        <f aca="false">'Объем жил кредитов'!L75/Население!M75</f>
        <v>14.734375</v>
      </c>
      <c r="N75" s="4" t="n">
        <f aca="false">'Объем жил кредитов'!M75/Население!N75</f>
        <v>20.4704049844237</v>
      </c>
      <c r="O75" s="4" t="n">
        <f aca="false">'Объем жил кредитов'!N75/Население!O75</f>
        <v>25.5041493775934</v>
      </c>
      <c r="P75" s="4" t="n">
        <f aca="false">'Объем жил кредитов'!O75/Население!P75</f>
        <v>36.7859358841779</v>
      </c>
      <c r="Q75" s="4" t="n">
        <f aca="false">'Объем жил кредитов'!P75/Население!Q75</f>
        <v>32.6162551440329</v>
      </c>
      <c r="R75" s="4" t="n">
        <f aca="false">'Объем жил кредитов'!Q75/Население!R75</f>
        <v>48.1843177189409</v>
      </c>
    </row>
    <row r="76" customFormat="false" ht="15.75" hidden="false" customHeight="false" outlineLevel="0" collapsed="false">
      <c r="A76" s="118" t="n">
        <v>75</v>
      </c>
      <c r="B76" s="1" t="s">
        <v>76</v>
      </c>
      <c r="C76" s="4" t="n">
        <f aca="false">'Объем жил кредитов'!B76/Население!C76</f>
        <v>0.124629080118694</v>
      </c>
      <c r="D76" s="3" t="n">
        <f aca="false">'Объем жил кредитов'!C76/Население!D76</f>
        <v>0.98567335243553</v>
      </c>
      <c r="E76" s="3" t="n">
        <f aca="false">'Объем жил кредитов'!D76/Население!E76</f>
        <v>2.41815561959654</v>
      </c>
      <c r="F76" s="3" t="n">
        <f aca="false">'Объем жил кредитов'!E76/Население!F76</f>
        <v>3.93179190751445</v>
      </c>
      <c r="G76" s="3" t="n">
        <f aca="false">'Объем жил кредитов'!F76/Население!G76</f>
        <v>1.37906976744186</v>
      </c>
      <c r="H76" s="4" t="n">
        <f aca="false">'Объем жил кредитов'!G76/Население!H76</f>
        <v>3.63354037267081</v>
      </c>
      <c r="I76" s="1" t="n">
        <f aca="false">H76+J76/2</f>
        <v>8.01947787267081</v>
      </c>
      <c r="J76" s="4" t="n">
        <f aca="false">'Объем жил кредитов'!I76/Население!J76</f>
        <v>8.771875</v>
      </c>
      <c r="K76" s="4" t="n">
        <f aca="false">'Объем жил кредитов'!J76/Население!K76</f>
        <v>10.7</v>
      </c>
      <c r="L76" s="4" t="n">
        <f aca="false">'Объем жил кредитов'!K76/Население!L76</f>
        <v>16.1230283911672</v>
      </c>
      <c r="M76" s="4" t="n">
        <f aca="false">'Объем жил кредитов'!L76/Население!M76</f>
        <v>11.1012658227848</v>
      </c>
      <c r="N76" s="4" t="n">
        <f aca="false">'Объем жил кредитов'!M76/Население!N76</f>
        <v>11.6730158730159</v>
      </c>
      <c r="O76" s="4" t="n">
        <f aca="false">'Объем жил кредитов'!N76/Население!O76</f>
        <v>16.3006329113924</v>
      </c>
      <c r="P76" s="4" t="n">
        <f aca="false">'Объем жил кредитов'!O76/Население!P76</f>
        <v>25.4952380952381</v>
      </c>
      <c r="Q76" s="4" t="n">
        <f aca="false">'Объем жил кредитов'!P76/Население!Q76</f>
        <v>25.5143769968051</v>
      </c>
      <c r="R76" s="4" t="n">
        <f aca="false">'Объем жил кредитов'!Q76/Население!R76</f>
        <v>38.2218649517685</v>
      </c>
    </row>
    <row r="77" customFormat="false" ht="15.75" hidden="false" customHeight="false" outlineLevel="0" collapsed="false">
      <c r="A77" s="118" t="n">
        <v>76</v>
      </c>
      <c r="B77" s="1" t="s">
        <v>77</v>
      </c>
      <c r="C77" s="4" t="n">
        <f aca="false">'Объем жил кредитов'!B77/Население!C77</f>
        <v>0.183856502242152</v>
      </c>
      <c r="D77" s="3" t="n">
        <f aca="false">'Объем жил кредитов'!C77/Население!D77</f>
        <v>0.863051015354136</v>
      </c>
      <c r="E77" s="3" t="n">
        <f aca="false">'Объем жил кредитов'!D77/Население!E77</f>
        <v>2.59127617148554</v>
      </c>
      <c r="F77" s="3" t="n">
        <f aca="false">'Объем жил кредитов'!E77/Население!F77</f>
        <v>3.27399799599198</v>
      </c>
      <c r="G77" s="3" t="n">
        <f aca="false">'Объем жил кредитов'!F77/Население!G77</f>
        <v>0.643209255533199</v>
      </c>
      <c r="H77" s="4" t="n">
        <f aca="false">'Объем жил кредитов'!G77/Население!H77</f>
        <v>2.03533026113671</v>
      </c>
      <c r="I77" s="1" t="n">
        <f aca="false">H77+J77/2</f>
        <v>5.32552029708946</v>
      </c>
      <c r="J77" s="4" t="n">
        <f aca="false">'Объем жил кредитов'!I77/Население!J77</f>
        <v>6.5803800719055</v>
      </c>
      <c r="K77" s="4" t="n">
        <f aca="false">'Объем жил кредитов'!J77/Население!K77</f>
        <v>8.48761609907121</v>
      </c>
      <c r="L77" s="4" t="n">
        <f aca="false">'Объем жил кредитов'!K77/Население!L77</f>
        <v>11.0563890325918</v>
      </c>
      <c r="M77" s="4" t="n">
        <f aca="false">'Объем жил кредитов'!L77/Население!M77</f>
        <v>6.97822706065319</v>
      </c>
      <c r="N77" s="4" t="n">
        <f aca="false">'Объем жил кредитов'!M77/Население!N77</f>
        <v>8.86167446697868</v>
      </c>
      <c r="O77" s="4" t="n">
        <f aca="false">'Объем жил кредитов'!N77/Население!O77</f>
        <v>12.8227914270779</v>
      </c>
      <c r="P77" s="4" t="n">
        <f aca="false">'Объем жил кредитов'!O77/Население!P77</f>
        <v>19.2365930599369</v>
      </c>
      <c r="Q77" s="4" t="n">
        <f aca="false">'Объем жил кредитов'!P77/Население!Q77</f>
        <v>19.6418776371308</v>
      </c>
      <c r="R77" s="4" t="n">
        <f aca="false">'Объем жил кредитов'!Q77/Население!R77</f>
        <v>33.7939297124601</v>
      </c>
    </row>
    <row r="78" customFormat="false" ht="15.75" hidden="false" customHeight="false" outlineLevel="0" collapsed="false">
      <c r="A78" s="118" t="n">
        <v>77</v>
      </c>
      <c r="B78" s="1" t="s">
        <v>78</v>
      </c>
      <c r="C78" s="4" t="n">
        <f aca="false">'Объем жил кредитов'!B78/Население!C78</f>
        <v>0.237645348837209</v>
      </c>
      <c r="D78" s="3" t="n">
        <f aca="false">'Объем жил кредитов'!C78/Население!D78</f>
        <v>1.22067988668555</v>
      </c>
      <c r="E78" s="3" t="n">
        <f aca="false">'Объем жил кредитов'!D78/Население!E78</f>
        <v>4.36113879003559</v>
      </c>
      <c r="F78" s="3" t="n">
        <f aca="false">'Объем жил кредитов'!E78/Население!F78</f>
        <v>5.56210826210826</v>
      </c>
      <c r="G78" s="3" t="n">
        <f aca="false">'Объем жил кредитов'!F78/Население!G78</f>
        <v>1.54950071326676</v>
      </c>
      <c r="H78" s="4" t="n">
        <f aca="false">'Объем жил кредитов'!G78/Население!H78</f>
        <v>4.45346239761728</v>
      </c>
      <c r="I78" s="1" t="n">
        <f aca="false">H78+J78/2</f>
        <v>9.75376046021042</v>
      </c>
      <c r="J78" s="4" t="n">
        <f aca="false">'Объем жил кредитов'!I78/Население!J78</f>
        <v>10.6005961251863</v>
      </c>
      <c r="K78" s="4" t="n">
        <f aca="false">'Объем жил кредитов'!J78/Население!K78</f>
        <v>11.255223880597</v>
      </c>
      <c r="L78" s="4" t="n">
        <f aca="false">'Объем жил кредитов'!K78/Население!L78</f>
        <v>15.9902840059791</v>
      </c>
      <c r="M78" s="4" t="n">
        <f aca="false">'Объем жил кредитов'!L78/Население!M78</f>
        <v>9.31634182908546</v>
      </c>
      <c r="N78" s="4" t="n">
        <f aca="false">'Объем жил кредитов'!M78/Население!N78</f>
        <v>10.6046511627907</v>
      </c>
      <c r="O78" s="4" t="n">
        <f aca="false">'Объем жил кредитов'!N78/Население!O78</f>
        <v>16.0052710843374</v>
      </c>
      <c r="P78" s="4" t="n">
        <f aca="false">'Объем жил кредитов'!O78/Население!P78</f>
        <v>23.5329295987888</v>
      </c>
      <c r="Q78" s="4" t="n">
        <f aca="false">'Объем жил кредитов'!P78/Население!Q78</f>
        <v>22.5653495440729</v>
      </c>
      <c r="R78" s="4" t="n">
        <f aca="false">'Объем жил кредитов'!Q78/Население!R78</f>
        <v>37.4634896233666</v>
      </c>
    </row>
    <row r="79" customFormat="false" ht="15.75" hidden="false" customHeight="false" outlineLevel="0" collapsed="false">
      <c r="A79" s="118" t="n">
        <v>78</v>
      </c>
      <c r="B79" s="1" t="s">
        <v>79</v>
      </c>
      <c r="C79" s="4" t="n">
        <f aca="false">'Объем жил кредитов'!B79/Население!C79</f>
        <v>0.315911730545877</v>
      </c>
      <c r="D79" s="3" t="n">
        <f aca="false">'Объем жил кредитов'!C79/Население!D79</f>
        <v>1.08172531214529</v>
      </c>
      <c r="E79" s="3" t="n">
        <f aca="false">'Объем жил кредитов'!D79/Население!E79</f>
        <v>2.50297142857143</v>
      </c>
      <c r="F79" s="3" t="n">
        <f aca="false">'Объем жил кредитов'!E79/Население!F79</f>
        <v>3.86045977011494</v>
      </c>
      <c r="G79" s="3" t="n">
        <f aca="false">'Объем жил кредитов'!F79/Население!G79</f>
        <v>1.03368055555556</v>
      </c>
      <c r="H79" s="4" t="n">
        <f aca="false">'Объем жил кредитов'!G79/Население!H79</f>
        <v>2.72858866103739</v>
      </c>
      <c r="I79" s="1" t="n">
        <f aca="false">H79+J79/2</f>
        <v>7.09945769408513</v>
      </c>
      <c r="J79" s="4" t="n">
        <f aca="false">'Объем жил кредитов'!I79/Население!J79</f>
        <v>8.74173806609547</v>
      </c>
      <c r="K79" s="4" t="n">
        <f aca="false">'Объем жил кредитов'!J79/Население!K79</f>
        <v>8.39827373612824</v>
      </c>
      <c r="L79" s="4" t="n">
        <f aca="false">'Объем жил кредитов'!K79/Население!L79</f>
        <v>13.0061728395062</v>
      </c>
      <c r="M79" s="4" t="n">
        <f aca="false">'Объем жил кредитов'!L79/Население!M79</f>
        <v>7.08064516129032</v>
      </c>
      <c r="N79" s="4" t="n">
        <f aca="false">'Объем жил кредитов'!M79/Население!N79</f>
        <v>8.1857855361596</v>
      </c>
      <c r="O79" s="4" t="n">
        <f aca="false">'Объем жил кредитов'!N79/Население!O79</f>
        <v>12.0225563909774</v>
      </c>
      <c r="P79" s="4" t="n">
        <f aca="false">'Объем жил кредитов'!O79/Население!P79</f>
        <v>19.8765743073048</v>
      </c>
      <c r="Q79" s="4" t="n">
        <f aca="false">'Объем жил кредитов'!P79/Население!Q79</f>
        <v>18.6164556962025</v>
      </c>
      <c r="R79" s="4" t="n">
        <f aca="false">'Объем жил кредитов'!Q79/Население!R79</f>
        <v>32.2122762148338</v>
      </c>
    </row>
    <row r="80" customFormat="false" ht="15.75" hidden="false" customHeight="false" outlineLevel="0" collapsed="false">
      <c r="A80" s="118" t="n">
        <v>79</v>
      </c>
      <c r="B80" s="1" t="s">
        <v>80</v>
      </c>
      <c r="C80" s="4" t="n">
        <f aca="false">'Объем жил кредитов'!B80/Население!C80</f>
        <v>0.352941176470588</v>
      </c>
      <c r="D80" s="3" t="n">
        <f aca="false">'Объем жил кредитов'!C80/Население!D80</f>
        <v>1.57790697674419</v>
      </c>
      <c r="E80" s="3" t="n">
        <f aca="false">'Объем жил кредитов'!D80/Население!E80</f>
        <v>3.90473372781065</v>
      </c>
      <c r="F80" s="3" t="n">
        <f aca="false">'Объем жил кредитов'!E80/Население!F80</f>
        <v>5.35180722891566</v>
      </c>
      <c r="G80" s="3" t="n">
        <f aca="false">'Объем жил кредитов'!F80/Население!G80</f>
        <v>1.55153374233129</v>
      </c>
      <c r="H80" s="4" t="n">
        <f aca="false">'Объем жил кредитов'!G80/Население!H80</f>
        <v>3.77564102564103</v>
      </c>
      <c r="I80" s="1" t="n">
        <f aca="false">H80+J80/2</f>
        <v>9.43353576248313</v>
      </c>
      <c r="J80" s="4" t="n">
        <f aca="false">'Объем жил кредитов'!I80/Население!J80</f>
        <v>11.3157894736842</v>
      </c>
      <c r="K80" s="4" t="n">
        <f aca="false">'Объем жил кредитов'!J80/Население!K80</f>
        <v>17.0933333333333</v>
      </c>
      <c r="L80" s="4" t="n">
        <f aca="false">'Объем жил кредитов'!K80/Население!L80</f>
        <v>23.5675675675676</v>
      </c>
      <c r="M80" s="4" t="n">
        <f aca="false">'Объем жил кредитов'!L80/Население!M80</f>
        <v>16.3469387755102</v>
      </c>
      <c r="N80" s="4" t="n">
        <f aca="false">'Объем жил кредитов'!M80/Население!N80</f>
        <v>19.7876712328767</v>
      </c>
      <c r="O80" s="4" t="n">
        <f aca="false">'Объем жил кредитов'!N80/Население!O80</f>
        <v>24.5763888888889</v>
      </c>
      <c r="P80" s="4" t="n">
        <f aca="false">'Объем жил кредитов'!O80/Население!P80</f>
        <v>36.8297872340426</v>
      </c>
      <c r="Q80" s="4" t="n">
        <f aca="false">'Объем жил кредитов'!P80/Население!Q80</f>
        <v>35.5857142857143</v>
      </c>
      <c r="R80" s="4" t="n">
        <f aca="false">'Объем жил кредитов'!Q80/Население!R80</f>
        <v>53.5755395683453</v>
      </c>
    </row>
    <row r="81" customFormat="false" ht="15.75" hidden="false" customHeight="false" outlineLevel="0" collapsed="false">
      <c r="A81" s="118" t="n">
        <v>80</v>
      </c>
      <c r="B81" s="1" t="s">
        <v>81</v>
      </c>
      <c r="C81" s="4" t="n">
        <f aca="false">'Объем жил кредитов'!B81/Население!C81</f>
        <v>0.287907869481766</v>
      </c>
      <c r="D81" s="3" t="n">
        <f aca="false">'Объем жил кредитов'!C81/Население!D81</f>
        <v>1.13669201520913</v>
      </c>
      <c r="E81" s="3" t="n">
        <f aca="false">'Объем жил кредитов'!D81/Население!E81</f>
        <v>2.6658349328215</v>
      </c>
      <c r="F81" s="3" t="n">
        <f aca="false">'Объем жил кредитов'!E81/Население!F81</f>
        <v>4.44633204633205</v>
      </c>
      <c r="G81" s="3" t="n">
        <f aca="false">'Объем жил кредитов'!F81/Население!G81</f>
        <v>1.64182879377432</v>
      </c>
      <c r="H81" s="4" t="n">
        <f aca="false">'Объем жил кредитов'!G81/Население!H81</f>
        <v>4.08048289738431</v>
      </c>
      <c r="I81" s="1" t="n">
        <f aca="false">H81+J81/2</f>
        <v>8.75457196621022</v>
      </c>
      <c r="J81" s="4" t="n">
        <f aca="false">'Объем жил кредитов'!I81/Население!J81</f>
        <v>9.34817813765182</v>
      </c>
      <c r="K81" s="4" t="n">
        <f aca="false">'Объем жил кредитов'!J81/Население!K81</f>
        <v>10.5458248472505</v>
      </c>
      <c r="L81" s="4" t="n">
        <f aca="false">'Объем жил кредитов'!K81/Население!L81</f>
        <v>15.9016393442623</v>
      </c>
      <c r="M81" s="4" t="n">
        <f aca="false">'Объем жил кредитов'!L81/Население!M81</f>
        <v>10.4147843942505</v>
      </c>
      <c r="N81" s="4" t="n">
        <f aca="false">'Объем жил кредитов'!M81/Население!N81</f>
        <v>12.9404517453799</v>
      </c>
      <c r="O81" s="4" t="n">
        <f aca="false">'Объем жил кредитов'!N81/Население!O81</f>
        <v>18.5755102040816</v>
      </c>
      <c r="P81" s="4" t="n">
        <f aca="false">'Объем жил кредитов'!O81/Население!P81</f>
        <v>27.5142857142857</v>
      </c>
      <c r="Q81" s="4" t="n">
        <f aca="false">'Объем жил кредитов'!P81/Население!Q81</f>
        <v>27.702868852459</v>
      </c>
      <c r="R81" s="4" t="n">
        <f aca="false">'Объем жил кредитов'!Q81/Население!R81</f>
        <v>46.2222222222222</v>
      </c>
    </row>
    <row r="82" customFormat="false" ht="15.75" hidden="false" customHeight="false" outlineLevel="0" collapsed="false">
      <c r="A82" s="118" t="n">
        <v>81</v>
      </c>
      <c r="B82" s="1" t="s">
        <v>82</v>
      </c>
      <c r="C82" s="4" t="n">
        <f aca="false">'Объем жил кредитов'!B82/Население!C82</f>
        <v>0.0879120879120879</v>
      </c>
      <c r="D82" s="3" t="n">
        <f aca="false">'Объем жил кредитов'!C82/Население!D82</f>
        <v>0.547593582887701</v>
      </c>
      <c r="E82" s="3" t="n">
        <f aca="false">'Объем жил кредитов'!D82/Население!E82</f>
        <v>2.15483870967742</v>
      </c>
      <c r="F82" s="3" t="n">
        <f aca="false">'Объем жил кредитов'!E82/Население!F82</f>
        <v>3.25430107526882</v>
      </c>
      <c r="G82" s="3" t="n">
        <f aca="false">'Объем жил кредитов'!F82/Население!G82</f>
        <v>1.25675675675676</v>
      </c>
      <c r="H82" s="4" t="n">
        <f aca="false">'Объем жил кредитов'!G82/Население!H82</f>
        <v>2.61931818181818</v>
      </c>
      <c r="I82" s="1" t="n">
        <f aca="false">H82+J82/2</f>
        <v>5.66845112979506</v>
      </c>
      <c r="J82" s="4" t="n">
        <f aca="false">'Объем жил кредитов'!I82/Население!J82</f>
        <v>6.09826589595376</v>
      </c>
      <c r="K82" s="4" t="n">
        <f aca="false">'Объем жил кредитов'!J82/Население!K82</f>
        <v>6.54970760233918</v>
      </c>
      <c r="L82" s="4" t="n">
        <f aca="false">'Объем жил кредитов'!K82/Население!L82</f>
        <v>10.7869822485207</v>
      </c>
      <c r="M82" s="4" t="n">
        <f aca="false">'Объем жил кредитов'!L82/Население!M82</f>
        <v>5.75903614457831</v>
      </c>
      <c r="N82" s="4" t="n">
        <f aca="false">'Объем жил кредитов'!M82/Население!N82</f>
        <v>6.35975609756098</v>
      </c>
      <c r="O82" s="4" t="n">
        <f aca="false">'Объем жил кредитов'!N82/Население!O82</f>
        <v>8.74074074074074</v>
      </c>
      <c r="P82" s="4" t="n">
        <f aca="false">'Объем жил кредитов'!O82/Население!P82</f>
        <v>14.55</v>
      </c>
      <c r="Q82" s="4" t="n">
        <f aca="false">'Объем жил кредитов'!P82/Население!Q82</f>
        <v>13.0759493670886</v>
      </c>
      <c r="R82" s="4" t="n">
        <f aca="false">'Объем жил кредитов'!Q82/Население!R82</f>
        <v>18.7388535031847</v>
      </c>
    </row>
    <row r="83" customFormat="false" ht="15.75" hidden="false" customHeight="false" outlineLevel="0" collapsed="false">
      <c r="A83" s="118" t="n">
        <v>82</v>
      </c>
      <c r="B83" s="1" t="s">
        <v>83</v>
      </c>
      <c r="C83" s="4" t="n">
        <f aca="false">'Объем жил кредитов'!B83/Население!C83</f>
        <v>0.115384615384615</v>
      </c>
      <c r="D83" s="3" t="n">
        <f aca="false">'Объем жил кредитов'!C83/Население!D83</f>
        <v>0.53921568627451</v>
      </c>
      <c r="E83" s="3" t="n">
        <f aca="false">'Объем жил кредитов'!D83/Население!E83</f>
        <v>2.078</v>
      </c>
      <c r="F83" s="3" t="n">
        <f aca="false">'Объем жил кредитов'!E83/Население!F83</f>
        <v>3.618</v>
      </c>
      <c r="G83" s="3" t="n">
        <f aca="false">'Объем жил кредитов'!F83/Население!G83</f>
        <v>1.478</v>
      </c>
      <c r="H83" s="4" t="n">
        <f aca="false">'Объем жил кредитов'!G83/Население!H83</f>
        <v>3.03921568627451</v>
      </c>
      <c r="I83" s="1" t="n">
        <f aca="false">H83+J83/2</f>
        <v>7.19607843137255</v>
      </c>
      <c r="J83" s="4" t="n">
        <f aca="false">'Объем жил кредитов'!I83/Население!J83</f>
        <v>8.31372549019608</v>
      </c>
      <c r="K83" s="4" t="n">
        <f aca="false">'Объем жил кредитов'!J83/Население!K83</f>
        <v>10.9803921568627</v>
      </c>
      <c r="L83" s="4" t="n">
        <f aca="false">'Объем жил кредитов'!K83/Население!L83</f>
        <v>18.0196078431373</v>
      </c>
      <c r="M83" s="4" t="n">
        <f aca="false">'Объем жил кредитов'!L83/Население!M83</f>
        <v>13.02</v>
      </c>
      <c r="N83" s="4" t="n">
        <f aca="false">'Объем жил кредитов'!M83/Население!N83</f>
        <v>15.1</v>
      </c>
      <c r="O83" s="4" t="n">
        <f aca="false">'Объем жил кредитов'!N83/Население!O83</f>
        <v>20.2</v>
      </c>
      <c r="P83" s="4" t="n">
        <f aca="false">'Объем жил кредитов'!O83/Население!P83</f>
        <v>30.08</v>
      </c>
      <c r="Q83" s="4" t="n">
        <f aca="false">'Объем жил кредитов'!P83/Население!Q83</f>
        <v>33.36</v>
      </c>
      <c r="R83" s="4" t="n">
        <f aca="false">'Объем жил кредитов'!Q83/Население!R83</f>
        <v>51.18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16" width="9"/>
    <col collapsed="false" customWidth="true" hidden="false" outlineLevel="0" max="2" min="2" style="117" width="39.72"/>
    <col collapsed="false" customWidth="false" hidden="false" outlineLevel="0" max="18" min="3" style="116" width="9.14"/>
    <col collapsed="false" customWidth="true" hidden="false" outlineLevel="0" max="19" min="19" style="117" width="11.72"/>
    <col collapsed="false" customWidth="false" hidden="false" outlineLevel="0" max="16384" min="20" style="117" width="9.14"/>
  </cols>
  <sheetData>
    <row r="1" customFormat="false" ht="15" hidden="false" customHeight="false" outlineLevel="0" collapsed="false">
      <c r="A1" s="118" t="s">
        <v>143</v>
      </c>
      <c r="B1" s="7" t="s">
        <v>144</v>
      </c>
      <c r="C1" s="117" t="s">
        <v>145</v>
      </c>
      <c r="D1" s="117" t="s">
        <v>146</v>
      </c>
      <c r="E1" s="118"/>
      <c r="F1" s="118"/>
      <c r="G1" s="118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18" t="n">
        <v>1</v>
      </c>
      <c r="B2" s="118" t="n">
        <v>0.697567079246099</v>
      </c>
      <c r="C2" s="121" t="n">
        <v>2020</v>
      </c>
      <c r="D2" s="117" t="n">
        <v>38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</row>
    <row r="3" customFormat="false" ht="15" hidden="false" customHeight="false" outlineLevel="0" collapsed="false">
      <c r="A3" s="118" t="n">
        <v>2</v>
      </c>
      <c r="B3" s="118" t="n">
        <v>0.684831103860623</v>
      </c>
      <c r="C3" s="121" t="n">
        <v>2020</v>
      </c>
      <c r="D3" s="117" t="n">
        <v>38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customFormat="false" ht="15" hidden="false" customHeight="false" outlineLevel="0" collapsed="false">
      <c r="A4" s="118" t="n">
        <v>3</v>
      </c>
      <c r="B4" s="118" t="n">
        <v>0.704606184083273</v>
      </c>
      <c r="C4" s="121" t="n">
        <v>2020</v>
      </c>
      <c r="D4" s="117" t="n">
        <v>38</v>
      </c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</row>
    <row r="5" customFormat="false" ht="15" hidden="false" customHeight="false" outlineLevel="0" collapsed="false">
      <c r="A5" s="118" t="n">
        <v>4</v>
      </c>
      <c r="B5" s="118" t="n">
        <v>0.719023783661219</v>
      </c>
      <c r="C5" s="121" t="n">
        <v>2020</v>
      </c>
      <c r="D5" s="117" t="n">
        <v>38</v>
      </c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</row>
    <row r="6" customFormat="false" ht="15" hidden="false" customHeight="false" outlineLevel="0" collapsed="false">
      <c r="A6" s="118" t="n">
        <v>5</v>
      </c>
      <c r="B6" s="118" t="n">
        <v>0.64269024209092</v>
      </c>
      <c r="C6" s="121" t="n">
        <v>2020</v>
      </c>
      <c r="D6" s="117" t="n">
        <v>38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customFormat="false" ht="15" hidden="false" customHeight="false" outlineLevel="0" collapsed="false">
      <c r="A7" s="118" t="n">
        <v>6</v>
      </c>
      <c r="B7" s="118" t="n">
        <v>0.778301261619881</v>
      </c>
      <c r="C7" s="121" t="n">
        <v>2020</v>
      </c>
      <c r="D7" s="117" t="n">
        <v>38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customFormat="false" ht="15" hidden="false" customHeight="false" outlineLevel="0" collapsed="false">
      <c r="A8" s="118" t="n">
        <v>7</v>
      </c>
      <c r="B8" s="118" t="n">
        <v>0.691362240033839</v>
      </c>
      <c r="C8" s="121" t="n">
        <v>2020</v>
      </c>
      <c r="D8" s="117" t="n">
        <v>38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</row>
    <row r="9" customFormat="false" ht="15" hidden="false" customHeight="false" outlineLevel="0" collapsed="false">
      <c r="A9" s="118" t="n">
        <v>8</v>
      </c>
      <c r="B9" s="118" t="n">
        <v>0.691024072902598</v>
      </c>
      <c r="C9" s="121" t="n">
        <v>2020</v>
      </c>
      <c r="D9" s="117" t="n">
        <v>38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customFormat="false" ht="15" hidden="false" customHeight="false" outlineLevel="0" collapsed="false">
      <c r="A10" s="118" t="n">
        <v>9</v>
      </c>
      <c r="B10" s="118" t="n">
        <v>0.694372877704163</v>
      </c>
      <c r="C10" s="121" t="n">
        <v>2020</v>
      </c>
      <c r="D10" s="117" t="n">
        <v>38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</row>
    <row r="11" customFormat="false" ht="15" hidden="false" customHeight="false" outlineLevel="0" collapsed="false">
      <c r="A11" s="118" t="n">
        <v>10</v>
      </c>
      <c r="B11" s="118" t="n">
        <v>0.846633001263901</v>
      </c>
      <c r="C11" s="121" t="n">
        <v>2020</v>
      </c>
      <c r="D11" s="117" t="n">
        <v>38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</row>
    <row r="12" customFormat="false" ht="15" hidden="false" customHeight="false" outlineLevel="0" collapsed="false">
      <c r="A12" s="118" t="n">
        <v>11</v>
      </c>
      <c r="B12" s="118" t="n">
        <v>0.735842696425554</v>
      </c>
      <c r="C12" s="121" t="n">
        <v>2020</v>
      </c>
      <c r="D12" s="117" t="n">
        <v>38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</row>
    <row r="13" customFormat="false" ht="15" hidden="false" customHeight="false" outlineLevel="0" collapsed="false">
      <c r="A13" s="118" t="n">
        <v>12</v>
      </c>
      <c r="B13" s="118" t="n">
        <v>0.750840274373541</v>
      </c>
      <c r="C13" s="121" t="n">
        <v>2020</v>
      </c>
      <c r="D13" s="117" t="n">
        <v>38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</row>
    <row r="14" customFormat="false" ht="15" hidden="false" customHeight="false" outlineLevel="0" collapsed="false">
      <c r="A14" s="118" t="n">
        <v>13</v>
      </c>
      <c r="B14" s="118" t="n">
        <v>0.703950217719749</v>
      </c>
      <c r="C14" s="121" t="n">
        <v>2020</v>
      </c>
      <c r="D14" s="117" t="n">
        <v>38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</row>
    <row r="15" customFormat="false" ht="15" hidden="false" customHeight="false" outlineLevel="0" collapsed="false">
      <c r="A15" s="118" t="n">
        <v>14</v>
      </c>
      <c r="B15" s="118" t="n">
        <v>0.674588158012797</v>
      </c>
      <c r="C15" s="121" t="n">
        <v>2020</v>
      </c>
      <c r="D15" s="117" t="n">
        <v>38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</row>
    <row r="16" customFormat="false" ht="15" hidden="false" customHeight="false" outlineLevel="0" collapsed="false">
      <c r="A16" s="118" t="n">
        <v>15</v>
      </c>
      <c r="B16" s="118" t="n">
        <v>0.744677833057878</v>
      </c>
      <c r="C16" s="121" t="n">
        <v>2020</v>
      </c>
      <c r="D16" s="117" t="n">
        <v>38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</row>
    <row r="17" customFormat="false" ht="15" hidden="false" customHeight="false" outlineLevel="0" collapsed="false">
      <c r="A17" s="118" t="n">
        <v>16</v>
      </c>
      <c r="B17" s="118" t="n">
        <v>0.736274638037176</v>
      </c>
      <c r="C17" s="121" t="n">
        <v>2020</v>
      </c>
      <c r="D17" s="117" t="n">
        <v>38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customFormat="false" ht="15" hidden="false" customHeight="false" outlineLevel="0" collapsed="false">
      <c r="A18" s="118" t="n">
        <v>17</v>
      </c>
      <c r="B18" s="118" t="n">
        <v>0.691186418728059</v>
      </c>
      <c r="C18" s="121" t="n">
        <v>2020</v>
      </c>
      <c r="D18" s="117" t="n">
        <v>38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customFormat="false" ht="15" hidden="false" customHeight="false" outlineLevel="0" collapsed="false">
      <c r="A19" s="118" t="n">
        <v>18</v>
      </c>
      <c r="B19" s="118" t="n">
        <v>0.858040982635083</v>
      </c>
      <c r="C19" s="121" t="n">
        <v>2020</v>
      </c>
      <c r="D19" s="117" t="n">
        <v>38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customFormat="false" ht="15" hidden="false" customHeight="false" outlineLevel="0" collapsed="false">
      <c r="A20" s="118" t="n">
        <v>19</v>
      </c>
      <c r="B20" s="118" t="n">
        <v>0.766025999242615</v>
      </c>
      <c r="C20" s="121" t="n">
        <v>2020</v>
      </c>
      <c r="D20" s="117" t="n">
        <v>38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</row>
    <row r="21" customFormat="false" ht="15" hidden="false" customHeight="false" outlineLevel="0" collapsed="false">
      <c r="A21" s="118" t="n">
        <v>20</v>
      </c>
      <c r="B21" s="118" t="n">
        <v>0.796734134322683</v>
      </c>
      <c r="C21" s="121" t="n">
        <v>2020</v>
      </c>
      <c r="D21" s="117" t="n">
        <v>38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</row>
    <row r="22" customFormat="false" ht="15" hidden="false" customHeight="false" outlineLevel="0" collapsed="false">
      <c r="A22" s="118" t="n">
        <v>21</v>
      </c>
      <c r="B22" s="118" t="n">
        <v>0.79683239836669</v>
      </c>
      <c r="C22" s="121" t="n">
        <v>2020</v>
      </c>
      <c r="D22" s="117" t="n">
        <v>38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</row>
    <row r="23" customFormat="false" ht="15" hidden="false" customHeight="false" outlineLevel="0" collapsed="false">
      <c r="A23" s="118" t="n">
        <v>22</v>
      </c>
      <c r="B23" s="118" t="n">
        <v>0.749958488279049</v>
      </c>
      <c r="C23" s="121" t="n">
        <v>2020</v>
      </c>
      <c r="D23" s="117" t="n">
        <v>38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</row>
    <row r="24" customFormat="false" ht="15" hidden="false" customHeight="false" outlineLevel="0" collapsed="false">
      <c r="A24" s="118" t="n">
        <v>23</v>
      </c>
      <c r="B24" s="118" t="n">
        <v>0.757159571315245</v>
      </c>
      <c r="C24" s="121" t="n">
        <v>2020</v>
      </c>
      <c r="D24" s="117" t="n">
        <v>38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</row>
    <row r="25" customFormat="false" ht="15" hidden="false" customHeight="false" outlineLevel="0" collapsed="false">
      <c r="A25" s="118" t="n">
        <v>24</v>
      </c>
      <c r="B25" s="118" t="n">
        <v>0.809095385721449</v>
      </c>
      <c r="C25" s="121" t="n">
        <v>2020</v>
      </c>
      <c r="D25" s="117" t="n">
        <v>38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</row>
    <row r="26" customFormat="false" ht="15" hidden="false" customHeight="false" outlineLevel="0" collapsed="false">
      <c r="A26" s="118" t="n">
        <v>25</v>
      </c>
      <c r="B26" s="118" t="n">
        <v>0.781254519078621</v>
      </c>
      <c r="C26" s="121" t="n">
        <v>2020</v>
      </c>
      <c r="D26" s="117" t="n">
        <v>38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</row>
    <row r="27" customFormat="false" ht="15" hidden="false" customHeight="false" outlineLevel="0" collapsed="false">
      <c r="A27" s="118" t="n">
        <v>26</v>
      </c>
      <c r="B27" s="118" t="n">
        <v>0.720349012685611</v>
      </c>
      <c r="C27" s="121" t="n">
        <v>2020</v>
      </c>
      <c r="D27" s="117" t="n">
        <v>38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</row>
    <row r="28" customFormat="false" ht="15" hidden="false" customHeight="false" outlineLevel="0" collapsed="false">
      <c r="A28" s="118" t="n">
        <v>27</v>
      </c>
      <c r="B28" s="118" t="n">
        <v>0.67615416726839</v>
      </c>
      <c r="C28" s="121" t="n">
        <v>2020</v>
      </c>
      <c r="D28" s="117" t="n">
        <v>38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customFormat="false" ht="15" hidden="false" customHeight="false" outlineLevel="0" collapsed="false">
      <c r="A29" s="118" t="n">
        <v>28</v>
      </c>
      <c r="B29" s="118" t="n">
        <v>0.864819389882938</v>
      </c>
      <c r="C29" s="121" t="n">
        <v>2020</v>
      </c>
      <c r="D29" s="117" t="n">
        <v>38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</row>
    <row r="30" customFormat="false" ht="15" hidden="false" customHeight="false" outlineLevel="0" collapsed="false">
      <c r="A30" s="118" t="n">
        <v>29</v>
      </c>
      <c r="B30" s="118" t="n">
        <v>0.557060582698531</v>
      </c>
      <c r="C30" s="121" t="n">
        <v>2020</v>
      </c>
      <c r="D30" s="117" t="n">
        <v>38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customFormat="false" ht="15" hidden="false" customHeight="false" outlineLevel="0" collapsed="false">
      <c r="A31" s="118" t="n">
        <v>30</v>
      </c>
      <c r="B31" s="118" t="n">
        <v>0.764942511806764</v>
      </c>
      <c r="C31" s="121" t="n">
        <v>2020</v>
      </c>
      <c r="D31" s="117" t="n">
        <v>38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customFormat="false" ht="15" hidden="false" customHeight="false" outlineLevel="0" collapsed="false">
      <c r="A32" s="118" t="n">
        <v>31</v>
      </c>
      <c r="B32" s="118" t="n">
        <v>0.396237532521057</v>
      </c>
      <c r="C32" s="121" t="n">
        <v>2020</v>
      </c>
      <c r="D32" s="117" t="n">
        <v>38</v>
      </c>
      <c r="E32" s="119"/>
      <c r="F32" s="119"/>
      <c r="G32" s="119"/>
      <c r="H32" s="119"/>
      <c r="I32" s="119"/>
      <c r="J32" s="119"/>
      <c r="K32" s="119"/>
      <c r="L32" s="118"/>
      <c r="M32" s="118"/>
      <c r="N32" s="118"/>
      <c r="O32" s="118"/>
      <c r="P32" s="118"/>
      <c r="Q32" s="118"/>
    </row>
    <row r="33" customFormat="false" ht="15" hidden="false" customHeight="false" outlineLevel="0" collapsed="false">
      <c r="A33" s="118" t="n">
        <v>32</v>
      </c>
      <c r="B33" s="118" t="n">
        <v>0.687066312463256</v>
      </c>
      <c r="C33" s="121" t="n">
        <v>2020</v>
      </c>
      <c r="D33" s="117" t="n">
        <v>38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</row>
    <row r="34" customFormat="false" ht="15" hidden="false" customHeight="false" outlineLevel="0" collapsed="false">
      <c r="A34" s="118" t="n">
        <v>33</v>
      </c>
      <c r="B34" s="118" t="n">
        <v>0.670802429528854</v>
      </c>
      <c r="C34" s="121" t="n">
        <v>2020</v>
      </c>
      <c r="D34" s="117" t="n">
        <v>38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</row>
    <row r="35" customFormat="false" ht="15" hidden="false" customHeight="false" outlineLevel="0" collapsed="false">
      <c r="A35" s="118" t="n">
        <v>34</v>
      </c>
      <c r="B35" s="118" t="n">
        <v>0.677729916328005</v>
      </c>
      <c r="C35" s="121" t="n">
        <v>2020</v>
      </c>
      <c r="D35" s="117" t="n">
        <v>38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</row>
    <row r="36" customFormat="false" ht="15" hidden="false" customHeight="false" outlineLevel="0" collapsed="false">
      <c r="A36" s="118" t="n">
        <v>35</v>
      </c>
      <c r="B36" s="118" t="n">
        <v>0.68684302017015</v>
      </c>
      <c r="C36" s="121" t="n">
        <v>2020</v>
      </c>
      <c r="D36" s="117" t="n">
        <v>38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</row>
    <row r="37" customFormat="false" ht="15" hidden="false" customHeight="false" outlineLevel="0" collapsed="false">
      <c r="A37" s="118" t="n">
        <v>36</v>
      </c>
      <c r="B37" s="118" t="n">
        <v>0.473210989820888</v>
      </c>
      <c r="C37" s="121" t="n">
        <v>2020</v>
      </c>
      <c r="D37" s="117" t="n">
        <v>38</v>
      </c>
      <c r="E37" s="119"/>
      <c r="F37" s="119"/>
      <c r="G37" s="119"/>
      <c r="H37" s="119"/>
      <c r="I37" s="119"/>
      <c r="J37" s="119"/>
      <c r="K37" s="119"/>
      <c r="L37" s="118"/>
      <c r="M37" s="118"/>
      <c r="N37" s="118"/>
      <c r="O37" s="118"/>
      <c r="P37" s="118"/>
      <c r="Q37" s="118"/>
    </row>
    <row r="38" customFormat="false" ht="15" hidden="false" customHeight="false" outlineLevel="0" collapsed="false">
      <c r="A38" s="118" t="n">
        <v>37</v>
      </c>
      <c r="B38" s="118" t="n">
        <v>0.23693685855448</v>
      </c>
      <c r="C38" s="121" t="n">
        <v>2020</v>
      </c>
      <c r="D38" s="117" t="n">
        <v>38</v>
      </c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</row>
    <row r="39" customFormat="false" ht="15" hidden="false" customHeight="false" outlineLevel="0" collapsed="false">
      <c r="A39" s="118" t="n">
        <v>38</v>
      </c>
      <c r="B39" s="118" t="n">
        <v>0.0231698278792757</v>
      </c>
      <c r="C39" s="121" t="n">
        <v>2020</v>
      </c>
      <c r="D39" s="117" t="n">
        <v>38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</row>
    <row r="40" customFormat="false" ht="15" hidden="false" customHeight="false" outlineLevel="0" collapsed="false">
      <c r="A40" s="118" t="n">
        <v>39</v>
      </c>
      <c r="B40" s="118" t="n">
        <v>0.46562548287569</v>
      </c>
      <c r="C40" s="121" t="n">
        <v>2020</v>
      </c>
      <c r="D40" s="117" t="n">
        <v>38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</row>
    <row r="41" customFormat="false" ht="15" hidden="false" customHeight="false" outlineLevel="0" collapsed="false">
      <c r="A41" s="118" t="n">
        <v>40</v>
      </c>
      <c r="B41" s="118" t="n">
        <v>0.486349656672455</v>
      </c>
      <c r="C41" s="121" t="n">
        <v>2020</v>
      </c>
      <c r="D41" s="117" t="n">
        <v>38</v>
      </c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</row>
    <row r="42" customFormat="false" ht="15" hidden="false" customHeight="false" outlineLevel="0" collapsed="false">
      <c r="A42" s="118" t="n">
        <v>41</v>
      </c>
      <c r="B42" s="118" t="n">
        <v>0.541856064155874</v>
      </c>
      <c r="C42" s="121" t="n">
        <v>2020</v>
      </c>
      <c r="D42" s="117" t="n">
        <v>38</v>
      </c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</row>
    <row r="43" customFormat="false" ht="15" hidden="false" customHeight="false" outlineLevel="0" collapsed="false">
      <c r="A43" s="118" t="n">
        <v>42</v>
      </c>
      <c r="B43" s="118" t="n">
        <v>0.111555127780873</v>
      </c>
      <c r="C43" s="121" t="n">
        <v>2020</v>
      </c>
      <c r="D43" s="117" t="n">
        <v>38</v>
      </c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</row>
    <row r="44" customFormat="false" ht="15" hidden="false" customHeight="false" outlineLevel="0" collapsed="false">
      <c r="A44" s="118" t="n">
        <v>43</v>
      </c>
      <c r="B44" s="118" t="n">
        <v>0.621074534651479</v>
      </c>
      <c r="C44" s="121" t="n">
        <v>2020</v>
      </c>
      <c r="D44" s="117" t="n">
        <v>38</v>
      </c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customFormat="false" ht="15" hidden="false" customHeight="false" outlineLevel="0" collapsed="false">
      <c r="A45" s="118" t="n">
        <v>44</v>
      </c>
      <c r="B45" s="118" t="n">
        <v>0.777977454688264</v>
      </c>
      <c r="C45" s="121" t="n">
        <v>2020</v>
      </c>
      <c r="D45" s="117" t="n">
        <v>38</v>
      </c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customFormat="false" ht="15" hidden="false" customHeight="false" outlineLevel="0" collapsed="false">
      <c r="A46" s="118" t="n">
        <v>45</v>
      </c>
      <c r="B46" s="118" t="n">
        <v>0.703185937071631</v>
      </c>
      <c r="C46" s="121" t="n">
        <v>2020</v>
      </c>
      <c r="D46" s="117" t="n">
        <v>38</v>
      </c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customFormat="false" ht="15" hidden="false" customHeight="false" outlineLevel="0" collapsed="false">
      <c r="A47" s="118" t="n">
        <v>46</v>
      </c>
      <c r="B47" s="118" t="n">
        <v>0.697225000806767</v>
      </c>
      <c r="C47" s="121" t="n">
        <v>2020</v>
      </c>
      <c r="D47" s="117" t="n">
        <v>38</v>
      </c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</row>
    <row r="48" customFormat="false" ht="15" hidden="false" customHeight="false" outlineLevel="0" collapsed="false">
      <c r="A48" s="118" t="n">
        <v>47</v>
      </c>
      <c r="B48" s="118" t="n">
        <v>0.803971019476936</v>
      </c>
      <c r="C48" s="121" t="n">
        <v>2020</v>
      </c>
      <c r="D48" s="117" t="n">
        <v>38</v>
      </c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</row>
    <row r="49" customFormat="false" ht="15" hidden="false" customHeight="false" outlineLevel="0" collapsed="false">
      <c r="A49" s="118" t="n">
        <v>48</v>
      </c>
      <c r="B49" s="118" t="n">
        <v>0.771043877603684</v>
      </c>
      <c r="C49" s="121" t="n">
        <v>2020</v>
      </c>
      <c r="D49" s="117" t="n">
        <v>38</v>
      </c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</row>
    <row r="50" customFormat="false" ht="15" hidden="false" customHeight="false" outlineLevel="0" collapsed="false">
      <c r="A50" s="118" t="n">
        <v>49</v>
      </c>
      <c r="B50" s="118" t="n">
        <v>0.787514218495415</v>
      </c>
      <c r="C50" s="121" t="n">
        <v>2020</v>
      </c>
      <c r="D50" s="117" t="n">
        <v>38</v>
      </c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</row>
    <row r="51" customFormat="false" ht="15" hidden="false" customHeight="false" outlineLevel="0" collapsed="false">
      <c r="A51" s="118" t="n">
        <v>50</v>
      </c>
      <c r="B51" s="118" t="n">
        <v>0.767612778786124</v>
      </c>
      <c r="C51" s="121" t="n">
        <v>2020</v>
      </c>
      <c r="D51" s="117" t="n">
        <v>38</v>
      </c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</row>
    <row r="52" customFormat="false" ht="15" hidden="false" customHeight="false" outlineLevel="0" collapsed="false">
      <c r="A52" s="118" t="n">
        <v>51</v>
      </c>
      <c r="B52" s="118" t="n">
        <v>0.74361879129384</v>
      </c>
      <c r="C52" s="121" t="n">
        <v>2020</v>
      </c>
      <c r="D52" s="117" t="n">
        <v>38</v>
      </c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</row>
    <row r="53" customFormat="false" ht="15" hidden="false" customHeight="false" outlineLevel="0" collapsed="false">
      <c r="A53" s="118" t="n">
        <v>52</v>
      </c>
      <c r="B53" s="118" t="n">
        <v>0.729053399445843</v>
      </c>
      <c r="C53" s="121" t="n">
        <v>2020</v>
      </c>
      <c r="D53" s="117" t="n">
        <v>38</v>
      </c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</row>
    <row r="54" customFormat="false" ht="15" hidden="false" customHeight="false" outlineLevel="0" collapsed="false">
      <c r="A54" s="118" t="n">
        <v>53</v>
      </c>
      <c r="B54" s="118" t="n">
        <v>0.742555577682349</v>
      </c>
      <c r="C54" s="121" t="n">
        <v>2020</v>
      </c>
      <c r="D54" s="117" t="n">
        <v>38</v>
      </c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</row>
    <row r="55" customFormat="false" ht="15" hidden="false" customHeight="false" outlineLevel="0" collapsed="false">
      <c r="A55" s="118" t="n">
        <v>54</v>
      </c>
      <c r="B55" s="118" t="n">
        <v>0.719381390330189</v>
      </c>
      <c r="C55" s="121" t="n">
        <v>2020</v>
      </c>
      <c r="D55" s="117" t="n">
        <v>38</v>
      </c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</row>
    <row r="56" customFormat="false" ht="15" hidden="false" customHeight="false" outlineLevel="0" collapsed="false">
      <c r="A56" s="118" t="n">
        <v>55</v>
      </c>
      <c r="B56" s="118" t="n">
        <v>0.721793447733955</v>
      </c>
      <c r="C56" s="121" t="n">
        <v>2020</v>
      </c>
      <c r="D56" s="117" t="n">
        <v>38</v>
      </c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</row>
    <row r="57" customFormat="false" ht="15" hidden="false" customHeight="false" outlineLevel="0" collapsed="false">
      <c r="A57" s="118" t="n">
        <v>56</v>
      </c>
      <c r="B57" s="118" t="n">
        <v>0.690230845318427</v>
      </c>
      <c r="C57" s="121" t="n">
        <v>2020</v>
      </c>
      <c r="D57" s="117" t="n">
        <v>38</v>
      </c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</row>
    <row r="58" customFormat="false" ht="15" hidden="false" customHeight="false" outlineLevel="0" collapsed="false">
      <c r="A58" s="118" t="n">
        <v>57</v>
      </c>
      <c r="B58" s="118" t="n">
        <v>0.709936398993223</v>
      </c>
      <c r="C58" s="121" t="n">
        <v>2020</v>
      </c>
      <c r="D58" s="117" t="n">
        <v>38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</row>
    <row r="59" customFormat="false" ht="15" hidden="false" customHeight="false" outlineLevel="0" collapsed="false">
      <c r="A59" s="118" t="n">
        <v>58</v>
      </c>
      <c r="B59" s="118" t="n">
        <v>0.701115924608187</v>
      </c>
      <c r="C59" s="121" t="n">
        <v>2020</v>
      </c>
      <c r="D59" s="117" t="n">
        <v>38</v>
      </c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</row>
    <row r="60" customFormat="false" ht="15" hidden="false" customHeight="false" outlineLevel="0" collapsed="false">
      <c r="A60" s="118" t="n">
        <v>59</v>
      </c>
      <c r="B60" s="118" t="n">
        <v>0.785270301282472</v>
      </c>
      <c r="C60" s="121" t="n">
        <v>2020</v>
      </c>
      <c r="D60" s="117" t="n">
        <v>38</v>
      </c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</row>
    <row r="61" customFormat="false" ht="15" hidden="false" customHeight="false" outlineLevel="0" collapsed="false">
      <c r="A61" s="118" t="n">
        <v>60</v>
      </c>
      <c r="B61" s="118" t="n">
        <v>0.857928176456474</v>
      </c>
      <c r="C61" s="121" t="n">
        <v>2020</v>
      </c>
      <c r="D61" s="117" t="n">
        <v>38</v>
      </c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</row>
    <row r="62" customFormat="false" ht="15" hidden="false" customHeight="false" outlineLevel="0" collapsed="false">
      <c r="A62" s="118" t="n">
        <v>61</v>
      </c>
      <c r="B62" s="118" t="n">
        <v>0.722017628360249</v>
      </c>
      <c r="C62" s="121" t="n">
        <v>2020</v>
      </c>
      <c r="D62" s="117" t="n">
        <v>38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</row>
    <row r="63" customFormat="false" ht="15" hidden="false" customHeight="false" outlineLevel="0" collapsed="false">
      <c r="A63" s="118" t="n">
        <v>62</v>
      </c>
      <c r="B63" s="118" t="n">
        <v>0.486371029650529</v>
      </c>
      <c r="C63" s="121" t="n">
        <v>2020</v>
      </c>
      <c r="D63" s="117" t="n">
        <v>38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</row>
    <row r="64" customFormat="false" ht="15" hidden="false" customHeight="false" outlineLevel="0" collapsed="false">
      <c r="A64" s="118" t="n">
        <v>63</v>
      </c>
      <c r="B64" s="118" t="n">
        <v>0.678922185105438</v>
      </c>
      <c r="C64" s="121" t="n">
        <v>2020</v>
      </c>
      <c r="D64" s="117" t="n">
        <v>38</v>
      </c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</row>
    <row r="65" customFormat="false" ht="15" hidden="false" customHeight="false" outlineLevel="0" collapsed="false">
      <c r="A65" s="118" t="n">
        <v>64</v>
      </c>
      <c r="B65" s="118" t="n">
        <v>0.663332851917693</v>
      </c>
      <c r="C65" s="121" t="n">
        <v>2020</v>
      </c>
      <c r="D65" s="117" t="n">
        <v>38</v>
      </c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</row>
    <row r="66" customFormat="false" ht="15" hidden="false" customHeight="false" outlineLevel="0" collapsed="false">
      <c r="A66" s="118" t="n">
        <v>65</v>
      </c>
      <c r="B66" s="118" t="n">
        <v>0.700808436848989</v>
      </c>
      <c r="C66" s="121" t="n">
        <v>2020</v>
      </c>
      <c r="D66" s="117" t="n">
        <v>38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</row>
    <row r="67" customFormat="false" ht="15" hidden="false" customHeight="false" outlineLevel="0" collapsed="false">
      <c r="A67" s="118" t="n">
        <v>66</v>
      </c>
      <c r="B67" s="118" t="n">
        <v>0.711184232603121</v>
      </c>
      <c r="C67" s="121" t="n">
        <v>2020</v>
      </c>
      <c r="D67" s="117" t="n">
        <v>38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</row>
    <row r="68" customFormat="false" ht="15" hidden="false" customHeight="false" outlineLevel="0" collapsed="false">
      <c r="A68" s="118" t="n">
        <v>67</v>
      </c>
      <c r="B68" s="118" t="n">
        <v>0.69088961907706</v>
      </c>
      <c r="C68" s="121" t="n">
        <v>2020</v>
      </c>
      <c r="D68" s="117" t="n">
        <v>38</v>
      </c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</row>
    <row r="69" customFormat="false" ht="15" hidden="false" customHeight="false" outlineLevel="0" collapsed="false">
      <c r="A69" s="118" t="n">
        <v>68</v>
      </c>
      <c r="B69" s="118" t="n">
        <v>0.787780760244988</v>
      </c>
      <c r="C69" s="121" t="n">
        <v>2020</v>
      </c>
      <c r="D69" s="117" t="n">
        <v>38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</row>
    <row r="70" customFormat="false" ht="15" hidden="false" customHeight="false" outlineLevel="0" collapsed="false">
      <c r="A70" s="118" t="n">
        <v>69</v>
      </c>
      <c r="B70" s="118" t="n">
        <v>0.735725134304199</v>
      </c>
      <c r="C70" s="121" t="n">
        <v>2020</v>
      </c>
      <c r="D70" s="117" t="n">
        <v>38</v>
      </c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</row>
    <row r="71" customFormat="false" ht="15" hidden="false" customHeight="false" outlineLevel="0" collapsed="false">
      <c r="A71" s="118" t="n">
        <v>70</v>
      </c>
      <c r="B71" s="118" t="n">
        <v>0.704743950637335</v>
      </c>
      <c r="C71" s="121" t="n">
        <v>2020</v>
      </c>
      <c r="D71" s="117" t="n">
        <v>38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</row>
    <row r="72" customFormat="false" ht="15" hidden="false" customHeight="false" outlineLevel="0" collapsed="false">
      <c r="A72" s="118" t="n">
        <v>71</v>
      </c>
      <c r="B72" s="118" t="n">
        <v>0.815536485165551</v>
      </c>
      <c r="C72" s="121" t="n">
        <v>2020</v>
      </c>
      <c r="D72" s="117" t="n">
        <v>38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</row>
    <row r="73" customFormat="false" ht="15" hidden="false" customHeight="false" outlineLevel="0" collapsed="false">
      <c r="A73" s="118" t="n">
        <v>72</v>
      </c>
      <c r="B73" s="118" t="n">
        <v>0.75143459846658</v>
      </c>
      <c r="C73" s="121" t="n">
        <v>2020</v>
      </c>
      <c r="D73" s="117" t="n">
        <v>38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</row>
    <row r="74" customFormat="false" ht="15" hidden="false" customHeight="false" outlineLevel="0" collapsed="false">
      <c r="A74" s="118" t="n">
        <v>73</v>
      </c>
      <c r="B74" s="118" t="n">
        <v>0.751864380952044</v>
      </c>
      <c r="C74" s="121" t="n">
        <v>2020</v>
      </c>
      <c r="D74" s="117" t="n">
        <v>38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</row>
    <row r="75" customFormat="false" ht="15" hidden="false" customHeight="false" outlineLevel="0" collapsed="false">
      <c r="A75" s="118" t="n">
        <v>74</v>
      </c>
      <c r="B75" s="118" t="n">
        <v>0.848105058631069</v>
      </c>
      <c r="C75" s="121" t="n">
        <v>2020</v>
      </c>
      <c r="D75" s="117" t="n">
        <v>38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</row>
    <row r="76" customFormat="false" ht="15" hidden="false" customHeight="false" outlineLevel="0" collapsed="false">
      <c r="A76" s="118" t="n">
        <v>75</v>
      </c>
      <c r="B76" s="118" t="n">
        <v>0.812456651831701</v>
      </c>
      <c r="C76" s="121" t="n">
        <v>2020</v>
      </c>
      <c r="D76" s="117" t="n">
        <v>38</v>
      </c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</row>
    <row r="77" customFormat="false" ht="15" hidden="false" customHeight="false" outlineLevel="0" collapsed="false">
      <c r="A77" s="118" t="n">
        <v>76</v>
      </c>
      <c r="B77" s="118" t="n">
        <v>0.79064502271024</v>
      </c>
      <c r="C77" s="121" t="n">
        <v>2020</v>
      </c>
      <c r="D77" s="117" t="n">
        <v>38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</row>
    <row r="78" customFormat="false" ht="15" hidden="false" customHeight="false" outlineLevel="0" collapsed="false">
      <c r="A78" s="118" t="n">
        <v>77</v>
      </c>
      <c r="B78" s="118" t="n">
        <v>0.809047983105043</v>
      </c>
      <c r="C78" s="121" t="n">
        <v>2020</v>
      </c>
      <c r="D78" s="117" t="n">
        <v>38</v>
      </c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</row>
    <row r="79" customFormat="false" ht="15" hidden="false" customHeight="false" outlineLevel="0" collapsed="false">
      <c r="A79" s="118" t="n">
        <v>78</v>
      </c>
      <c r="B79" s="118" t="n">
        <v>0.781578020427435</v>
      </c>
      <c r="C79" s="121" t="n">
        <v>2020</v>
      </c>
      <c r="D79" s="117" t="n">
        <v>38</v>
      </c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</row>
    <row r="80" customFormat="false" ht="15" hidden="false" customHeight="false" outlineLevel="0" collapsed="false">
      <c r="A80" s="118" t="n">
        <v>79</v>
      </c>
      <c r="B80" s="118" t="n">
        <v>0.862282658180993</v>
      </c>
      <c r="C80" s="121" t="n">
        <v>2020</v>
      </c>
      <c r="D80" s="117" t="n">
        <v>38</v>
      </c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</row>
    <row r="81" customFormat="false" ht="15" hidden="false" customHeight="false" outlineLevel="0" collapsed="false">
      <c r="A81" s="118" t="n">
        <v>80</v>
      </c>
      <c r="B81" s="118" t="n">
        <v>0.842194498215201</v>
      </c>
      <c r="C81" s="121" t="n">
        <v>2020</v>
      </c>
      <c r="D81" s="117" t="n">
        <v>38</v>
      </c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</row>
    <row r="82" customFormat="false" ht="15" hidden="false" customHeight="false" outlineLevel="0" collapsed="false">
      <c r="A82" s="118" t="n">
        <v>81</v>
      </c>
      <c r="B82" s="118" t="n">
        <v>0.654663879982291</v>
      </c>
      <c r="C82" s="121" t="n">
        <v>2020</v>
      </c>
      <c r="D82" s="117" t="n">
        <v>38</v>
      </c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</row>
    <row r="83" customFormat="false" ht="15" hidden="false" customHeight="false" outlineLevel="0" collapsed="false">
      <c r="A83" s="118" t="n">
        <v>82</v>
      </c>
      <c r="B83" s="118" t="n">
        <v>0.85632309837563</v>
      </c>
      <c r="C83" s="121" t="n">
        <v>2020</v>
      </c>
      <c r="D83" s="117" t="n">
        <v>38</v>
      </c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</row>
    <row r="85" s="117" customFormat="true" ht="15.75" hidden="false" customHeight="false" outlineLevel="0" collapsed="false">
      <c r="A85" s="116"/>
      <c r="R85" s="1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G53" colorId="64" zoomScale="100" zoomScaleNormal="100" zoomScalePageLayoutView="100" workbookViewId="0">
      <selection pane="topLeft" activeCell="R2" activeCellId="1" sqref="C1:C83 R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16" width="7.86"/>
    <col collapsed="false" customWidth="true" hidden="false" outlineLevel="0" max="2" min="2" style="117" width="35.43"/>
    <col collapsed="false" customWidth="false" hidden="false" outlineLevel="0" max="16384" min="3" style="117" width="9.14"/>
  </cols>
  <sheetData>
    <row r="1" customFormat="false" ht="15.75" hidden="false" customHeight="false" outlineLevel="0" collapsed="false">
      <c r="A1" s="118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18" t="n">
        <v>1</v>
      </c>
      <c r="B2" s="1" t="s">
        <v>2</v>
      </c>
      <c r="C2" s="1" t="n">
        <f aca="false">'Вклады юр и физ лиц'!B2/Население!C2</f>
        <v>10.1465608465608</v>
      </c>
      <c r="D2" s="1" t="n">
        <f aca="false">'Вклады юр и физ лиц'!C2/Население!D2</f>
        <v>14.7330244870946</v>
      </c>
      <c r="E2" s="1" t="n">
        <f aca="false">'Вклады юр и физ лиц'!D2/Население!E2</f>
        <v>20.5780052840159</v>
      </c>
      <c r="F2" s="1" t="n">
        <f aca="false">'Вклады юр и физ лиц'!E2/Население!F2</f>
        <v>26.1081632653061</v>
      </c>
      <c r="G2" s="1" t="n">
        <f aca="false">'Вклады юр и физ лиц'!F2/Население!G2</f>
        <v>28.2056393442623</v>
      </c>
      <c r="H2" s="1" t="n">
        <f aca="false">'Вклады юр и физ лиц'!G2/Население!H2</f>
        <v>36.4946475195822</v>
      </c>
      <c r="I2" s="1" t="n">
        <f aca="false">'Вклады юр и физ лиц'!H2/Население!I2</f>
        <v>49.39453125</v>
      </c>
      <c r="J2" s="1" t="n">
        <f aca="false">'Вклады юр и физ лиц'!I2/Население!J2</f>
        <v>62.2719013627515</v>
      </c>
      <c r="K2" s="1" t="n">
        <f aca="false">'Вклады юр и физ лиц'!J2/Население!K2</f>
        <v>74.3465025906736</v>
      </c>
      <c r="L2" s="1" t="n">
        <f aca="false">'Вклады юр и физ лиц'!K2/Население!L2</f>
        <v>84.3074935400517</v>
      </c>
      <c r="M2" s="1" t="n">
        <f aca="false">'Вклады юр и физ лиц'!L2/Население!M2</f>
        <v>90.0116129032258</v>
      </c>
      <c r="N2" s="1" t="n">
        <f aca="false">'Вклады юр и физ лиц'!M2/Население!N2</f>
        <v>104.665808113329</v>
      </c>
      <c r="O2" s="1" t="n">
        <f aca="false">'Вклады юр и физ лиц'!N2/Население!O2</f>
        <v>114.476129032258</v>
      </c>
      <c r="P2" s="1" t="n">
        <f aca="false">'Вклады юр и физ лиц'!O2/Население!P2</f>
        <v>123.964470284238</v>
      </c>
      <c r="Q2" s="1" t="n">
        <f aca="false">'Вклады юр и физ лиц'!P2/Население!Q2</f>
        <v>155.766300839251</v>
      </c>
      <c r="R2" s="1" t="n">
        <f aca="false">'Вклады юр и физ лиц'!Q2/Население!R2</f>
        <v>152.480856586632</v>
      </c>
    </row>
    <row r="3" customFormat="false" ht="15.75" hidden="false" customHeight="false" outlineLevel="0" collapsed="false">
      <c r="A3" s="118" t="n">
        <v>2</v>
      </c>
      <c r="B3" s="1" t="s">
        <v>3</v>
      </c>
      <c r="C3" s="1" t="n">
        <f aca="false">'Вклады юр и физ лиц'!B3/Население!C3</f>
        <v>5.31394122079879</v>
      </c>
      <c r="D3" s="1" t="n">
        <f aca="false">'Вклады юр и физ лиц'!C3/Население!D3</f>
        <v>7.16604057099925</v>
      </c>
      <c r="E3" s="1" t="n">
        <f aca="false">'Вклады юр и физ лиц'!D3/Население!E3</f>
        <v>10.7905087319666</v>
      </c>
      <c r="F3" s="1" t="n">
        <f aca="false">'Вклады юр и физ лиц'!E3/Население!F3</f>
        <v>14.0025210084034</v>
      </c>
      <c r="G3" s="1" t="n">
        <f aca="false">'Вклады юр и физ лиц'!F3/Население!G3</f>
        <v>15.3709230769231</v>
      </c>
      <c r="H3" s="1" t="n">
        <f aca="false">'Вклады юр и физ лиц'!G3/Население!H3</f>
        <v>20.1680784313726</v>
      </c>
      <c r="I3" s="1" t="n">
        <f aca="false">'Вклады юр и физ лиц'!H3/Население!I3</f>
        <v>28.7412974683544</v>
      </c>
      <c r="J3" s="1" t="n">
        <f aca="false">'Вклады юр и физ лиц'!I3/Население!J3</f>
        <v>36.1164274322169</v>
      </c>
      <c r="K3" s="1" t="n">
        <f aca="false">'Вклады юр и физ лиц'!J3/Население!K3</f>
        <v>47.0330112721417</v>
      </c>
      <c r="L3" s="1" t="n">
        <f aca="false">'Вклады юр и физ лиц'!K3/Население!L3</f>
        <v>56.6074614760746</v>
      </c>
      <c r="M3" s="1" t="n">
        <f aca="false">'Вклады юр и физ лиц'!L3/Население!M3</f>
        <v>56.9070146818923</v>
      </c>
      <c r="N3" s="1" t="n">
        <f aca="false">'Вклады юр и физ лиц'!M3/Население!N3</f>
        <v>67.004095004095</v>
      </c>
      <c r="O3" s="1" t="n">
        <f aca="false">'Вклады юр и физ лиц'!N3/Население!O3</f>
        <v>76.3410404624277</v>
      </c>
      <c r="P3" s="1" t="n">
        <f aca="false">'Вклады юр и физ лиц'!O3/Население!P3</f>
        <v>87.6083333333333</v>
      </c>
      <c r="Q3" s="1" t="n">
        <f aca="false">'Вклады юр и физ лиц'!P3/Население!Q3</f>
        <v>95.6647108130763</v>
      </c>
      <c r="R3" s="1" t="n">
        <f aca="false">'Вклады юр и физ лиц'!Q3/Население!R3</f>
        <v>103.637362637363</v>
      </c>
    </row>
    <row r="4" customFormat="false" ht="15.75" hidden="false" customHeight="false" outlineLevel="0" collapsed="false">
      <c r="A4" s="118" t="n">
        <v>3</v>
      </c>
      <c r="B4" s="1" t="s">
        <v>4</v>
      </c>
      <c r="C4" s="1" t="n">
        <f aca="false">'Вклады юр и физ лиц'!B4/Население!C4</f>
        <v>7.75740242261104</v>
      </c>
      <c r="D4" s="1" t="n">
        <f aca="false">'Вклады юр и физ лиц'!C4/Население!D4</f>
        <v>11.1375424304141</v>
      </c>
      <c r="E4" s="1" t="n">
        <f aca="false">'Вклады юр и физ лиц'!D4/Население!E4</f>
        <v>17.1209732693626</v>
      </c>
      <c r="F4" s="1" t="n">
        <f aca="false">'Вклады юр и физ лиц'!E4/Население!F4</f>
        <v>24.1037267080745</v>
      </c>
      <c r="G4" s="1" t="n">
        <f aca="false">'Вклады юр и физ лиц'!F4/Население!G4</f>
        <v>25.7500694444444</v>
      </c>
      <c r="H4" s="1" t="n">
        <f aca="false">'Вклады юр и физ лиц'!G4/Население!H4</f>
        <v>35.2271339347675</v>
      </c>
      <c r="I4" s="1" t="n">
        <f aca="false">'Вклады юр и физ лиц'!H4/Население!I4</f>
        <v>48.7541899441341</v>
      </c>
      <c r="J4" s="1" t="n">
        <f aca="false">'Вклады юр и физ лиц'!I4/Население!J4</f>
        <v>65.5393811533052</v>
      </c>
      <c r="K4" s="1" t="n">
        <f aca="false">'Вклады юр и физ лиц'!J4/Население!K4</f>
        <v>69.1111111111111</v>
      </c>
      <c r="L4" s="1" t="n">
        <f aca="false">'Вклады юр и физ лиц'!K4/Население!L4</f>
        <v>80.9317211948791</v>
      </c>
      <c r="M4" s="1" t="n">
        <f aca="false">'Вклады юр и физ лиц'!L4/Население!M4</f>
        <v>85.1639226914817</v>
      </c>
      <c r="N4" s="1" t="n">
        <f aca="false">'Вклады юр и физ лиц'!M4/Население!N4</f>
        <v>101.125179856115</v>
      </c>
      <c r="O4" s="1" t="n">
        <f aca="false">'Вклады юр и физ лиц'!N4/Население!O4</f>
        <v>117.900580551524</v>
      </c>
      <c r="P4" s="1" t="n">
        <f aca="false">'Вклады юр и физ лиц'!O4/Население!P4</f>
        <v>131.228404099561</v>
      </c>
      <c r="Q4" s="1" t="n">
        <f aca="false">'Вклады юр и физ лиц'!P4/Население!Q4</f>
        <v>142.080265095729</v>
      </c>
      <c r="R4" s="1" t="n">
        <f aca="false">'Вклады юр и физ лиц'!Q4/Население!R4</f>
        <v>153.929955290611</v>
      </c>
    </row>
    <row r="5" customFormat="false" ht="15.75" hidden="false" customHeight="false" outlineLevel="0" collapsed="false">
      <c r="A5" s="118" t="n">
        <v>4</v>
      </c>
      <c r="B5" s="1" t="s">
        <v>5</v>
      </c>
      <c r="C5" s="1" t="n">
        <f aca="false">'Вклады юр и физ лиц'!B5/Население!C5</f>
        <v>8.62545531554426</v>
      </c>
      <c r="D5" s="1" t="n">
        <f aca="false">'Вклады юр и физ лиц'!C5/Население!D5</f>
        <v>12.4635695764909</v>
      </c>
      <c r="E5" s="1" t="n">
        <f aca="false">'Вклады юр и физ лиц'!D5/Население!E5</f>
        <v>19.1022222222222</v>
      </c>
      <c r="F5" s="1" t="n">
        <f aca="false">'Вклады юр и физ лиц'!E5/Население!F5</f>
        <v>25.9029385964912</v>
      </c>
      <c r="G5" s="1" t="n">
        <f aca="false">'Вклады юр и физ лиц'!F5/Население!G5</f>
        <v>28.9836123348018</v>
      </c>
      <c r="H5" s="1" t="n">
        <f aca="false">'Вклады юр и физ лиц'!G5/Население!H5</f>
        <v>39.2171734475375</v>
      </c>
      <c r="I5" s="1" t="n">
        <f aca="false">'Вклады юр и физ лиц'!H5/Население!I5</f>
        <v>54.2692967409949</v>
      </c>
      <c r="J5" s="1" t="n">
        <f aca="false">'Вклады юр и физ лиц'!I5/Население!J5</f>
        <v>66.8811158798283</v>
      </c>
      <c r="K5" s="1" t="n">
        <f aca="false">'Вклады юр и физ лиц'!J5/Население!K5</f>
        <v>81.364104765994</v>
      </c>
      <c r="L5" s="1" t="n">
        <f aca="false">'Вклады юр и физ лиц'!K5/Население!L5</f>
        <v>94.8880308880309</v>
      </c>
      <c r="M5" s="1" t="n">
        <f aca="false">'Вклады юр и физ лиц'!L5/Население!M5</f>
        <v>96.3291898842692</v>
      </c>
      <c r="N5" s="1" t="n">
        <f aca="false">'Вклады юр и физ лиц'!M5/Население!N5</f>
        <v>116.152462526767</v>
      </c>
      <c r="O5" s="1" t="n">
        <f aca="false">'Вклады юр и физ лиц'!N5/Население!O5</f>
        <v>132.903986283755</v>
      </c>
      <c r="P5" s="1" t="n">
        <f aca="false">'Вклады юр и физ лиц'!O5/Население!P5</f>
        <v>144.811426116838</v>
      </c>
      <c r="Q5" s="1" t="n">
        <f aca="false">'Вклады юр и физ лиц'!P5/Население!Q5</f>
        <v>158.576592082616</v>
      </c>
      <c r="R5" s="1" t="n">
        <f aca="false">'Вклады юр и физ лиц'!Q5/Население!R5</f>
        <v>173.184301821336</v>
      </c>
    </row>
    <row r="6" customFormat="false" ht="15.75" hidden="false" customHeight="false" outlineLevel="0" collapsed="false">
      <c r="A6" s="118" t="n">
        <v>5</v>
      </c>
      <c r="B6" s="1" t="s">
        <v>6</v>
      </c>
      <c r="C6" s="1" t="n">
        <f aca="false">'Вклады юр и физ лиц'!B6/Население!C6</f>
        <v>6.12976406533575</v>
      </c>
      <c r="D6" s="1" t="n">
        <f aca="false">'Вклады юр и физ лиц'!C6/Население!D6</f>
        <v>9.19590909090909</v>
      </c>
      <c r="E6" s="1" t="n">
        <f aca="false">'Вклады юр и физ лиц'!D6/Население!E6</f>
        <v>13.49375</v>
      </c>
      <c r="F6" s="1" t="n">
        <f aca="false">'Вклады юр и физ лиц'!E6/Население!F6</f>
        <v>19.3387037037037</v>
      </c>
      <c r="G6" s="1" t="n">
        <f aca="false">'Вклады юр и физ лиц'!F6/Население!G6</f>
        <v>21.0398881640261</v>
      </c>
      <c r="H6" s="1" t="n">
        <f aca="false">'Вклады юр и физ лиц'!G6/Население!H6</f>
        <v>27.6378301886792</v>
      </c>
      <c r="I6" s="1" t="n">
        <f aca="false">'Вклады юр и физ лиц'!H6/Население!I6</f>
        <v>38.680265654649</v>
      </c>
      <c r="J6" s="1" t="n">
        <f aca="false">'Вклады юр и физ лиц'!I6/Население!J6</f>
        <v>47.6291706387035</v>
      </c>
      <c r="K6" s="1" t="n">
        <f aca="false">'Вклады юр и физ лиц'!J6/Население!K6</f>
        <v>58.8072866730585</v>
      </c>
      <c r="L6" s="1" t="n">
        <f aca="false">'Вклады юр и физ лиц'!K6/Население!L6</f>
        <v>71.4811957569913</v>
      </c>
      <c r="M6" s="1" t="n">
        <f aca="false">'Вклады юр и физ лиц'!L6/Население!M6</f>
        <v>73.3893203883495</v>
      </c>
      <c r="N6" s="1" t="n">
        <f aca="false">'Вклады юр и физ лиц'!M6/Население!N6</f>
        <v>86.3675464320626</v>
      </c>
      <c r="O6" s="1" t="n">
        <f aca="false">'Вклады юр и физ лиц'!N6/Население!O6</f>
        <v>97.7862068965517</v>
      </c>
      <c r="P6" s="1" t="n">
        <f aca="false">'Вклады юр и физ лиц'!O6/Население!P6</f>
        <v>107.967131474104</v>
      </c>
      <c r="Q6" s="1" t="n">
        <f aca="false">'Вклады юр и физ лиц'!P6/Население!Q6</f>
        <v>120.332998996991</v>
      </c>
      <c r="R6" s="1" t="n">
        <f aca="false">'Вклады юр и физ лиц'!Q6/Население!R6</f>
        <v>132.724417426545</v>
      </c>
    </row>
    <row r="7" customFormat="false" ht="15.75" hidden="false" customHeight="false" outlineLevel="0" collapsed="false">
      <c r="A7" s="118" t="n">
        <v>6</v>
      </c>
      <c r="B7" s="1" t="s">
        <v>7</v>
      </c>
      <c r="C7" s="1" t="n">
        <f aca="false">'Вклады юр и физ лиц'!B7/Население!C7</f>
        <v>7.56783968719453</v>
      </c>
      <c r="D7" s="1" t="n">
        <f aca="false">'Вклады юр и физ лиц'!C7/Население!D7</f>
        <v>11.1332347140039</v>
      </c>
      <c r="E7" s="1" t="n">
        <f aca="false">'Вклады юр и физ лиц'!D7/Население!E7</f>
        <v>17.1036669970268</v>
      </c>
      <c r="F7" s="1" t="n">
        <f aca="false">'Вклады юр и физ лиц'!E7/Население!F7</f>
        <v>25.5733598409543</v>
      </c>
      <c r="G7" s="1" t="n">
        <f aca="false">'Вклады юр и физ лиц'!F7/Население!G7</f>
        <v>27.8866400797607</v>
      </c>
      <c r="H7" s="1" t="n">
        <f aca="false">'Вклады юр и физ лиц'!G7/Население!H7</f>
        <v>36.5181367690783</v>
      </c>
      <c r="I7" s="1" t="n">
        <f aca="false">'Вклады юр и физ лиц'!H7/Население!I7</f>
        <v>48.9642857142857</v>
      </c>
      <c r="J7" s="1" t="n">
        <f aca="false">'Вклады юр и физ лиц'!I7/Население!J7</f>
        <v>61.5337972166998</v>
      </c>
      <c r="K7" s="1" t="n">
        <f aca="false">'Вклады юр и физ лиц'!J7/Население!K7</f>
        <v>76.7572139303483</v>
      </c>
      <c r="L7" s="1" t="n">
        <f aca="false">'Вклады юр и физ лиц'!K7/Население!L7</f>
        <v>91.6973293768546</v>
      </c>
      <c r="M7" s="1" t="n">
        <f aca="false">'Вклады юр и физ лиц'!L7/Население!M7</f>
        <v>106.724752475248</v>
      </c>
      <c r="N7" s="1" t="n">
        <f aca="false">'Вклады юр и физ лиц'!M7/Население!N7</f>
        <v>116.404339250493</v>
      </c>
      <c r="O7" s="1" t="n">
        <f aca="false">'Вклады юр и физ лиц'!N7/Население!O7</f>
        <v>134.427865612648</v>
      </c>
      <c r="P7" s="1" t="n">
        <f aca="false">'Вклады юр и физ лиц'!O7/Население!P7</f>
        <v>143.333994053518</v>
      </c>
      <c r="Q7" s="1" t="n">
        <f aca="false">'Вклады юр и физ лиц'!P7/Население!Q7</f>
        <v>157.960119641077</v>
      </c>
      <c r="R7" s="1" t="n">
        <f aca="false">'Вклады юр и физ лиц'!Q7/Население!R7</f>
        <v>171.382617382617</v>
      </c>
    </row>
    <row r="8" customFormat="false" ht="15.75" hidden="false" customHeight="false" outlineLevel="0" collapsed="false">
      <c r="A8" s="118" t="n">
        <v>7</v>
      </c>
      <c r="B8" s="1" t="s">
        <v>8</v>
      </c>
      <c r="C8" s="1" t="n">
        <f aca="false">'Вклады юр и физ лиц'!B8/Население!C8</f>
        <v>6.65085714285714</v>
      </c>
      <c r="D8" s="1" t="n">
        <f aca="false">'Вклады юр и физ лиц'!C8/Население!D8</f>
        <v>9.27306064880113</v>
      </c>
      <c r="E8" s="1" t="n">
        <f aca="false">'Вклады юр и физ лиц'!D8/Население!E8</f>
        <v>14.0517094017094</v>
      </c>
      <c r="F8" s="1" t="n">
        <f aca="false">'Вклады юр и физ лиц'!E8/Население!F8</f>
        <v>21.4576757532281</v>
      </c>
      <c r="G8" s="1" t="n">
        <f aca="false">'Вклады юр и физ лиц'!F8/Население!G8</f>
        <v>24.5812138728324</v>
      </c>
      <c r="H8" s="1" t="n">
        <f aca="false">'Вклады юр и физ лиц'!G8/Население!H8</f>
        <v>32.6073573573574</v>
      </c>
      <c r="I8" s="1" t="n">
        <f aca="false">'Вклады юр и физ лиц'!H8/Население!I8</f>
        <v>45.880664652568</v>
      </c>
      <c r="J8" s="1" t="n">
        <f aca="false">'Вклады юр и физ лиц'!I8/Население!J8</f>
        <v>54.7207890743551</v>
      </c>
      <c r="K8" s="1" t="n">
        <f aca="false">'Вклады юр и физ лиц'!J8/Население!K8</f>
        <v>63.7759146341463</v>
      </c>
      <c r="L8" s="1" t="n">
        <f aca="false">'Вклады юр и физ лиц'!K8/Население!L8</f>
        <v>74.6146788990826</v>
      </c>
      <c r="M8" s="1" t="n">
        <f aca="false">'Вклады юр и физ лиц'!L8/Население!M8</f>
        <v>72.8172043010753</v>
      </c>
      <c r="N8" s="1" t="n">
        <f aca="false">'Вклады юр и физ лиц'!M8/Население!N8</f>
        <v>91.7037037037037</v>
      </c>
      <c r="O8" s="1" t="n">
        <f aca="false">'Вклады юр и физ лиц'!N8/Население!O8</f>
        <v>112.869362363919</v>
      </c>
      <c r="P8" s="1" t="n">
        <f aca="false">'Вклады юр и физ лиц'!O8/Население!P8</f>
        <v>131.866562009419</v>
      </c>
      <c r="Q8" s="1" t="n">
        <f aca="false">'Вклады юр и физ лиц'!P8/Население!Q8</f>
        <v>144.345971563981</v>
      </c>
      <c r="R8" s="1" t="n">
        <f aca="false">'Вклады юр и физ лиц'!Q8/Население!R8</f>
        <v>154.708598726115</v>
      </c>
    </row>
    <row r="9" customFormat="false" ht="15.75" hidden="false" customHeight="false" outlineLevel="0" collapsed="false">
      <c r="A9" s="118" t="n">
        <v>8</v>
      </c>
      <c r="B9" s="1" t="s">
        <v>9</v>
      </c>
      <c r="C9" s="1" t="n">
        <f aca="false">'Вклады юр и физ лиц'!B9/Население!C9</f>
        <v>6.44915110356537</v>
      </c>
      <c r="D9" s="1" t="n">
        <f aca="false">'Вклады юр и физ лиц'!C9/Население!D9</f>
        <v>9.69966216216216</v>
      </c>
      <c r="E9" s="1" t="n">
        <f aca="false">'Вклады юр и физ лиц'!D9/Население!E9</f>
        <v>13.131682322801</v>
      </c>
      <c r="F9" s="1" t="n">
        <f aca="false">'Вклады юр и физ лиц'!E9/Население!F9</f>
        <v>17.2879518072289</v>
      </c>
      <c r="G9" s="1" t="n">
        <f aca="false">'Вклады юр и физ лиц'!F9/Население!G9</f>
        <v>20.402508650519</v>
      </c>
      <c r="H9" s="1" t="n">
        <f aca="false">'Вклады юр и физ лиц'!G9/Население!H9</f>
        <v>26.3361456483126</v>
      </c>
      <c r="I9" s="1" t="n">
        <f aca="false">'Вклады юр и физ лиц'!H9/Население!I9</f>
        <v>37.0918003565062</v>
      </c>
      <c r="J9" s="1" t="n">
        <f aca="false">'Вклады юр и физ лиц'!I9/Население!J9</f>
        <v>43.5361930294906</v>
      </c>
      <c r="K9" s="1" t="n">
        <f aca="false">'Вклады юр и физ лиц'!J9/Население!K9</f>
        <v>56.0134048257373</v>
      </c>
      <c r="L9" s="1" t="n">
        <f aca="false">'Вклады юр и физ лиц'!K9/Население!L9</f>
        <v>64.2068039391227</v>
      </c>
      <c r="M9" s="1" t="n">
        <f aca="false">'Вклады юр и физ лиц'!L9/Население!M9</f>
        <v>79.7678571428571</v>
      </c>
      <c r="N9" s="1" t="n">
        <f aca="false">'Вклады юр и физ лиц'!M9/Население!N9</f>
        <v>78.4167408726625</v>
      </c>
      <c r="O9" s="1" t="n">
        <f aca="false">'Вклады юр и физ лиц'!N9/Население!O9</f>
        <v>88.0089686098655</v>
      </c>
      <c r="P9" s="1" t="n">
        <f aca="false">'Вклады юр и физ лиц'!O9/Население!P9</f>
        <v>99.8762420957543</v>
      </c>
      <c r="Q9" s="1" t="n">
        <f aca="false">'Вклады юр и физ лиц'!P9/Население!Q9</f>
        <v>116.212862318841</v>
      </c>
      <c r="R9" s="1" t="n">
        <f aca="false">'Вклады юр и физ лиц'!Q9/Население!R9</f>
        <v>125.340929808569</v>
      </c>
    </row>
    <row r="10" customFormat="false" ht="15.75" hidden="false" customHeight="false" outlineLevel="0" collapsed="false">
      <c r="A10" s="118" t="n">
        <v>9</v>
      </c>
      <c r="B10" s="1" t="s">
        <v>10</v>
      </c>
      <c r="C10" s="1" t="n">
        <f aca="false">'Вклады юр и физ лиц'!B10/Население!C10</f>
        <v>8.98073701842546</v>
      </c>
      <c r="D10" s="1" t="n">
        <f aca="false">'Вклады юр и физ лиц'!C10/Население!D10</f>
        <v>12.364182895851</v>
      </c>
      <c r="E10" s="1" t="n">
        <f aca="false">'Вклады юр и физ лиц'!D10/Население!E10</f>
        <v>18.5855195911414</v>
      </c>
      <c r="F10" s="1" t="n">
        <f aca="false">'Вклады юр и физ лиц'!E10/Население!F10</f>
        <v>25.8112917023097</v>
      </c>
      <c r="G10" s="1" t="n">
        <f aca="false">'Вклады юр и физ лиц'!F10/Население!G10</f>
        <v>27.2450558899398</v>
      </c>
      <c r="H10" s="1" t="n">
        <f aca="false">'Вклады юр и физ лиц'!G10/Население!H10</f>
        <v>34.9369453924915</v>
      </c>
      <c r="I10" s="1" t="n">
        <f aca="false">'Вклады юр и физ лиц'!H10/Население!I10</f>
        <v>51.7246998284734</v>
      </c>
      <c r="J10" s="1" t="n">
        <f aca="false">'Вклады юр и физ лиц'!I10/Население!J10</f>
        <v>55.8201376936317</v>
      </c>
      <c r="K10" s="1" t="n">
        <f aca="false">'Вклады юр и физ лиц'!J10/Население!K10</f>
        <v>66.9655172413793</v>
      </c>
      <c r="L10" s="1" t="n">
        <f aca="false">'Вклады юр и физ лиц'!K10/Население!L10</f>
        <v>75.692573402418</v>
      </c>
      <c r="M10" s="1" t="n">
        <f aca="false">'Вклады юр и физ лиц'!L10/Население!M10</f>
        <v>80.9126297577855</v>
      </c>
      <c r="N10" s="1" t="n">
        <f aca="false">'Вклады юр и физ лиц'!M10/Население!N10</f>
        <v>97.8382352941177</v>
      </c>
      <c r="O10" s="1" t="n">
        <f aca="false">'Вклады юр и физ лиц'!N10/Население!O10</f>
        <v>110.468695652174</v>
      </c>
      <c r="P10" s="1" t="n">
        <f aca="false">'Вклады юр и физ лиц'!O10/Население!P10</f>
        <v>117.721153846154</v>
      </c>
      <c r="Q10" s="1" t="n">
        <f aca="false">'Вклады юр и физ лиц'!P10/Население!Q10</f>
        <v>125.881474978051</v>
      </c>
      <c r="R10" s="1" t="n">
        <f aca="false">'Вклады юр и физ лиц'!Q10/Население!R10</f>
        <v>136.097517730496</v>
      </c>
    </row>
    <row r="11" customFormat="false" ht="15.75" hidden="false" customHeight="false" outlineLevel="0" collapsed="false">
      <c r="A11" s="118" t="n">
        <v>10</v>
      </c>
      <c r="B11" s="1" t="s">
        <v>11</v>
      </c>
      <c r="C11" s="1" t="n">
        <f aca="false">'Вклады юр и физ лиц'!B11/Население!C11</f>
        <v>10.1733048349057</v>
      </c>
      <c r="D11" s="1" t="n">
        <f aca="false">'Вклады юр и физ лиц'!C11/Население!D11</f>
        <v>14.7780024140012</v>
      </c>
      <c r="E11" s="1" t="n">
        <f aca="false">'Вклады юр и физ лиц'!D11/Население!E11</f>
        <v>23.0312819741198</v>
      </c>
      <c r="F11" s="1" t="n">
        <f aca="false">'Вклады юр и физ лиц'!E11/Население!F11</f>
        <v>38.4584294919826</v>
      </c>
      <c r="G11" s="1" t="n">
        <f aca="false">'Вклады юр и физ лиц'!F11/Население!G11</f>
        <v>40.2051541784597</v>
      </c>
      <c r="H11" s="1" t="n">
        <f aca="false">'Вклады юр и физ лиц'!G11/Население!H11</f>
        <v>48.4390515057698</v>
      </c>
      <c r="I11" s="1" t="n">
        <f aca="false">'Вклады юр и физ лиц'!H11/Население!I11</f>
        <v>61.649673565773</v>
      </c>
      <c r="J11" s="1" t="n">
        <f aca="false">'Вклады юр и физ лиц'!I11/Население!J11</f>
        <v>75.1146424517594</v>
      </c>
      <c r="K11" s="1" t="n">
        <f aca="false">'Вклады юр и физ лиц'!J11/Население!K11</f>
        <v>95.3537987104009</v>
      </c>
      <c r="L11" s="1" t="n">
        <f aca="false">'Вклады юр и физ лиц'!K11/Население!L11</f>
        <v>121.977043285853</v>
      </c>
      <c r="M11" s="1" t="n">
        <f aca="false">'Вклады юр и физ лиц'!L11/Население!M11</f>
        <v>119.930454980189</v>
      </c>
      <c r="N11" s="1" t="n">
        <f aca="false">'Вклады юр и физ лиц'!M11/Население!N11</f>
        <v>138.089316987741</v>
      </c>
      <c r="O11" s="1" t="n">
        <f aca="false">'Вклады юр и физ лиц'!N11/Население!O11</f>
        <v>159.439157670265</v>
      </c>
      <c r="P11" s="1" t="n">
        <f aca="false">'Вклады юр и физ лиц'!O11/Население!P11</f>
        <v>175.375707329912</v>
      </c>
      <c r="Q11" s="1" t="n">
        <f aca="false">'Вклады юр и физ лиц'!P11/Население!Q11</f>
        <v>200.505916005721</v>
      </c>
      <c r="R11" s="1" t="n">
        <f aca="false">'Вклады юр и физ лиц'!Q11/Население!R11</f>
        <v>215.315734855364</v>
      </c>
    </row>
    <row r="12" customFormat="false" ht="15.75" hidden="false" customHeight="false" outlineLevel="0" collapsed="false">
      <c r="A12" s="118" t="n">
        <v>11</v>
      </c>
      <c r="B12" s="1" t="s">
        <v>12</v>
      </c>
      <c r="C12" s="1" t="n">
        <f aca="false">'Вклады юр и физ лиц'!B12/Население!C12</f>
        <v>6.36009732360097</v>
      </c>
      <c r="D12" s="1" t="n">
        <f aca="false">'Вклады юр и физ лиц'!C12/Население!D12</f>
        <v>8.90323741007194</v>
      </c>
      <c r="E12" s="1" t="n">
        <f aca="false">'Вклады юр и физ лиц'!D12/Население!E12</f>
        <v>13.2469165659008</v>
      </c>
      <c r="F12" s="1" t="n">
        <f aca="false">'Вклады юр и физ лиц'!E12/Население!F12</f>
        <v>18.0706812652068</v>
      </c>
      <c r="G12" s="1" t="n">
        <f aca="false">'Вклады юр и физ лиц'!F12/Население!G12</f>
        <v>19.806364749082</v>
      </c>
      <c r="H12" s="1" t="n">
        <f aca="false">'Вклады юр и физ лиц'!G12/Население!H12</f>
        <v>27.5385496183206</v>
      </c>
      <c r="I12" s="1" t="n">
        <f aca="false">'Вклады юр и физ лиц'!H12/Население!I12</f>
        <v>38.5736235595391</v>
      </c>
      <c r="J12" s="1" t="n">
        <f aca="false">'Вклады юр и физ лиц'!I12/Население!J12</f>
        <v>44.673969072165</v>
      </c>
      <c r="K12" s="1" t="n">
        <f aca="false">'Вклады юр и физ лиц'!J12/Население!K12</f>
        <v>54.6233766233766</v>
      </c>
      <c r="L12" s="1" t="n">
        <f aca="false">'Вклады юр и физ лиц'!K12/Население!L12</f>
        <v>64.6444444444445</v>
      </c>
      <c r="M12" s="1" t="n">
        <f aca="false">'Вклады юр и физ лиц'!L12/Население!M12</f>
        <v>68.2486842105263</v>
      </c>
      <c r="N12" s="1" t="n">
        <f aca="false">'Вклады юр и физ лиц'!M12/Население!N12</f>
        <v>84.7059602649007</v>
      </c>
      <c r="O12" s="1" t="n">
        <f aca="false">'Вклады юр и физ лиц'!N12/Население!O12</f>
        <v>95.8473895582329</v>
      </c>
      <c r="P12" s="1" t="n">
        <f aca="false">'Вклады юр и физ лиц'!O12/Население!P12</f>
        <v>109.139189189189</v>
      </c>
      <c r="Q12" s="1" t="n">
        <f aca="false">'Вклады юр и физ лиц'!P12/Население!Q12</f>
        <v>120.851498637602</v>
      </c>
      <c r="R12" s="1" t="n">
        <f aca="false">'Вклады юр и физ лиц'!Q12/Население!R12</f>
        <v>132.659310344828</v>
      </c>
    </row>
    <row r="13" customFormat="false" ht="15.75" hidden="false" customHeight="false" outlineLevel="0" collapsed="false">
      <c r="A13" s="118" t="n">
        <v>12</v>
      </c>
      <c r="B13" s="1" t="s">
        <v>13</v>
      </c>
      <c r="C13" s="1" t="n">
        <f aca="false">'Вклады юр и физ лиц'!B13/Население!C13</f>
        <v>7.82539949537426</v>
      </c>
      <c r="D13" s="1" t="n">
        <f aca="false">'Вклады юр и физ лиц'!C13/Население!D13</f>
        <v>10.9041455160745</v>
      </c>
      <c r="E13" s="1" t="n">
        <f aca="false">'Вклады юр и физ лиц'!D13/Население!E13</f>
        <v>15.7112627986348</v>
      </c>
      <c r="F13" s="1" t="n">
        <f aca="false">'Вклады юр и физ лиц'!E13/Население!F13</f>
        <v>21.3984549356223</v>
      </c>
      <c r="G13" s="1" t="n">
        <f aca="false">'Вклады юр и физ лиц'!F13/Население!G13</f>
        <v>22.9664075993092</v>
      </c>
      <c r="H13" s="1" t="n">
        <f aca="false">'Вклады юр и физ лиц'!G13/Население!H13</f>
        <v>30.9640625</v>
      </c>
      <c r="I13" s="1" t="n">
        <f aca="false">'Вклады юр и физ лиц'!H13/Население!I13</f>
        <v>44.3797909407666</v>
      </c>
      <c r="J13" s="1" t="n">
        <f aca="false">'Вклады юр и физ лиц'!I13/Население!J13</f>
        <v>52.9344405594406</v>
      </c>
      <c r="K13" s="1" t="n">
        <f aca="false">'Вклады юр и физ лиц'!J13/Население!K13</f>
        <v>66.216476774759</v>
      </c>
      <c r="L13" s="1" t="n">
        <f aca="false">'Вклады юр и физ лиц'!K13/Население!L13</f>
        <v>78.5665198237885</v>
      </c>
      <c r="M13" s="1" t="n">
        <f aca="false">'Вклады юр и физ лиц'!L13/Население!M13</f>
        <v>82.7486725663717</v>
      </c>
      <c r="N13" s="1" t="n">
        <f aca="false">'Вклады юр и физ лиц'!M13/Население!N13</f>
        <v>98.6867790594499</v>
      </c>
      <c r="O13" s="1" t="n">
        <f aca="false">'Вклады юр и физ лиц'!N13/Население!O13</f>
        <v>115.641711229947</v>
      </c>
      <c r="P13" s="1" t="n">
        <f aca="false">'Вклады юр и физ лиц'!O13/Население!P13</f>
        <v>127.729802513465</v>
      </c>
      <c r="Q13" s="1" t="n">
        <f aca="false">'Вклады юр и физ лиц'!P13/Население!Q13</f>
        <v>139.26600541028</v>
      </c>
      <c r="R13" s="1" t="n">
        <f aca="false">'Вклады юр и физ лиц'!Q13/Население!R13</f>
        <v>156.954462659381</v>
      </c>
    </row>
    <row r="14" customFormat="false" ht="15.75" hidden="false" customHeight="false" outlineLevel="0" collapsed="false">
      <c r="A14" s="118" t="n">
        <v>13</v>
      </c>
      <c r="B14" s="1" t="s">
        <v>14</v>
      </c>
      <c r="C14" s="1" t="n">
        <f aca="false">'Вклады юр и физ лиц'!B14/Население!C14</f>
        <v>6.90068292682927</v>
      </c>
      <c r="D14" s="1" t="n">
        <f aca="false">'Вклады юр и физ лиц'!C14/Население!D14</f>
        <v>9.9044731610338</v>
      </c>
      <c r="E14" s="1" t="n">
        <f aca="false">'Вклады юр и физ лиц'!D14/Население!E14</f>
        <v>14.7053319919517</v>
      </c>
      <c r="F14" s="1" t="n">
        <f aca="false">'Вклады юр и физ лиц'!E14/Население!F14</f>
        <v>20.8434384537131</v>
      </c>
      <c r="G14" s="1" t="n">
        <f aca="false">'Вклады юр и физ лиц'!F14/Население!G14</f>
        <v>23.564887063655</v>
      </c>
      <c r="H14" s="1" t="n">
        <f aca="false">'Вклады юр и физ лиц'!G14/Население!H14</f>
        <v>30.4921668362157</v>
      </c>
      <c r="I14" s="1" t="n">
        <f aca="false">'Вклады юр и физ лиц'!H14/Население!I14</f>
        <v>40.3109072375127</v>
      </c>
      <c r="J14" s="1" t="n">
        <f aca="false">'Вклады юр и физ лиц'!I14/Население!J14</f>
        <v>48.1302564102564</v>
      </c>
      <c r="K14" s="1" t="n">
        <f aca="false">'Вклады юр и физ лиц'!J14/Население!K14</f>
        <v>58.2355371900826</v>
      </c>
      <c r="L14" s="1" t="n">
        <f aca="false">'Вклады юр и физ лиц'!K14/Население!L14</f>
        <v>66.9160621761658</v>
      </c>
      <c r="M14" s="1" t="n">
        <f aca="false">'Вклады юр и физ лиц'!L14/Население!M14</f>
        <v>64.7726798748697</v>
      </c>
      <c r="N14" s="1" t="n">
        <f aca="false">'Вклады юр и физ лиц'!M14/Население!N14</f>
        <v>77.7764952780693</v>
      </c>
      <c r="O14" s="1" t="n">
        <f aca="false">'Вклады юр и физ лиц'!N14/Население!O14</f>
        <v>88.3168421052632</v>
      </c>
      <c r="P14" s="1" t="n">
        <f aca="false">'Вклады юр и физ лиц'!O14/Население!P14</f>
        <v>100.106157112527</v>
      </c>
      <c r="Q14" s="1" t="n">
        <f aca="false">'Вклады юр и физ лиц'!P14/Население!Q14</f>
        <v>111.267379679144</v>
      </c>
      <c r="R14" s="1" t="n">
        <f aca="false">'Вклады юр и физ лиц'!Q14/Население!R14</f>
        <v>124.986970684039</v>
      </c>
    </row>
    <row r="15" customFormat="false" ht="15.75" hidden="false" customHeight="false" outlineLevel="0" collapsed="false">
      <c r="A15" s="118" t="n">
        <v>14</v>
      </c>
      <c r="B15" s="1" t="s">
        <v>15</v>
      </c>
      <c r="C15" s="1" t="n">
        <f aca="false">'Вклады юр и физ лиц'!B15/Население!C15</f>
        <v>5.63037752414399</v>
      </c>
      <c r="D15" s="1" t="n">
        <f aca="false">'Вклады юр и физ лиц'!C15/Население!D15</f>
        <v>7.65469026548673</v>
      </c>
      <c r="E15" s="1" t="n">
        <f aca="false">'Вклады юр и физ лиц'!D15/Население!E15</f>
        <v>10.8836168307968</v>
      </c>
      <c r="F15" s="1" t="n">
        <f aca="false">'Вклады юр и физ лиц'!E15/Население!F15</f>
        <v>14.5624773960217</v>
      </c>
      <c r="G15" s="1" t="n">
        <f aca="false">'Вклады юр и физ лиц'!F15/Население!G15</f>
        <v>16.4668185961714</v>
      </c>
      <c r="H15" s="1" t="n">
        <f aca="false">'Вклады юр и физ лиц'!G15/Население!H15</f>
        <v>21.8062385321101</v>
      </c>
      <c r="I15" s="1" t="n">
        <f aca="false">'Вклады юр и физ лиц'!H15/Население!I15</f>
        <v>30.1987060998152</v>
      </c>
      <c r="J15" s="1" t="n">
        <f aca="false">'Вклады юр и физ лиц'!I15/Население!J15</f>
        <v>37.1626394052045</v>
      </c>
      <c r="K15" s="1" t="n">
        <f aca="false">'Вклады юр и физ лиц'!J15/Население!K15</f>
        <v>46.4078578110384</v>
      </c>
      <c r="L15" s="1" t="n">
        <f aca="false">'Вклады юр и физ лиц'!K15/Население!L15</f>
        <v>55.9802259887006</v>
      </c>
      <c r="M15" s="1" t="n">
        <f aca="false">'Вклады юр и физ лиц'!L15/Население!M15</f>
        <v>58.5190476190476</v>
      </c>
      <c r="N15" s="1" t="n">
        <f aca="false">'Вклады юр и физ лиц'!M15/Население!N15</f>
        <v>74.0048076923077</v>
      </c>
      <c r="O15" s="1" t="n">
        <f aca="false">'Вклады юр и физ лиц'!N15/Население!O15</f>
        <v>78.919651500484</v>
      </c>
      <c r="P15" s="1" t="n">
        <f aca="false">'Вклады юр и физ лиц'!O15/Население!P15</f>
        <v>89.011811023622</v>
      </c>
      <c r="Q15" s="1" t="n">
        <f aca="false">'Вклады юр и физ лиц'!P15/Население!Q15</f>
        <v>100.804369414101</v>
      </c>
      <c r="R15" s="1" t="n">
        <f aca="false">'Вклады юр и физ лиц'!Q15/Население!R15</f>
        <v>108.852112676056</v>
      </c>
    </row>
    <row r="16" customFormat="false" ht="15.75" hidden="false" customHeight="false" outlineLevel="0" collapsed="false">
      <c r="A16" s="118" t="n">
        <v>15</v>
      </c>
      <c r="B16" s="1" t="s">
        <v>16</v>
      </c>
      <c r="C16" s="1" t="n">
        <f aca="false">'Вклады юр и физ лиц'!B16/Население!C16</f>
        <v>5.56819787985866</v>
      </c>
      <c r="D16" s="1" t="n">
        <f aca="false">'Вклады юр и физ лиц'!C16/Население!D16</f>
        <v>7.92871357498223</v>
      </c>
      <c r="E16" s="1" t="n">
        <f aca="false">'Вклады юр и физ лиц'!D16/Население!E16</f>
        <v>12.7057553956835</v>
      </c>
      <c r="F16" s="1" t="n">
        <f aca="false">'Вклады юр и физ лиц'!E16/Население!F16</f>
        <v>19.0195652173913</v>
      </c>
      <c r="G16" s="1" t="n">
        <f aca="false">'Вклады юр и физ лиц'!F16/Население!G16</f>
        <v>22.0575602629657</v>
      </c>
      <c r="H16" s="1" t="n">
        <f aca="false">'Вклады юр и физ лиц'!G16/Население!H16</f>
        <v>28.9297037037037</v>
      </c>
      <c r="I16" s="1" t="n">
        <f aca="false">'Вклады юр и физ лиц'!H16/Население!I16</f>
        <v>39.8070044709389</v>
      </c>
      <c r="J16" s="1" t="n">
        <f aca="false">'Вклады юр и физ лиц'!I16/Население!J16</f>
        <v>48.376311844078</v>
      </c>
      <c r="K16" s="1" t="n">
        <f aca="false">'Вклады юр и физ лиц'!J16/Население!K16</f>
        <v>60.6845283018868</v>
      </c>
      <c r="L16" s="1" t="n">
        <f aca="false">'Вклады юр и физ лиц'!K16/Население!L16</f>
        <v>73.3596958174905</v>
      </c>
      <c r="M16" s="1" t="n">
        <f aca="false">'Вклады юр и физ лиц'!L16/Население!M16</f>
        <v>75.8</v>
      </c>
      <c r="N16" s="1" t="n">
        <f aca="false">'Вклады юр и физ лиц'!M16/Население!N16</f>
        <v>90.5188897455667</v>
      </c>
      <c r="O16" s="1" t="n">
        <f aca="false">'Вклады юр и физ лиц'!N16/Население!O16</f>
        <v>102.131619937695</v>
      </c>
      <c r="P16" s="1" t="n">
        <f aca="false">'Вклады юр и физ лиц'!O16/Население!P16</f>
        <v>112.547244094488</v>
      </c>
      <c r="Q16" s="1" t="n">
        <f aca="false">'Вклады юр и физ лиц'!P16/Население!Q16</f>
        <v>125.210317460317</v>
      </c>
      <c r="R16" s="1" t="n">
        <f aca="false">'Вклады юр и физ лиц'!Q16/Население!R16</f>
        <v>142.818619582665</v>
      </c>
    </row>
    <row r="17" customFormat="false" ht="15.75" hidden="false" customHeight="false" outlineLevel="0" collapsed="false">
      <c r="A17" s="118" t="n">
        <v>16</v>
      </c>
      <c r="B17" s="1" t="s">
        <v>17</v>
      </c>
      <c r="C17" s="1" t="n">
        <f aca="false">'Вклады юр и физ лиц'!B17/Население!C17</f>
        <v>8.02582043343653</v>
      </c>
      <c r="D17" s="1" t="n">
        <f aca="false">'Вклады юр и физ лиц'!C17/Население!D17</f>
        <v>11.5605</v>
      </c>
      <c r="E17" s="1" t="n">
        <f aca="false">'Вклады юр и физ лиц'!D17/Население!E17</f>
        <v>16.3612658227848</v>
      </c>
      <c r="F17" s="1" t="n">
        <f aca="false">'Вклады юр и физ лиц'!E17/Население!F17</f>
        <v>23.4184546615581</v>
      </c>
      <c r="G17" s="1" t="n">
        <f aca="false">'Вклады юр и физ лиц'!F17/Население!G17</f>
        <v>26.0335479716677</v>
      </c>
      <c r="H17" s="1" t="n">
        <f aca="false">'Вклады юр и физ лиц'!G17/Население!H17</f>
        <v>33.3447096774194</v>
      </c>
      <c r="I17" s="1" t="n">
        <f aca="false">'Вклады юр и физ лиц'!H17/Население!I17</f>
        <v>44.4252427184466</v>
      </c>
      <c r="J17" s="1" t="n">
        <f aca="false">'Вклады юр и физ лиц'!I17/Население!J17</f>
        <v>54.8635770234987</v>
      </c>
      <c r="K17" s="1" t="n">
        <f aca="false">'Вклады юр и физ лиц'!J17/Население!K17</f>
        <v>68.0854139290407</v>
      </c>
      <c r="L17" s="1" t="n">
        <f aca="false">'Вклады юр и физ лиц'!K17/Население!L17</f>
        <v>79.6076618229855</v>
      </c>
      <c r="M17" s="1" t="n">
        <f aca="false">'Вклады юр и физ лиц'!L17/Население!M17</f>
        <v>83.1812749003984</v>
      </c>
      <c r="N17" s="1" t="n">
        <f aca="false">'Вклады юр и физ лиц'!M17/Население!N17</f>
        <v>100.54036024016</v>
      </c>
      <c r="O17" s="1" t="n">
        <f aca="false">'Вклады юр и физ лиц'!N17/Население!O17</f>
        <v>119.638069705094</v>
      </c>
      <c r="P17" s="1" t="n">
        <f aca="false">'Вклады юр и физ лиц'!O17/Население!P17</f>
        <v>129.977011494253</v>
      </c>
      <c r="Q17" s="1" t="n">
        <f aca="false">'Вклады юр и физ лиц'!P17/Население!Q17</f>
        <v>148.030013642565</v>
      </c>
      <c r="R17" s="1" t="n">
        <f aca="false">'Вклады юр и физ лиц'!Q17/Население!R17</f>
        <v>161.971014492754</v>
      </c>
    </row>
    <row r="18" customFormat="false" ht="15.75" hidden="false" customHeight="false" outlineLevel="0" collapsed="false">
      <c r="A18" s="118" t="n">
        <v>17</v>
      </c>
      <c r="B18" s="1" t="s">
        <v>18</v>
      </c>
      <c r="C18" s="1" t="n">
        <f aca="false">'Вклады юр и физ лиц'!B18/Население!C18</f>
        <v>12.0390708301599</v>
      </c>
      <c r="D18" s="1" t="n">
        <f aca="false">'Вклады юр и физ лиц'!C18/Население!D18</f>
        <v>16.9202560240964</v>
      </c>
      <c r="E18" s="1" t="n">
        <f aca="false">'Вклады юр и физ лиц'!D18/Население!E18</f>
        <v>24.3848484848485</v>
      </c>
      <c r="F18" s="1" t="n">
        <f aca="false">'Вклады юр и физ лиц'!E18/Население!F18</f>
        <v>34.4267680608365</v>
      </c>
      <c r="G18" s="1" t="n">
        <f aca="false">'Вклады юр и физ лиц'!F18/Население!G18</f>
        <v>33.7054198473282</v>
      </c>
      <c r="H18" s="1" t="n">
        <f aca="false">'Вклады юр и физ лиц'!G18/Население!H18</f>
        <v>42.7494885916601</v>
      </c>
      <c r="I18" s="1" t="n">
        <f aca="false">'Вклады юр и физ лиц'!H18/Население!I18</f>
        <v>54.6782061369001</v>
      </c>
      <c r="J18" s="1" t="n">
        <f aca="false">'Вклады юр и физ лиц'!I18/Население!J18</f>
        <v>68.9253144654088</v>
      </c>
      <c r="K18" s="1" t="n">
        <f aca="false">'Вклады юр и физ лиц'!J18/Население!K18</f>
        <v>90.3687106918239</v>
      </c>
      <c r="L18" s="1" t="n">
        <f aca="false">'Вклады юр и физ лиц'!K18/Население!L18</f>
        <v>111.695754716981</v>
      </c>
      <c r="M18" s="1" t="n">
        <f aca="false">'Вклады юр и физ лиц'!L18/Население!M18</f>
        <v>105.733490566038</v>
      </c>
      <c r="N18" s="1" t="n">
        <f aca="false">'Вклады юр и физ лиц'!M18/Население!N18</f>
        <v>116.029897718332</v>
      </c>
      <c r="O18" s="1" t="n">
        <f aca="false">'Вклады юр и физ лиц'!N18/Население!O18</f>
        <v>132.492890995261</v>
      </c>
      <c r="P18" s="1" t="n">
        <f aca="false">'Вклады юр и физ лиц'!O18/Население!P18</f>
        <v>148.979365079365</v>
      </c>
      <c r="Q18" s="1" t="n">
        <f aca="false">'Вклады юр и физ лиц'!P18/Население!Q18</f>
        <v>160.515151515152</v>
      </c>
      <c r="R18" s="1" t="n">
        <f aca="false">'Вклады юр и физ лиц'!Q18/Население!R18</f>
        <v>178.449637389202</v>
      </c>
    </row>
    <row r="19" customFormat="false" ht="15.75" hidden="false" customHeight="false" outlineLevel="0" collapsed="false">
      <c r="A19" s="118" t="n">
        <v>18</v>
      </c>
      <c r="B19" s="1" t="s">
        <v>19</v>
      </c>
      <c r="C19" s="1" t="n">
        <f aca="false">'Вклады юр и физ лиц'!B19/Население!C19</f>
        <v>0.04979860856829</v>
      </c>
      <c r="D19" s="1" t="n">
        <f aca="false">'Вклады юр и физ лиц'!C19/Население!D19</f>
        <v>78.2489880095923</v>
      </c>
      <c r="E19" s="1" t="n">
        <f aca="false">'Вклады юр и физ лиц'!D19/Население!E19</f>
        <v>139.906636024131</v>
      </c>
      <c r="F19" s="1" t="n">
        <f aca="false">'Вклады юр и физ лиц'!E19/Население!F19</f>
        <v>257.887211079274</v>
      </c>
      <c r="G19" s="1" t="n">
        <f aca="false">'Вклады юр и физ лиц'!F19/Население!G19</f>
        <v>257.674383861452</v>
      </c>
      <c r="H19" s="1" t="n">
        <f aca="false">'Вклады юр и физ лиц'!G19/Население!H19</f>
        <v>320.046980330994</v>
      </c>
      <c r="I19" s="1" t="n">
        <f aca="false">'Вклады юр и физ лиц'!H19/Население!I19</f>
        <v>425.863687247051</v>
      </c>
      <c r="J19" s="1" t="n">
        <f aca="false">'Вклады юр и физ лиц'!I19/Население!J19</f>
        <v>578.746243739566</v>
      </c>
      <c r="K19" s="1" t="n">
        <f aca="false">'Вклады юр и физ лиц'!J19/Население!K19</f>
        <v>623.529484638256</v>
      </c>
      <c r="L19" s="1" t="n">
        <f aca="false">'Вклады юр и физ лиц'!K19/Население!L19</f>
        <v>652.56120357465</v>
      </c>
      <c r="M19" s="1" t="n">
        <f aca="false">'Вклады юр и физ лиц'!L19/Население!M19</f>
        <v>671.317761557178</v>
      </c>
      <c r="N19" s="1" t="n">
        <f aca="false">'Вклады юр и физ лиц'!M19/Население!N19</f>
        <v>743.693724254907</v>
      </c>
      <c r="O19" s="1" t="n">
        <f aca="false">'Вклады юр и физ лиц'!N19/Население!O19</f>
        <v>777.032381866155</v>
      </c>
      <c r="P19" s="1" t="n">
        <f aca="false">'Вклады юр и физ лиц'!O19/Население!P19</f>
        <v>961.313357114546</v>
      </c>
      <c r="Q19" s="1" t="n">
        <f aca="false">'Вклады юр и физ лиц'!P19/Население!Q19</f>
        <v>1192.41504969238</v>
      </c>
      <c r="R19" s="1" t="n">
        <f aca="false">'Вклады юр и физ лиц'!Q19/Население!R19</f>
        <v>1337.06455946266</v>
      </c>
    </row>
    <row r="20" customFormat="false" ht="15.75" hidden="false" customHeight="false" outlineLevel="0" collapsed="false">
      <c r="A20" s="118" t="n">
        <v>19</v>
      </c>
      <c r="B20" s="1" t="s">
        <v>20</v>
      </c>
      <c r="C20" s="1" t="n">
        <f aca="false">'Вклады юр и физ лиц'!B20/Население!C20</f>
        <v>7.05695266272189</v>
      </c>
      <c r="D20" s="1" t="n">
        <f aca="false">'Вклады юр и физ лиц'!C20/Население!D20</f>
        <v>9.81733524355301</v>
      </c>
      <c r="E20" s="1" t="n">
        <f aca="false">'Вклады юр и физ лиц'!D20/Население!E20</f>
        <v>15.4191919191919</v>
      </c>
      <c r="F20" s="1" t="n">
        <f aca="false">'Вклады юр и физ лиц'!E20/Население!F20</f>
        <v>19.9078147612156</v>
      </c>
      <c r="G20" s="1" t="n">
        <f aca="false">'Вклады юр и физ лиц'!F20/Население!G20</f>
        <v>21.7165938864629</v>
      </c>
      <c r="H20" s="1" t="n">
        <f aca="false">'Вклады юр и физ лиц'!G20/Население!H20</f>
        <v>27.5083981337481</v>
      </c>
      <c r="I20" s="1" t="n">
        <f aca="false">'Вклады юр и физ лиц'!H20/Население!I20</f>
        <v>38.684375</v>
      </c>
      <c r="J20" s="1" t="n">
        <f aca="false">'Вклады юр и физ лиц'!I20/Население!J20</f>
        <v>45.6043956043956</v>
      </c>
      <c r="K20" s="1" t="n">
        <f aca="false">'Вклады юр и физ лиц'!J20/Население!K20</f>
        <v>67.3312302839117</v>
      </c>
      <c r="L20" s="1" t="n">
        <f aca="false">'Вклады юр и физ лиц'!K20/Население!L20</f>
        <v>82.4012638230648</v>
      </c>
      <c r="M20" s="1" t="n">
        <f aca="false">'Вклады юр и физ лиц'!L20/Население!M20</f>
        <v>81.552380952381</v>
      </c>
      <c r="N20" s="1" t="n">
        <f aca="false">'Вклады юр и физ лиц'!M20/Население!N20</f>
        <v>94.0653907496013</v>
      </c>
      <c r="O20" s="1" t="n">
        <f aca="false">'Вклады юр и физ лиц'!N20/Население!O20</f>
        <v>106.702572347267</v>
      </c>
      <c r="P20" s="1" t="n">
        <f aca="false">'Вклады юр и физ лиц'!O20/Население!P20</f>
        <v>120.229773462783</v>
      </c>
      <c r="Q20" s="1" t="n">
        <f aca="false">'Вклады юр и физ лиц'!P20/Население!Q20</f>
        <v>134.581433224756</v>
      </c>
      <c r="R20" s="1" t="n">
        <f aca="false">'Вклады юр и физ лиц'!Q20/Население!R20</f>
        <v>148.446633825944</v>
      </c>
    </row>
    <row r="21" customFormat="false" ht="15.75" hidden="false" customHeight="false" outlineLevel="0" collapsed="false">
      <c r="A21" s="118" t="n">
        <v>20</v>
      </c>
      <c r="B21" s="1" t="s">
        <v>21</v>
      </c>
      <c r="C21" s="1" t="n">
        <f aca="false">'Вклады юр и физ лиц'!B21/Население!C21</f>
        <v>13.6921079958463</v>
      </c>
      <c r="D21" s="1" t="n">
        <f aca="false">'Вклады юр и физ лиц'!C21/Население!D21</f>
        <v>17.9095431472081</v>
      </c>
      <c r="E21" s="1" t="n">
        <f aca="false">'Вклады юр и физ лиц'!D21/Население!E21</f>
        <v>23.9604102564103</v>
      </c>
      <c r="F21" s="1" t="n">
        <f aca="false">'Вклады юр и физ лиц'!E21/Население!F21</f>
        <v>32.2065082644628</v>
      </c>
      <c r="G21" s="1" t="n">
        <f aca="false">'Вклады юр и физ лиц'!F21/Население!G21</f>
        <v>34.8213764337852</v>
      </c>
      <c r="H21" s="1" t="n">
        <f aca="false">'Вклады юр и физ лиц'!G21/Население!H21</f>
        <v>47.4898776418243</v>
      </c>
      <c r="I21" s="1" t="n">
        <f aca="false">'Вклады юр и физ лиц'!H21/Население!I21</f>
        <v>64.7426966292135</v>
      </c>
      <c r="J21" s="1" t="n">
        <f aca="false">'Вклады юр и физ лиц'!I21/Население!J21</f>
        <v>77.0261363636364</v>
      </c>
      <c r="K21" s="1" t="n">
        <f aca="false">'Вклады юр и физ лиц'!J21/Население!K21</f>
        <v>94.2029816513762</v>
      </c>
      <c r="L21" s="1" t="n">
        <f aca="false">'Вклады юр и физ лиц'!K21/Население!L21</f>
        <v>108.383101851852</v>
      </c>
      <c r="M21" s="1" t="n">
        <f aca="false">'Вклады юр и физ лиц'!L21/Население!M21</f>
        <v>99.561260210035</v>
      </c>
      <c r="N21" s="1" t="n">
        <f aca="false">'Вклады юр и физ лиц'!M21/Население!N21</f>
        <v>114.649411764706</v>
      </c>
      <c r="O21" s="1" t="n">
        <f aca="false">'Вклады юр и физ лиц'!N21/Население!O21</f>
        <v>132.342449464923</v>
      </c>
      <c r="P21" s="1" t="n">
        <f aca="false">'Вклады юр и физ лиц'!O21/Население!P21</f>
        <v>143.559036144578</v>
      </c>
      <c r="Q21" s="1" t="n">
        <f aca="false">'Вклады юр и физ лиц'!P21/Население!Q21</f>
        <v>155.655298416565</v>
      </c>
      <c r="R21" s="1" t="n">
        <f aca="false">'Вклады юр и физ лиц'!Q21/Население!R21</f>
        <v>164.87714987715</v>
      </c>
    </row>
    <row r="22" customFormat="false" ht="15.75" hidden="false" customHeight="false" outlineLevel="0" collapsed="false">
      <c r="A22" s="118" t="n">
        <v>21</v>
      </c>
      <c r="B22" s="1" t="s">
        <v>22</v>
      </c>
      <c r="C22" s="1" t="n">
        <f aca="false">'Вклады юр и физ лиц'!B22/Население!C22</f>
        <v>8.44438377535101</v>
      </c>
      <c r="D22" s="1" t="n">
        <f aca="false">'Вклады юр и физ лиц'!C22/Население!D22</f>
        <v>12.0845855925639</v>
      </c>
      <c r="E22" s="1" t="n">
        <f aca="false">'Вклады юр и физ лиц'!D22/Население!E22</f>
        <v>17.247109375</v>
      </c>
      <c r="F22" s="1" t="n">
        <f aca="false">'Вклады юр и физ лиц'!E22/Население!F22</f>
        <v>23.3350628930818</v>
      </c>
      <c r="G22" s="1" t="n">
        <f aca="false">'Вклады юр и физ лиц'!F22/Население!G22</f>
        <v>30.1529318541997</v>
      </c>
      <c r="H22" s="1" t="n">
        <f aca="false">'Вклады юр и физ лиц'!G22/Население!H22</f>
        <v>43.9730612244898</v>
      </c>
      <c r="I22" s="1" t="n">
        <f aca="false">'Вклады юр и физ лиц'!H22/Население!I22</f>
        <v>62.2769991755977</v>
      </c>
      <c r="J22" s="1" t="n">
        <f aca="false">'Вклады юр и физ лиц'!I22/Население!J22</f>
        <v>70.5108153078203</v>
      </c>
      <c r="K22" s="1" t="n">
        <f aca="false">'Вклады юр и физ лиц'!J22/Население!K22</f>
        <v>80.2323825503356</v>
      </c>
      <c r="L22" s="1" t="n">
        <f aca="false">'Вклады юр и физ лиц'!K22/Население!L22</f>
        <v>105.918850380389</v>
      </c>
      <c r="M22" s="1" t="n">
        <f aca="false">'Вклады юр и физ лиц'!L22/Население!M22</f>
        <v>92.3262350936968</v>
      </c>
      <c r="N22" s="1" t="n">
        <f aca="false">'Вклады юр и физ лиц'!M22/Население!N22</f>
        <v>109.921955403087</v>
      </c>
      <c r="O22" s="1" t="n">
        <f aca="false">'Вклады юр и физ лиц'!N22/Население!O22</f>
        <v>123.560173160173</v>
      </c>
      <c r="P22" s="1" t="n">
        <f aca="false">'Вклады юр и физ лиц'!O22/Население!P22</f>
        <v>139.13548951049</v>
      </c>
      <c r="Q22" s="1" t="n">
        <f aca="false">'Вклады юр и физ лиц'!P22/Население!Q22</f>
        <v>155.899647887324</v>
      </c>
      <c r="R22" s="1" t="n">
        <f aca="false">'Вклады юр и физ лиц'!Q22/Население!R22</f>
        <v>173.9157054126</v>
      </c>
    </row>
    <row r="23" customFormat="false" ht="15.75" hidden="false" customHeight="false" outlineLevel="0" collapsed="false">
      <c r="A23" s="118" t="n">
        <v>22</v>
      </c>
      <c r="B23" s="1" t="s">
        <v>23</v>
      </c>
      <c r="C23" s="1" t="n">
        <f aca="false">'Вклады юр и физ лиц'!B23/Население!C23</f>
        <v>14.3544129554656</v>
      </c>
      <c r="D23" s="1" t="n">
        <f aca="false">'Вклады юр и физ лиц'!C23/Население!D23</f>
        <v>20.0323076923077</v>
      </c>
      <c r="E23" s="1" t="n">
        <f aca="false">'Вклады юр и физ лиц'!D23/Население!E23</f>
        <v>29.1094462540717</v>
      </c>
      <c r="F23" s="1" t="n">
        <f aca="false">'Вклады юр и физ лиц'!E23/Население!F23</f>
        <v>34.2371218315617</v>
      </c>
      <c r="G23" s="1" t="n">
        <f aca="false">'Вклады юр и физ лиц'!F23/Население!G23</f>
        <v>32.9151067323481</v>
      </c>
      <c r="H23" s="1" t="n">
        <f aca="false">'Вклады юр и физ лиц'!G23/Население!H23</f>
        <v>44.2470441298918</v>
      </c>
      <c r="I23" s="1" t="n">
        <f aca="false">'Вклады юр и физ лиц'!H23/Население!I23</f>
        <v>50.957429048414</v>
      </c>
      <c r="J23" s="1" t="n">
        <f aca="false">'Вклады юр и физ лиц'!I23/Население!J23</f>
        <v>60.3846153846154</v>
      </c>
      <c r="K23" s="1" t="n">
        <f aca="false">'Вклады юр и физ лиц'!J23/Население!K23</f>
        <v>68.0838222967309</v>
      </c>
      <c r="L23" s="1" t="n">
        <f aca="false">'Вклады юр и физ лиц'!K23/Население!L23</f>
        <v>81.4492023509656</v>
      </c>
      <c r="M23" s="1" t="n">
        <f aca="false">'Вклады юр и физ лиц'!L23/Население!M23</f>
        <v>88.9890572390573</v>
      </c>
      <c r="N23" s="1" t="n">
        <f aca="false">'Вклады юр и физ лиц'!M23/Население!N23</f>
        <v>95.2609797297297</v>
      </c>
      <c r="O23" s="1" t="n">
        <f aca="false">'Вклады юр и физ лиц'!N23/Население!O23</f>
        <v>111.519966015293</v>
      </c>
      <c r="P23" s="1" t="n">
        <f aca="false">'Вклады юр и физ лиц'!O23/Население!P23</f>
        <v>115.493150684932</v>
      </c>
      <c r="Q23" s="1" t="n">
        <f aca="false">'Вклады юр и физ лиц'!P23/Население!Q23</f>
        <v>140.140517241379</v>
      </c>
      <c r="R23" s="1" t="n">
        <f aca="false">'Вклады юр и физ лиц'!Q23/Население!R23</f>
        <v>177.687228496959</v>
      </c>
    </row>
    <row r="24" customFormat="false" ht="15.75" hidden="false" customHeight="false" outlineLevel="0" collapsed="false">
      <c r="A24" s="118" t="n">
        <v>23</v>
      </c>
      <c r="B24" s="1" t="s">
        <v>24</v>
      </c>
      <c r="C24" s="1" t="n">
        <f aca="false">'Вклады юр и физ лиц'!B24/Население!C24</f>
        <v>9.01912393162393</v>
      </c>
      <c r="D24" s="1" t="n">
        <f aca="false">'Вклады юр и физ лиц'!C24/Население!D24</f>
        <v>13.5017021276596</v>
      </c>
      <c r="E24" s="1" t="n">
        <f aca="false">'Вклады юр и физ лиц'!D24/Население!E24</f>
        <v>21.4252934898613</v>
      </c>
      <c r="F24" s="1" t="n">
        <f aca="false">'Вклады юр и физ лиц'!E24/Население!F24</f>
        <v>30.9172892209178</v>
      </c>
      <c r="G24" s="1" t="n">
        <f aca="false">'Вклады юр и физ лиц'!F24/Население!G24</f>
        <v>30.7547491995731</v>
      </c>
      <c r="H24" s="1" t="n">
        <f aca="false">'Вклады юр и физ лиц'!G24/Население!H24</f>
        <v>38.6324840764331</v>
      </c>
      <c r="I24" s="1" t="n">
        <f aca="false">'Вклады юр и физ лиц'!H24/Население!I24</f>
        <v>55.791974656811</v>
      </c>
      <c r="J24" s="1" t="n">
        <f aca="false">'Вклады юр и физ лиц'!I24/Население!J24</f>
        <v>66.7633507853403</v>
      </c>
      <c r="K24" s="1" t="n">
        <f aca="false">'Вклады юр и физ лиц'!J24/Население!K24</f>
        <v>85.5181723779855</v>
      </c>
      <c r="L24" s="1" t="n">
        <f aca="false">'Вклады юр и физ лиц'!K24/Население!L24</f>
        <v>96.0526315789474</v>
      </c>
      <c r="M24" s="1" t="n">
        <f aca="false">'Вклады юр и физ лиц'!L24/Население!M24</f>
        <v>96.3391393442623</v>
      </c>
      <c r="N24" s="1" t="n">
        <f aca="false">'Вклады юр и физ лиц'!M24/Население!N24</f>
        <v>113.783975659229</v>
      </c>
      <c r="O24" s="1" t="n">
        <f aca="false">'Вклады юр и физ лиц'!N24/Население!O24</f>
        <v>131.336683417085</v>
      </c>
      <c r="P24" s="1" t="n">
        <f aca="false">'Вклады юр и физ лиц'!O24/Население!P24</f>
        <v>149.930139720559</v>
      </c>
      <c r="Q24" s="1" t="n">
        <f aca="false">'Вклады юр и физ лиц'!P24/Население!Q24</f>
        <v>179.535044422507</v>
      </c>
      <c r="R24" s="1" t="n">
        <f aca="false">'Вклады юр и физ лиц'!Q24/Население!R24</f>
        <v>186.034347399411</v>
      </c>
    </row>
    <row r="25" customFormat="false" ht="15.75" hidden="false" customHeight="false" outlineLevel="0" collapsed="false">
      <c r="A25" s="118" t="n">
        <v>24</v>
      </c>
      <c r="B25" s="1" t="s">
        <v>25</v>
      </c>
      <c r="C25" s="1" t="n">
        <f aca="false">'Вклады юр и физ лиц'!B25/Население!C25</f>
        <v>6.2760237388724</v>
      </c>
      <c r="D25" s="1" t="n">
        <f aca="false">'Вклады юр и физ лиц'!C25/Население!D25</f>
        <v>9.3125304136253</v>
      </c>
      <c r="E25" s="1" t="n">
        <f aca="false">'Вклады юр и физ лиц'!D25/Население!E25</f>
        <v>13.4990842490842</v>
      </c>
      <c r="F25" s="1" t="n">
        <f aca="false">'Вклады юр и физ лиц'!E25/Население!F25</f>
        <v>18.9298836497244</v>
      </c>
      <c r="G25" s="1" t="n">
        <f aca="false">'Вклады юр и физ лиц'!F25/Население!G25</f>
        <v>20.3803921568627</v>
      </c>
      <c r="H25" s="1" t="n">
        <f aca="false">'Вклады юр и физ лиц'!G25/Население!H25</f>
        <v>25.9899941826643</v>
      </c>
      <c r="I25" s="1" t="n">
        <f aca="false">'Вклады юр и физ лиц'!H25/Население!I25</f>
        <v>32.441753171857</v>
      </c>
      <c r="J25" s="1" t="n">
        <f aca="false">'Вклады юр и физ лиц'!I25/Население!J25</f>
        <v>37.5414049114792</v>
      </c>
      <c r="K25" s="1" t="n">
        <f aca="false">'Вклады юр и физ лиц'!J25/Население!K25</f>
        <v>49.5447845804989</v>
      </c>
      <c r="L25" s="1" t="n">
        <f aca="false">'Вклады юр и физ лиц'!K25/Население!L25</f>
        <v>60.7775900900901</v>
      </c>
      <c r="M25" s="1" t="n">
        <f aca="false">'Вклады юр и физ лиц'!L25/Население!M25</f>
        <v>54.5503091624508</v>
      </c>
      <c r="N25" s="1" t="n">
        <f aca="false">'Вклады юр и физ лиц'!M25/Население!N25</f>
        <v>70.8046875</v>
      </c>
      <c r="O25" s="1" t="n">
        <f aca="false">'Вклады юр и физ лиц'!N25/Население!O25</f>
        <v>85.7409040793826</v>
      </c>
      <c r="P25" s="1" t="n">
        <f aca="false">'Вклады юр и физ лиц'!O25/Население!P25</f>
        <v>87.3051948051948</v>
      </c>
      <c r="Q25" s="1" t="n">
        <f aca="false">'Вклады юр и физ лиц'!P25/Население!Q25</f>
        <v>101.537313432836</v>
      </c>
      <c r="R25" s="1" t="n">
        <f aca="false">'Вклады юр и физ лиц'!Q25/Население!R25</f>
        <v>109.767036450079</v>
      </c>
    </row>
    <row r="26" customFormat="false" ht="15.75" hidden="false" customHeight="false" outlineLevel="0" collapsed="false">
      <c r="A26" s="118" t="n">
        <v>25</v>
      </c>
      <c r="B26" s="1" t="s">
        <v>26</v>
      </c>
      <c r="C26" s="1" t="n">
        <f aca="false">'Вклады юр и физ лиц'!B26/Население!C26</f>
        <v>13.9688915375447</v>
      </c>
      <c r="D26" s="1" t="n">
        <f aca="false">'Вклады юр и физ лиц'!C26/Население!D26</f>
        <v>18.9233796296296</v>
      </c>
      <c r="E26" s="1" t="n">
        <f aca="false">'Вклады юр и физ лиц'!D26/Население!E26</f>
        <v>26.4759626604434</v>
      </c>
      <c r="F26" s="1" t="n">
        <f aca="false">'Вклады юр и физ лиц'!E26/Население!F26</f>
        <v>37.2331374853114</v>
      </c>
      <c r="G26" s="1" t="n">
        <f aca="false">'Вклады юр и физ лиц'!F26/Население!G26</f>
        <v>39.5425860023725</v>
      </c>
      <c r="H26" s="1" t="n">
        <f aca="false">'Вклады юр и физ лиц'!G26/Население!H26</f>
        <v>51.9123425692695</v>
      </c>
      <c r="I26" s="1" t="n">
        <f aca="false">'Вклады юр и физ лиц'!H26/Население!I26</f>
        <v>69.8401015228426</v>
      </c>
      <c r="J26" s="1" t="n">
        <f aca="false">'Вклады юр и физ лиц'!I26/Население!J26</f>
        <v>78.5410256410256</v>
      </c>
      <c r="K26" s="1" t="n">
        <f aca="false">'Вклады юр и физ лиц'!J26/Население!K26</f>
        <v>122.911802853437</v>
      </c>
      <c r="L26" s="1" t="n">
        <f aca="false">'Вклады юр и физ лиц'!K26/Население!L26</f>
        <v>148.859007832898</v>
      </c>
      <c r="M26" s="1" t="n">
        <f aca="false">'Вклады юр и физ лиц'!L26/Население!M26</f>
        <v>146.472440944882</v>
      </c>
      <c r="N26" s="1" t="n">
        <f aca="false">'Вклады юр и физ лиц'!M26/Население!N26</f>
        <v>167.896961690885</v>
      </c>
      <c r="O26" s="1" t="n">
        <f aca="false">'Вклады юр и физ лиц'!N26/Население!O26</f>
        <v>187.244031830239</v>
      </c>
      <c r="P26" s="1" t="n">
        <f aca="false">'Вклады юр и физ лиц'!O26/Население!P26</f>
        <v>208.495989304813</v>
      </c>
      <c r="Q26" s="1" t="n">
        <f aca="false">'Вклады юр и физ лиц'!P26/Население!Q26</f>
        <v>214.955465587045</v>
      </c>
      <c r="R26" s="1" t="n">
        <f aca="false">'Вклады юр и физ лиц'!Q26/Население!R26</f>
        <v>234.766712141883</v>
      </c>
    </row>
    <row r="27" customFormat="false" ht="15.75" hidden="false" customHeight="false" outlineLevel="0" collapsed="false">
      <c r="A27" s="118" t="n">
        <v>26</v>
      </c>
      <c r="B27" s="1" t="s">
        <v>27</v>
      </c>
      <c r="C27" s="1" t="n">
        <f aca="false">'Вклады юр и физ лиц'!B27/Население!C27</f>
        <v>5.98108108108108</v>
      </c>
      <c r="D27" s="1" t="n">
        <f aca="false">'Вклады юр и физ лиц'!C27/Население!D27</f>
        <v>8.47338345864662</v>
      </c>
      <c r="E27" s="1" t="n">
        <f aca="false">'Вклады юр и физ лиц'!D27/Население!E27</f>
        <v>12.2197869101979</v>
      </c>
      <c r="F27" s="1" t="n">
        <f aca="false">'Вклады юр и физ лиц'!E27/Население!F27</f>
        <v>16.2808282208589</v>
      </c>
      <c r="G27" s="1" t="n">
        <f aca="false">'Вклады юр и физ лиц'!F27/Население!G27</f>
        <v>19.0647058823529</v>
      </c>
      <c r="H27" s="1" t="n">
        <f aca="false">'Вклады юр и физ лиц'!G27/Население!H27</f>
        <v>24.040916271722</v>
      </c>
      <c r="I27" s="1" t="n">
        <f aca="false">'Вклады юр и физ лиц'!H27/Население!I27</f>
        <v>32.5079365079365</v>
      </c>
      <c r="J27" s="1" t="n">
        <f aca="false">'Вклады юр и физ лиц'!I27/Население!J27</f>
        <v>39.1805111821086</v>
      </c>
      <c r="K27" s="1" t="n">
        <f aca="false">'Вклады юр и физ лиц'!J27/Население!K27</f>
        <v>54.3354735152488</v>
      </c>
      <c r="L27" s="1" t="n">
        <f aca="false">'Вклады юр и физ лиц'!K27/Население!L27</f>
        <v>65.8578352180937</v>
      </c>
      <c r="M27" s="1" t="n">
        <f aca="false">'Вклады юр и физ лиц'!L27/Население!M27</f>
        <v>69.4090909090909</v>
      </c>
      <c r="N27" s="1" t="n">
        <f aca="false">'Вклады юр и физ лиц'!M27/Население!N27</f>
        <v>80.0587275693312</v>
      </c>
      <c r="O27" s="1" t="n">
        <f aca="false">'Вклады юр и физ лиц'!N27/Население!O27</f>
        <v>90.9389438943894</v>
      </c>
      <c r="P27" s="1" t="n">
        <f aca="false">'Вклады юр и физ лиц'!O27/Население!P27</f>
        <v>99.695</v>
      </c>
      <c r="Q27" s="1" t="n">
        <f aca="false">'Вклады юр и физ лиц'!P27/Население!Q27</f>
        <v>108.273031825796</v>
      </c>
      <c r="R27" s="1" t="n">
        <f aca="false">'Вклады юр и физ лиц'!Q27/Население!R27</f>
        <v>119.405405405405</v>
      </c>
    </row>
    <row r="28" customFormat="false" ht="15.75" hidden="false" customHeight="false" outlineLevel="0" collapsed="false">
      <c r="A28" s="118" t="n">
        <v>27</v>
      </c>
      <c r="B28" s="1" t="s">
        <v>28</v>
      </c>
      <c r="C28" s="1" t="n">
        <f aca="false">'Вклады юр и физ лиц'!B28/Население!C28</f>
        <v>4.89292649098474</v>
      </c>
      <c r="D28" s="1" t="n">
        <f aca="false">'Вклады юр и физ лиц'!C28/Население!D28</f>
        <v>6.93958620689655</v>
      </c>
      <c r="E28" s="1" t="n">
        <f aca="false">'Вклады юр и физ лиц'!D28/Население!E28</f>
        <v>10.2886554621849</v>
      </c>
      <c r="F28" s="1" t="n">
        <f aca="false">'Вклады юр и физ лиц'!E28/Население!F28</f>
        <v>14.593342776204</v>
      </c>
      <c r="G28" s="1" t="n">
        <f aca="false">'Вклады юр и физ лиц'!F28/Население!G28</f>
        <v>15.6015804597701</v>
      </c>
      <c r="H28" s="1" t="n">
        <f aca="false">'Вклады юр и физ лиц'!G28/Население!H28</f>
        <v>21.0467958271237</v>
      </c>
      <c r="I28" s="1" t="n">
        <f aca="false">'Вклады юр и физ лиц'!H28/Население!I28</f>
        <v>28.6656671664168</v>
      </c>
      <c r="J28" s="1" t="n">
        <f aca="false">'Вклады юр и физ лиц'!I28/Население!J28</f>
        <v>34.2039274924471</v>
      </c>
      <c r="K28" s="1" t="n">
        <f aca="false">'Вклады юр и физ лиц'!J28/Население!K28</f>
        <v>48.9193302891933</v>
      </c>
      <c r="L28" s="1" t="n">
        <f aca="false">'Вклады юр и физ лиц'!K28/Население!L28</f>
        <v>65.0921658986175</v>
      </c>
      <c r="M28" s="1" t="n">
        <f aca="false">'Вклады юр и физ лиц'!L28/Население!M28</f>
        <v>67.9938080495356</v>
      </c>
      <c r="N28" s="1" t="n">
        <f aca="false">'Вклады юр и физ лиц'!M28/Население!N28</f>
        <v>77.6028037383178</v>
      </c>
      <c r="O28" s="1" t="n">
        <f aca="false">'Вклады юр и физ лиц'!N28/Население!O28</f>
        <v>84.1084905660377</v>
      </c>
      <c r="P28" s="1" t="n">
        <f aca="false">'Вклады юр и физ лиц'!O28/Население!P28</f>
        <v>93.3285714285714</v>
      </c>
      <c r="Q28" s="1" t="n">
        <f aca="false">'Вклады юр и физ лиц'!P28/Население!Q28</f>
        <v>104.805111821086</v>
      </c>
      <c r="R28" s="1" t="n">
        <f aca="false">'Вклады юр и физ лиц'!Q28/Население!R28</f>
        <v>115.222580645161</v>
      </c>
    </row>
    <row r="29" customFormat="false" ht="15.75" hidden="false" customHeight="false" outlineLevel="0" collapsed="false">
      <c r="A29" s="118" t="n">
        <v>28</v>
      </c>
      <c r="B29" s="1" t="s">
        <v>29</v>
      </c>
      <c r="C29" s="1" t="n">
        <f aca="false">'Вклады юр и физ лиц'!B29/Население!C29</f>
        <v>18.9781031190325</v>
      </c>
      <c r="D29" s="1" t="n">
        <f aca="false">'Вклады юр и физ лиц'!C29/Население!D29</f>
        <v>34.3348177253875</v>
      </c>
      <c r="E29" s="1" t="n">
        <f aca="false">'Вклады юр и физ лиц'!D29/Население!E29</f>
        <v>57.9123386567491</v>
      </c>
      <c r="F29" s="1" t="n">
        <f aca="false">'Вклады юр и физ лиц'!E29/Население!F29</f>
        <v>93.5269921190893</v>
      </c>
      <c r="G29" s="1" t="n">
        <f aca="false">'Вклады юр и физ лиц'!F29/Население!G29</f>
        <v>99.5224356176342</v>
      </c>
      <c r="H29" s="1" t="n">
        <f aca="false">'Вклады юр и физ лиц'!G29/Население!H29</f>
        <v>114.195243927332</v>
      </c>
      <c r="I29" s="1" t="n">
        <f aca="false">'Вклады юр и физ лиц'!H29/Население!I29</f>
        <v>147.291944276196</v>
      </c>
      <c r="J29" s="1" t="n">
        <f aca="false">'Вклады юр и физ лиц'!I29/Население!J29</f>
        <v>181.040970564837</v>
      </c>
      <c r="K29" s="1" t="n">
        <f aca="false">'Вклады юр и физ лиц'!J29/Население!K29</f>
        <v>205.740646921278</v>
      </c>
      <c r="L29" s="1" t="n">
        <f aca="false">'Вклады юр и физ лиц'!K29/Население!L29</f>
        <v>243.079738058552</v>
      </c>
      <c r="M29" s="1" t="n">
        <f aca="false">'Вклады юр и физ лиц'!L29/Население!M29</f>
        <v>258.008419441255</v>
      </c>
      <c r="N29" s="1" t="n">
        <f aca="false">'Вклады юр и физ лиц'!M29/Население!N29</f>
        <v>295.523475956077</v>
      </c>
      <c r="O29" s="1" t="n">
        <f aca="false">'Вклады юр и физ лиц'!N29/Население!O29</f>
        <v>321.121449925262</v>
      </c>
      <c r="P29" s="1" t="n">
        <f aca="false">'Вклады юр и физ лиц'!O29/Население!P29</f>
        <v>358.338410104012</v>
      </c>
      <c r="Q29" s="1" t="n">
        <f aca="false">'Вклады юр и физ лиц'!P29/Население!Q29</f>
        <v>404.932011856243</v>
      </c>
      <c r="R29" s="1" t="n">
        <f aca="false">'Вклады юр и физ лиц'!Q29/Население!R29</f>
        <v>442.921991084695</v>
      </c>
    </row>
    <row r="30" customFormat="false" ht="15.75" hidden="false" customHeight="false" outlineLevel="0" collapsed="false">
      <c r="A30" s="118" t="n">
        <v>29</v>
      </c>
      <c r="B30" s="1" t="s">
        <v>30</v>
      </c>
      <c r="C30" s="1" t="n">
        <f aca="false">'Вклады юр и физ лиц'!B30/Население!C30</f>
        <v>3.63242630385488</v>
      </c>
      <c r="D30" s="1" t="n">
        <f aca="false">'Вклады юр и физ лиц'!C30/Население!D30</f>
        <v>4.63205417607224</v>
      </c>
      <c r="E30" s="1" t="n">
        <f aca="false">'Вклады юр и физ лиц'!D30/Население!E30</f>
        <v>6.80952380952381</v>
      </c>
      <c r="F30" s="1" t="n">
        <f aca="false">'Вклады юр и физ лиц'!E30/Население!F30</f>
        <v>9.02630385487528</v>
      </c>
      <c r="G30" s="1" t="n">
        <f aca="false">'Вклады юр и физ лиц'!F30/Население!G30</f>
        <v>10.6158013544018</v>
      </c>
      <c r="H30" s="1" t="n">
        <f aca="false">'Вклады юр и физ лиц'!G30/Население!H30</f>
        <v>13.5761363636364</v>
      </c>
      <c r="I30" s="1" t="n">
        <f aca="false">'Вклады юр и физ лиц'!H30/Население!I30</f>
        <v>18.0632054176072</v>
      </c>
      <c r="J30" s="1" t="n">
        <f aca="false">'Вклады юр и физ лиц'!I30/Население!J30</f>
        <v>23.0539325842697</v>
      </c>
      <c r="K30" s="1" t="n">
        <f aca="false">'Вклады юр и физ лиц'!J30/Население!K30</f>
        <v>27.8520179372197</v>
      </c>
      <c r="L30" s="1" t="n">
        <f aca="false">'Вклады юр и физ лиц'!K30/Население!L30</f>
        <v>34.4187082405345</v>
      </c>
      <c r="M30" s="1" t="n">
        <f aca="false">'Вклады юр и физ лиц'!L30/Население!M30</f>
        <v>33.7339246119734</v>
      </c>
      <c r="N30" s="1" t="n">
        <f aca="false">'Вклады юр и физ лиц'!M30/Население!N30</f>
        <v>39.8392070484582</v>
      </c>
      <c r="O30" s="1" t="n">
        <f aca="false">'Вклады юр и физ лиц'!N30/Население!O30</f>
        <v>44.068281938326</v>
      </c>
      <c r="P30" s="1" t="n">
        <f aca="false">'Вклады юр и физ лиц'!O30/Население!P30</f>
        <v>46.8967032967033</v>
      </c>
      <c r="Q30" s="1" t="n">
        <f aca="false">'Вклады юр и физ лиц'!P30/Население!Q30</f>
        <v>50.1360691144708</v>
      </c>
      <c r="R30" s="1" t="n">
        <f aca="false">'Вклады юр и физ лиц'!Q30/Население!R30</f>
        <v>56.524838012959</v>
      </c>
    </row>
    <row r="31" customFormat="false" ht="15.75" hidden="false" customHeight="false" outlineLevel="0" collapsed="false">
      <c r="A31" s="118" t="n">
        <v>30</v>
      </c>
      <c r="B31" s="1" t="s">
        <v>31</v>
      </c>
      <c r="C31" s="1" t="n">
        <f aca="false">'Вклады юр и физ лиц'!B31/Население!C31</f>
        <v>1.89251700680272</v>
      </c>
      <c r="D31" s="1" t="n">
        <f aca="false">'Вклады юр и физ лиц'!C31/Население!D31</f>
        <v>2.60657439446367</v>
      </c>
      <c r="E31" s="1" t="n">
        <f aca="false">'Вклады юр и физ лиц'!D31/Население!E31</f>
        <v>3.97282229965157</v>
      </c>
      <c r="F31" s="1" t="n">
        <f aca="false">'Вклады юр и физ лиц'!E31/Население!F31</f>
        <v>5.54475524475525</v>
      </c>
      <c r="G31" s="1" t="n">
        <f aca="false">'Вклады юр и физ лиц'!F31/Население!G31</f>
        <v>6.94014084507042</v>
      </c>
      <c r="H31" s="1" t="n">
        <f aca="false">'Вклады юр и физ лиц'!G31/Население!H31</f>
        <v>10.0484429065744</v>
      </c>
      <c r="I31" s="1" t="n">
        <f aca="false">'Вклады юр и физ лиц'!H31/Население!I31</f>
        <v>14.6445993031359</v>
      </c>
      <c r="J31" s="1" t="n">
        <f aca="false">'Вклады юр и физ лиц'!I31/Население!J31</f>
        <v>17.8591549295775</v>
      </c>
      <c r="K31" s="1" t="n">
        <f aca="false">'Вклады юр и физ лиц'!J31/Население!K31</f>
        <v>20.677304964539</v>
      </c>
      <c r="L31" s="1" t="n">
        <f aca="false">'Вклады юр и физ лиц'!K31/Население!L31</f>
        <v>24.5800711743772</v>
      </c>
      <c r="M31" s="1" t="n">
        <f aca="false">'Вклады юр и физ лиц'!L31/Население!M31</f>
        <v>22.326164874552</v>
      </c>
      <c r="N31" s="1" t="n">
        <f aca="false">'Вклады юр и физ лиц'!M31/Население!N31</f>
        <v>27.1546762589928</v>
      </c>
      <c r="O31" s="1" t="n">
        <f aca="false">'Вклады юр и физ лиц'!N31/Население!O31</f>
        <v>31.1054545454545</v>
      </c>
      <c r="P31" s="1" t="n">
        <f aca="false">'Вклады юр и физ лиц'!O31/Население!P31</f>
        <v>34.9080882352941</v>
      </c>
      <c r="Q31" s="1" t="n">
        <f aca="false">'Вклады юр и физ лиц'!P31/Население!Q31</f>
        <v>38.3948339483395</v>
      </c>
      <c r="R31" s="1" t="n">
        <f aca="false">'Вклады юр и физ лиц'!Q31/Население!R31</f>
        <v>42.8592592592593</v>
      </c>
    </row>
    <row r="32" customFormat="false" ht="15.75" hidden="false" customHeight="false" outlineLevel="0" collapsed="false">
      <c r="A32" s="118" t="n">
        <v>31</v>
      </c>
      <c r="B32" s="1" t="s">
        <v>32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"/>
      <c r="M32" s="1" t="n">
        <f aca="false">'Вклады юр и физ лиц'!L32/Население!M32</f>
        <v>9.35291033036183</v>
      </c>
      <c r="N32" s="1" t="n">
        <f aca="false">'Вклады юр и физ лиц'!M32/Население!N32</f>
        <v>23.586820083682</v>
      </c>
      <c r="O32" s="1" t="n">
        <f aca="false">'Вклады юр и физ лиц'!N32/Население!O32</f>
        <v>33.3871473354232</v>
      </c>
      <c r="P32" s="1" t="n">
        <f aca="false">'Вклады юр и физ лиц'!O32/Население!P32</f>
        <v>42.3415271966527</v>
      </c>
      <c r="Q32" s="1" t="n">
        <f aca="false">'Вклады юр и физ лиц'!P32/Население!Q32</f>
        <v>49.2154811715481</v>
      </c>
      <c r="R32" s="1" t="n">
        <f aca="false">'Вклады юр и физ лиц'!Q32/Население!R32</f>
        <v>62.3948475289169</v>
      </c>
    </row>
    <row r="33" customFormat="false" ht="15.75" hidden="false" customHeight="false" outlineLevel="0" collapsed="false">
      <c r="A33" s="118" t="n">
        <v>32</v>
      </c>
      <c r="B33" s="1" t="s">
        <v>33</v>
      </c>
      <c r="C33" s="1" t="n">
        <f aca="false">'Вклады юр и физ лиц'!B33/Население!C33</f>
        <v>8.00011702750146</v>
      </c>
      <c r="D33" s="1" t="n">
        <f aca="false">'Вклады юр и физ лиц'!C33/Население!D33</f>
        <v>11.6044937205651</v>
      </c>
      <c r="E33" s="1" t="n">
        <f aca="false">'Вклады юр и физ лиц'!D33/Население!E33</f>
        <v>17.7211723191531</v>
      </c>
      <c r="F33" s="1" t="n">
        <f aca="false">'Вклады юр и физ лиц'!E33/Население!F33</f>
        <v>25.0093713393206</v>
      </c>
      <c r="G33" s="1" t="n">
        <f aca="false">'Вклады юр и физ лиц'!F33/Население!G33</f>
        <v>25.7589653831194</v>
      </c>
      <c r="H33" s="1" t="n">
        <f aca="false">'Вклады юр и физ лиц'!G33/Население!H33</f>
        <v>35.6772848948375</v>
      </c>
      <c r="I33" s="1" t="n">
        <f aca="false">'Вклады юр и физ лиц'!H33/Население!I33</f>
        <v>45.5917865253596</v>
      </c>
      <c r="J33" s="1" t="n">
        <f aca="false">'Вклады юр и физ лиц'!I33/Население!J33</f>
        <v>57.268105065666</v>
      </c>
      <c r="K33" s="1" t="n">
        <f aca="false">'Вклады юр и физ лиц'!J33/Население!K33</f>
        <v>67.4983345669874</v>
      </c>
      <c r="L33" s="1" t="n">
        <f aca="false">'Вклады юр и физ лиц'!K33/Население!L33</f>
        <v>82.3870553722039</v>
      </c>
      <c r="M33" s="1" t="n">
        <f aca="false">'Вклады юр и физ лиц'!L33/Население!M33</f>
        <v>84.4287268770403</v>
      </c>
      <c r="N33" s="1" t="n">
        <f aca="false">'Вклады юр и физ лиц'!M33/Население!N33</f>
        <v>96.4751391132651</v>
      </c>
      <c r="O33" s="1" t="n">
        <f aca="false">'Вклады юр и физ лиц'!N33/Население!O33</f>
        <v>107.470105300732</v>
      </c>
      <c r="P33" s="1" t="n">
        <f aca="false">'Вклады юр и физ лиц'!O33/Население!P33</f>
        <v>119.499114730878</v>
      </c>
      <c r="Q33" s="1" t="n">
        <f aca="false">'Вклады юр и физ лиц'!P33/Население!Q33</f>
        <v>131.848132487667</v>
      </c>
      <c r="R33" s="1" t="n">
        <f aca="false">'Вклады юр и физ лиц'!Q33/Население!R33</f>
        <v>141.232934553132</v>
      </c>
    </row>
    <row r="34" customFormat="false" ht="15.75" hidden="false" customHeight="false" outlineLevel="0" collapsed="false">
      <c r="A34" s="118" t="n">
        <v>33</v>
      </c>
      <c r="B34" s="1" t="s">
        <v>34</v>
      </c>
      <c r="C34" s="1" t="n">
        <f aca="false">'Вклады юр и физ лиц'!B34/Население!C34</f>
        <v>7.25503489531406</v>
      </c>
      <c r="D34" s="1" t="n">
        <f aca="false">'Вклады юр и физ лиц'!C34/Население!D34</f>
        <v>9.87977867203219</v>
      </c>
      <c r="E34" s="1" t="n">
        <f aca="false">'Вклады юр и физ лиц'!D34/Население!E34</f>
        <v>14.071629778672</v>
      </c>
      <c r="F34" s="1" t="n">
        <f aca="false">'Вклады юр и физ лиц'!E34/Население!F34</f>
        <v>17.6061938061938</v>
      </c>
      <c r="G34" s="1" t="n">
        <f aca="false">'Вклады юр и физ лиц'!F34/Население!G34</f>
        <v>20.0092537313433</v>
      </c>
      <c r="H34" s="1" t="n">
        <f aca="false">'Вклады юр и физ лиц'!G34/Население!H34</f>
        <v>26.2090099009901</v>
      </c>
      <c r="I34" s="1" t="n">
        <f aca="false">'Вклады юр и физ лиц'!H34/Население!I34</f>
        <v>34.1881773399015</v>
      </c>
      <c r="J34" s="1" t="n">
        <f aca="false">'Вклады юр и физ лиц'!I34/Население!J34</f>
        <v>40.6400394477318</v>
      </c>
      <c r="K34" s="1" t="n">
        <f aca="false">'Вклады юр и физ лиц'!J34/Население!K34</f>
        <v>48.2153392330384</v>
      </c>
      <c r="L34" s="1" t="n">
        <f aca="false">'Вклады юр и физ лиц'!K34/Население!L34</f>
        <v>61.1714005876592</v>
      </c>
      <c r="M34" s="1" t="n">
        <f aca="false">'Вклады юр и физ лиц'!L34/Население!M34</f>
        <v>56.2502453385672</v>
      </c>
      <c r="N34" s="1" t="n">
        <f aca="false">'Вклады юр и физ лиц'!M34/Население!N34</f>
        <v>65.2453385672228</v>
      </c>
      <c r="O34" s="1" t="n">
        <f aca="false">'Вклады юр и физ лиц'!N34/Население!O34</f>
        <v>69.4523107177975</v>
      </c>
      <c r="P34" s="1" t="n">
        <f aca="false">'Вклады юр и физ лиц'!O34/Население!P34</f>
        <v>74.5710059171598</v>
      </c>
      <c r="Q34" s="1" t="n">
        <f aca="false">'Вклады юр и физ лиц'!P34/Население!Q34</f>
        <v>82.2693836978131</v>
      </c>
      <c r="R34" s="1" t="n">
        <f aca="false">'Вклады юр и физ лиц'!Q34/Население!R34</f>
        <v>90.685370741483</v>
      </c>
    </row>
    <row r="35" customFormat="false" ht="15.75" hidden="false" customHeight="false" outlineLevel="0" collapsed="false">
      <c r="A35" s="118" t="n">
        <v>34</v>
      </c>
      <c r="B35" s="1" t="s">
        <v>35</v>
      </c>
      <c r="C35" s="1" t="n">
        <f aca="false">'Вклады юр и физ лиц'!B35/Население!C35</f>
        <v>6.64412878787879</v>
      </c>
      <c r="D35" s="1" t="n">
        <f aca="false">'Вклады юр и физ лиц'!C35/Население!D35</f>
        <v>9.3687784522003</v>
      </c>
      <c r="E35" s="1" t="n">
        <f aca="false">'Вклады юр и физ лиц'!D35/Население!E35</f>
        <v>13.3372900763359</v>
      </c>
      <c r="F35" s="1" t="n">
        <f aca="false">'Вклады юр и физ лиц'!E35/Население!F35</f>
        <v>17.9914143349943</v>
      </c>
      <c r="G35" s="1" t="n">
        <f aca="false">'Вклады юр и физ лиц'!F35/Население!G35</f>
        <v>21.4570988841862</v>
      </c>
      <c r="H35" s="1" t="n">
        <f aca="false">'Вклады юр и физ лиц'!G35/Население!H35</f>
        <v>26.7242807825086</v>
      </c>
      <c r="I35" s="1" t="n">
        <f aca="false">'Вклады юр и физ лиц'!H35/Население!I35</f>
        <v>35.4065510597303</v>
      </c>
      <c r="J35" s="1" t="n">
        <f aca="false">'Вклады юр и физ лиц'!I35/Население!J35</f>
        <v>43.0096786682153</v>
      </c>
      <c r="K35" s="1" t="n">
        <f aca="false">'Вклады юр и физ лиц'!J35/Население!K35</f>
        <v>51.2004671078241</v>
      </c>
      <c r="L35" s="1" t="n">
        <f aca="false">'Вклады юр и физ лиц'!K35/Население!L35</f>
        <v>60.7039499413375</v>
      </c>
      <c r="M35" s="1" t="n">
        <f aca="false">'Вклады юр и физ лиц'!L35/Население!M35</f>
        <v>63.8507462686567</v>
      </c>
      <c r="N35" s="1" t="n">
        <f aca="false">'Вклады юр и физ лиц'!M35/Население!N35</f>
        <v>79.3644970414201</v>
      </c>
      <c r="O35" s="1" t="n">
        <f aca="false">'Вклады юр и физ лиц'!N35/Население!O35</f>
        <v>84.5668385561285</v>
      </c>
      <c r="P35" s="1" t="n">
        <f aca="false">'Вклады юр и физ лиц'!O35/Население!P35</f>
        <v>91.4122807017544</v>
      </c>
      <c r="Q35" s="1" t="n">
        <f aca="false">'Вклады юр и физ лиц'!P35/Население!Q35</f>
        <v>101.174227217985</v>
      </c>
      <c r="R35" s="1" t="n">
        <f aca="false">'Вклады юр и физ лиц'!Q35/Население!R35</f>
        <v>109.341414141414</v>
      </c>
    </row>
    <row r="36" customFormat="false" ht="15.75" hidden="false" customHeight="false" outlineLevel="0" collapsed="false">
      <c r="A36" s="118" t="n">
        <v>35</v>
      </c>
      <c r="B36" s="1" t="s">
        <v>36</v>
      </c>
      <c r="C36" s="1" t="n">
        <f aca="false">'Вклады юр и физ лиц'!B36/Население!C36</f>
        <v>6.38243305632502</v>
      </c>
      <c r="D36" s="1" t="n">
        <f aca="false">'Вклады юр и физ лиц'!C36/Население!D36</f>
        <v>8.89653810408922</v>
      </c>
      <c r="E36" s="1" t="n">
        <f aca="false">'Вклады юр и физ лиц'!D36/Население!E36</f>
        <v>13.5569691300281</v>
      </c>
      <c r="F36" s="1" t="n">
        <f aca="false">'Вклады юр и физ лиц'!E36/Население!F36</f>
        <v>24.7603055229142</v>
      </c>
      <c r="G36" s="1" t="n">
        <f aca="false">'Вклады юр и физ лиц'!F36/Население!G36</f>
        <v>23.3638142385667</v>
      </c>
      <c r="H36" s="1" t="n">
        <f aca="false">'Вклады юр и физ лиц'!G36/Население!H36</f>
        <v>28.5498245614035</v>
      </c>
      <c r="I36" s="1" t="n">
        <f aca="false">'Вклады юр и физ лиц'!H36/Население!I36</f>
        <v>39.9917840375587</v>
      </c>
      <c r="J36" s="1" t="n">
        <f aca="false">'Вклады юр и физ лиц'!I36/Население!J36</f>
        <v>51.9047954866009</v>
      </c>
      <c r="K36" s="1" t="n">
        <f aca="false">'Вклады юр и физ лиц'!J36/Население!K36</f>
        <v>60.9703250117758</v>
      </c>
      <c r="L36" s="1" t="n">
        <f aca="false">'Вклады юр и физ лиц'!K36/Население!L36</f>
        <v>71.964167845356</v>
      </c>
      <c r="M36" s="1" t="n">
        <f aca="false">'Вклады юр и физ лиц'!L36/Население!M36</f>
        <v>75.3559962228517</v>
      </c>
      <c r="N36" s="1" t="n">
        <f aca="false">'Вклады юр и физ лиц'!M36/Население!N36</f>
        <v>91.3552351689908</v>
      </c>
      <c r="O36" s="1" t="n">
        <f aca="false">'Вклады юр и физ лиц'!N36/Население!O36</f>
        <v>101.988628287136</v>
      </c>
      <c r="P36" s="1" t="n">
        <f aca="false">'Вклады юр и физ лиц'!O36/Население!P36</f>
        <v>113.833690221271</v>
      </c>
      <c r="Q36" s="1" t="n">
        <f aca="false">'Вклады юр и физ лиц'!P36/Население!Q36</f>
        <v>122.735826584088</v>
      </c>
      <c r="R36" s="1" t="n">
        <f aca="false">'Вклады юр и физ лиц'!Q36/Население!R36</f>
        <v>133.518412242946</v>
      </c>
    </row>
    <row r="37" customFormat="false" ht="15.75" hidden="false" customHeight="false" outlineLevel="0" collapsed="false">
      <c r="A37" s="118" t="n">
        <v>36</v>
      </c>
      <c r="B37" s="1" t="s">
        <v>37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" t="n">
        <f aca="false">'Вклады юр и физ лиц'!L37/Население!M37</f>
        <v>16.5793269230769</v>
      </c>
      <c r="N37" s="1" t="n">
        <f aca="false">'Вклады юр и физ лиц'!M37/Население!N37</f>
        <v>29.5501165501166</v>
      </c>
      <c r="O37" s="1" t="n">
        <f aca="false">'Вклады юр и физ лиц'!N37/Население!O37</f>
        <v>45.1807780320366</v>
      </c>
      <c r="P37" s="1" t="n">
        <f aca="false">'Вклады юр и физ лиц'!O37/Население!P37</f>
        <v>58.0225733634312</v>
      </c>
      <c r="Q37" s="1" t="n">
        <f aca="false">'Вклады юр и физ лиц'!P37/Население!Q37</f>
        <v>63.2516703786192</v>
      </c>
      <c r="R37" s="1" t="n">
        <f aca="false">'Вклады юр и физ лиц'!Q37/Население!R37</f>
        <v>66.1019607843137</v>
      </c>
    </row>
    <row r="38" customFormat="false" ht="15.75" hidden="false" customHeight="false" outlineLevel="0" collapsed="false">
      <c r="A38" s="118" t="n">
        <v>37</v>
      </c>
      <c r="B38" s="1" t="s">
        <v>38</v>
      </c>
      <c r="C38" s="1" t="n">
        <f aca="false">'Вклады юр и физ лиц'!B38/Население!C38</f>
        <v>0.723282584478277</v>
      </c>
      <c r="D38" s="1" t="n">
        <f aca="false">'Вклады юр и физ лиц'!C38/Население!D38</f>
        <v>0.952480121166225</v>
      </c>
      <c r="E38" s="1" t="n">
        <f aca="false">'Вклады юр и физ лиц'!D38/Население!E38</f>
        <v>1.59033471229786</v>
      </c>
      <c r="F38" s="1" t="n">
        <f aca="false">'Вклады юр и физ лиц'!E38/Население!F38</f>
        <v>2.66655505952381</v>
      </c>
      <c r="G38" s="1" t="n">
        <f aca="false">'Вклады юр и физ лиц'!F38/Население!G38</f>
        <v>3.5771017699115</v>
      </c>
      <c r="H38" s="1" t="n">
        <f aca="false">'Вклады юр и физ лиц'!G38/Население!H38</f>
        <v>4.37477693891558</v>
      </c>
      <c r="I38" s="1" t="n">
        <f aca="false">'Вклады юр и физ лиц'!H38/Население!I38</f>
        <v>6.57011258955988</v>
      </c>
      <c r="J38" s="1" t="n">
        <f aca="false">'Вклады юр и физ лиц'!I38/Население!J38</f>
        <v>8.87508486082824</v>
      </c>
      <c r="K38" s="1" t="n">
        <f aca="false">'Вклады юр и физ лиц'!J38/Население!K38</f>
        <v>9.63157894736842</v>
      </c>
      <c r="L38" s="1" t="n">
        <f aca="false">'Вклады юр и физ лиц'!K38/Население!L38</f>
        <v>14.2290969899666</v>
      </c>
      <c r="M38" s="1" t="n">
        <f aca="false">'Вклады юр и физ лиц'!L38/Население!M38</f>
        <v>12.9243781094527</v>
      </c>
      <c r="N38" s="1" t="n">
        <f aca="false">'Вклады юр и физ лиц'!M38/Население!N38</f>
        <v>15.844838921762</v>
      </c>
      <c r="O38" s="1" t="n">
        <f aca="false">'Вклады юр и физ лиц'!N38/Население!O38</f>
        <v>17.3051566579634</v>
      </c>
      <c r="P38" s="1" t="n">
        <f aca="false">'Вклады юр и физ лиц'!O38/Население!P38</f>
        <v>19.00226830849</v>
      </c>
      <c r="Q38" s="1" t="n">
        <f aca="false">'Вклады юр и физ лиц'!P38/Население!Q38</f>
        <v>20.1459337833494</v>
      </c>
      <c r="R38" s="1" t="n">
        <f aca="false">'Вклады юр и физ лиц'!Q38/Население!R38</f>
        <v>24.6817746568784</v>
      </c>
    </row>
    <row r="39" customFormat="false" ht="15.75" hidden="false" customHeight="false" outlineLevel="0" collapsed="false">
      <c r="A39" s="118" t="n">
        <v>38</v>
      </c>
      <c r="B39" s="1" t="s">
        <v>39</v>
      </c>
      <c r="C39" s="1" t="n">
        <f aca="false">'Вклады юр и физ лиц'!B39/Население!C39</f>
        <v>0.642685851318945</v>
      </c>
      <c r="D39" s="1" t="n">
        <f aca="false">'Вклады юр и физ лиц'!C39/Население!D39</f>
        <v>1.21663244353183</v>
      </c>
      <c r="E39" s="1" t="n">
        <f aca="false">'Вклады юр и физ лиц'!D39/Население!E39</f>
        <v>1.10121703853955</v>
      </c>
      <c r="F39" s="1" t="n">
        <f aca="false">'Вклады юр и физ лиц'!E39/Население!F39</f>
        <v>1.85430861723447</v>
      </c>
      <c r="G39" s="1" t="n">
        <f aca="false">'Вклады юр и физ лиц'!F39/Население!G39</f>
        <v>1.90570866141732</v>
      </c>
      <c r="H39" s="1" t="n">
        <f aca="false">'Вклады юр и физ лиц'!G39/Население!H39</f>
        <v>4.94987951807229</v>
      </c>
      <c r="I39" s="1" t="n">
        <f aca="false">'Вклады юр и физ лиц'!H39/Население!I39</f>
        <v>5.17209302325581</v>
      </c>
      <c r="J39" s="1" t="n">
        <f aca="false">'Вклады юр и физ лиц'!I39/Население!J39</f>
        <v>6.58823529411765</v>
      </c>
      <c r="K39" s="1" t="n">
        <f aca="false">'Вклады юр и физ лиц'!J39/Население!K39</f>
        <v>7.6401766004415</v>
      </c>
      <c r="L39" s="1" t="n">
        <f aca="false">'Вклады юр и физ лиц'!K39/Население!L39</f>
        <v>9.54094827586207</v>
      </c>
      <c r="M39" s="1" t="n">
        <f aca="false">'Вклады юр и физ лиц'!L39/Население!M39</f>
        <v>7.80126849894292</v>
      </c>
      <c r="N39" s="1" t="n">
        <f aca="false">'Вклады юр и физ лиц'!M39/Население!N39</f>
        <v>9.54469854469854</v>
      </c>
      <c r="O39" s="1" t="n">
        <f aca="false">'Вклады юр и физ лиц'!N39/Население!O39</f>
        <v>9.25614754098361</v>
      </c>
      <c r="P39" s="1" t="n">
        <f aca="false">'Вклады юр и физ лиц'!O39/Население!P39</f>
        <v>9.3995983935743</v>
      </c>
      <c r="Q39" s="1" t="n">
        <f aca="false">'Вклады юр и физ лиц'!P39/Население!Q39</f>
        <v>10.3353057199211</v>
      </c>
      <c r="R39" s="1" t="n">
        <f aca="false">'Вклады юр и физ лиц'!Q39/Население!R39</f>
        <v>11.5058139534884</v>
      </c>
    </row>
    <row r="40" customFormat="false" ht="15.75" hidden="false" customHeight="false" outlineLevel="0" collapsed="false">
      <c r="A40" s="118" t="n">
        <v>39</v>
      </c>
      <c r="B40" s="1" t="s">
        <v>40</v>
      </c>
      <c r="C40" s="1" t="n">
        <f aca="false">'Вклады юр и физ лиц'!B40/Население!C40</f>
        <v>2.71189376443418</v>
      </c>
      <c r="D40" s="1" t="n">
        <f aca="false">'Вклады юр и физ лиц'!C40/Население!D40</f>
        <v>3.52662192393736</v>
      </c>
      <c r="E40" s="1" t="n">
        <f aca="false">'Вклады юр и физ лиц'!D40/Население!E40</f>
        <v>5.36677890011223</v>
      </c>
      <c r="F40" s="1" t="n">
        <f aca="false">'Вклады юр и физ лиц'!E40/Население!F40</f>
        <v>9.18181818181818</v>
      </c>
      <c r="G40" s="1" t="n">
        <f aca="false">'Вклады юр и физ лиц'!F40/Население!G40</f>
        <v>9.74551569506727</v>
      </c>
      <c r="H40" s="1" t="n">
        <f aca="false">'Вклады юр и физ лиц'!G40/Население!H40</f>
        <v>11.2951162790698</v>
      </c>
      <c r="I40" s="1" t="n">
        <f aca="false">'Вклады юр и физ лиц'!H40/Население!I40</f>
        <v>16.0861466821886</v>
      </c>
      <c r="J40" s="1" t="n">
        <f aca="false">'Вклады юр и физ лиц'!I40/Население!J40</f>
        <v>20.2235157159488</v>
      </c>
      <c r="K40" s="1" t="n">
        <f aca="false">'Вклады юр и физ лиц'!J40/Население!K40</f>
        <v>25.0267753201397</v>
      </c>
      <c r="L40" s="1" t="n">
        <f aca="false">'Вклады юр и физ лиц'!K40/Население!L40</f>
        <v>28.2706155632985</v>
      </c>
      <c r="M40" s="1" t="n">
        <f aca="false">'Вклады юр и физ лиц'!L40/Население!M40</f>
        <v>27.530162412993</v>
      </c>
      <c r="N40" s="1" t="n">
        <f aca="false">'Вклады юр и физ лиц'!M40/Население!N40</f>
        <v>31.7734104046243</v>
      </c>
      <c r="O40" s="1" t="n">
        <f aca="false">'Вклады юр и физ лиц'!N40/Население!O40</f>
        <v>36.2208092485549</v>
      </c>
      <c r="P40" s="1" t="n">
        <f aca="false">'Вклады юр и физ лиц'!O40/Население!P40</f>
        <v>40.2251732101617</v>
      </c>
      <c r="Q40" s="1" t="n">
        <f aca="false">'Вклады юр и физ лиц'!P40/Население!Q40</f>
        <v>42.1198156682028</v>
      </c>
      <c r="R40" s="1" t="n">
        <f aca="false">'Вклады юр и физ лиц'!Q40/Население!R40</f>
        <v>47.4085155350978</v>
      </c>
    </row>
    <row r="41" customFormat="false" ht="15.75" hidden="false" customHeight="false" outlineLevel="0" collapsed="false">
      <c r="A41" s="118" t="n">
        <v>40</v>
      </c>
      <c r="B41" s="1" t="s">
        <v>41</v>
      </c>
      <c r="C41" s="1" t="n">
        <f aca="false">'Вклады юр и физ лиц'!B41/Население!C41</f>
        <v>2.19252747252747</v>
      </c>
      <c r="D41" s="1" t="n">
        <f aca="false">'Вклады юр и физ лиц'!C41/Население!D41</f>
        <v>3.28399071925754</v>
      </c>
      <c r="E41" s="1" t="n">
        <f aca="false">'Вклады юр и физ лиц'!D41/Население!E41</f>
        <v>4.95571095571096</v>
      </c>
      <c r="F41" s="1" t="n">
        <f aca="false">'Вклады юр и физ лиц'!E41/Население!F41</f>
        <v>6.0248243559719</v>
      </c>
      <c r="G41" s="1" t="n">
        <f aca="false">'Вклады юр и физ лиц'!F41/Население!G41</f>
        <v>7.06370023419204</v>
      </c>
      <c r="H41" s="1" t="n">
        <f aca="false">'Вклады юр и физ лиц'!G41/Население!H41</f>
        <v>8.41761006289308</v>
      </c>
      <c r="I41" s="1" t="n">
        <f aca="false">'Вклады юр и физ лиц'!H41/Население!I41</f>
        <v>13.5978947368421</v>
      </c>
      <c r="J41" s="1" t="n">
        <f aca="false">'Вклады юр и физ лиц'!I41/Население!J41</f>
        <v>16.8241525423729</v>
      </c>
      <c r="K41" s="1" t="n">
        <f aca="false">'Вклады юр и физ лиц'!J41/Население!K41</f>
        <v>19.5276595744681</v>
      </c>
      <c r="L41" s="1" t="n">
        <f aca="false">'Вклады юр и физ лиц'!K41/Население!L41</f>
        <v>23.3368869936034</v>
      </c>
      <c r="M41" s="1" t="n">
        <f aca="false">'Вклады юр и физ лиц'!L41/Население!M41</f>
        <v>21.9252136752137</v>
      </c>
      <c r="N41" s="1" t="n">
        <f aca="false">'Вклады юр и физ лиц'!M41/Население!N41</f>
        <v>27.2403433476395</v>
      </c>
      <c r="O41" s="1" t="n">
        <f aca="false">'Вклады юр и физ лиц'!N41/Население!O41</f>
        <v>31.5708154506438</v>
      </c>
      <c r="P41" s="1" t="n">
        <f aca="false">'Вклады юр и физ лиц'!O41/Население!P41</f>
        <v>35.0364806866953</v>
      </c>
      <c r="Q41" s="1" t="n">
        <f aca="false">'Вклады юр и физ лиц'!P41/Население!Q41</f>
        <v>35.4034334763949</v>
      </c>
      <c r="R41" s="1" t="n">
        <f aca="false">'Вклады юр и физ лиц'!Q41/Население!R41</f>
        <v>37.1505376344086</v>
      </c>
    </row>
    <row r="42" customFormat="false" ht="15.75" hidden="false" customHeight="false" outlineLevel="0" collapsed="false">
      <c r="A42" s="118" t="n">
        <v>41</v>
      </c>
      <c r="B42" s="1" t="s">
        <v>42</v>
      </c>
      <c r="C42" s="1" t="n">
        <f aca="false">'Вклады юр и физ лиц'!B42/Население!C42</f>
        <v>6.50622347949081</v>
      </c>
      <c r="D42" s="1" t="n">
        <f aca="false">'Вклады юр и физ лиц'!C42/Население!D42</f>
        <v>7.09444444444445</v>
      </c>
      <c r="E42" s="1" t="n">
        <f aca="false">'Вклады юр и физ лиц'!D42/Население!E42</f>
        <v>8.39771754636234</v>
      </c>
      <c r="F42" s="1" t="n">
        <f aca="false">'Вклады юр и физ лиц'!E42/Население!F42</f>
        <v>11.2504273504274</v>
      </c>
      <c r="G42" s="1" t="n">
        <f aca="false">'Вклады юр и физ лиц'!F42/Население!G42</f>
        <v>12.4669515669516</v>
      </c>
      <c r="H42" s="1" t="n">
        <f aca="false">'Вклады юр и физ лиц'!G42/Население!H42</f>
        <v>16.235393258427</v>
      </c>
      <c r="I42" s="1" t="n">
        <f aca="false">'Вклады юр и физ лиц'!H42/Население!I42</f>
        <v>22.2002820874471</v>
      </c>
      <c r="J42" s="1" t="n">
        <f aca="false">'Вклады юр и физ лиц'!I42/Население!J42</f>
        <v>28.7223796033994</v>
      </c>
      <c r="K42" s="1" t="n">
        <f aca="false">'Вклады юр и физ лиц'!J42/Население!K42</f>
        <v>34.3622159090909</v>
      </c>
      <c r="L42" s="1" t="n">
        <f aca="false">'Вклады юр и физ лиц'!K42/Население!L42</f>
        <v>37.1359773371105</v>
      </c>
      <c r="M42" s="1" t="n">
        <f aca="false">'Вклады юр и физ лиц'!L42/Население!M42</f>
        <v>36.8366477272727</v>
      </c>
      <c r="N42" s="1" t="n">
        <f aca="false">'Вклады юр и физ лиц'!M42/Население!N42</f>
        <v>43.8862019914652</v>
      </c>
      <c r="O42" s="1" t="n">
        <f aca="false">'Вклады юр и физ лиц'!N42/Население!O42</f>
        <v>48.525641025641</v>
      </c>
      <c r="P42" s="1" t="n">
        <f aca="false">'Вклады юр и физ лиц'!O42/Население!P42</f>
        <v>54.8783977110157</v>
      </c>
      <c r="Q42" s="1" t="n">
        <f aca="false">'Вклады юр и физ лиц'!P42/Население!Q42</f>
        <v>58.2295552367288</v>
      </c>
      <c r="R42" s="1" t="n">
        <f aca="false">'Вклады юр и физ лиц'!Q42/Население!R42</f>
        <v>65.5137085137085</v>
      </c>
    </row>
    <row r="43" customFormat="false" ht="15.75" hidden="false" customHeight="false" outlineLevel="0" collapsed="false">
      <c r="A43" s="118" t="n">
        <v>42</v>
      </c>
      <c r="B43" s="1" t="s">
        <v>43</v>
      </c>
      <c r="C43" s="1" t="n">
        <f aca="false">'Вклады юр и физ лиц'!B43/Население!C43</f>
        <v>1.87439236111111</v>
      </c>
      <c r="D43" s="1" t="n">
        <f aca="false">'Вклады юр и физ лиц'!C43/Население!D43</f>
        <v>0.44067067927773</v>
      </c>
      <c r="E43" s="1" t="n">
        <f aca="false">'Вклады юр и физ лиц'!D43/Население!E43</f>
        <v>0.304391891891892</v>
      </c>
      <c r="F43" s="1" t="n">
        <f aca="false">'Вклады юр и физ лиц'!E43/Население!F43</f>
        <v>0.485856079404466</v>
      </c>
      <c r="G43" s="1" t="n">
        <f aca="false">'Вклады юр и физ лиц'!F43/Население!G43</f>
        <v>1.93066989507667</v>
      </c>
      <c r="H43" s="1" t="n">
        <f aca="false">'Вклады юр и физ лиц'!G43/Население!H43</f>
        <v>2.24156862745098</v>
      </c>
      <c r="I43" s="1" t="n">
        <f aca="false">'Вклады юр и физ лиц'!H43/Население!I43</f>
        <v>2.90245775729647</v>
      </c>
      <c r="J43" s="1" t="n">
        <f aca="false">'Вклады юр и физ лиц'!I43/Население!J43</f>
        <v>3.72981132075472</v>
      </c>
      <c r="K43" s="1" t="n">
        <f aca="false">'Вклады юр и физ лиц'!J43/Население!K43</f>
        <v>6.19167904903418</v>
      </c>
      <c r="L43" s="1" t="n">
        <f aca="false">'Вклады юр и физ лиц'!K43/Население!L43</f>
        <v>6.1007299270073</v>
      </c>
      <c r="M43" s="1" t="n">
        <f aca="false">'Вклады юр и физ лиц'!L43/Население!M43</f>
        <v>6.44906743185079</v>
      </c>
      <c r="N43" s="1" t="n">
        <f aca="false">'Вклады юр и физ лиц'!M43/Население!N43</f>
        <v>14.956890459364</v>
      </c>
      <c r="O43" s="1" t="n">
        <f aca="false">'Вклады юр и физ лиц'!N43/Население!O43</f>
        <v>12.134307585247</v>
      </c>
      <c r="P43" s="1" t="n">
        <f aca="false">'Вклады юр и физ лиц'!O43/Население!P43</f>
        <v>11.7817433081675</v>
      </c>
      <c r="Q43" s="1" t="n">
        <f aca="false">'Вклады юр и физ лиц'!P43/Население!Q43</f>
        <v>16.4401622718053</v>
      </c>
      <c r="R43" s="1" t="n">
        <f aca="false">'Вклады юр и физ лиц'!Q43/Население!R43</f>
        <v>17.2897196261682</v>
      </c>
    </row>
    <row r="44" customFormat="false" ht="15.75" hidden="false" customHeight="false" outlineLevel="0" collapsed="false">
      <c r="A44" s="118" t="n">
        <v>43</v>
      </c>
      <c r="B44" s="1" t="s">
        <v>44</v>
      </c>
      <c r="C44" s="1" t="n">
        <f aca="false">'Вклады юр и физ лиц'!B44/Население!C44</f>
        <v>6.68412813978886</v>
      </c>
      <c r="D44" s="1" t="n">
        <f aca="false">'Вклады юр и физ лиц'!C44/Население!D44</f>
        <v>8.95321033210332</v>
      </c>
      <c r="E44" s="1" t="n">
        <f aca="false">'Вклады юр и физ лиц'!D44/Население!E44</f>
        <v>12.7573491299519</v>
      </c>
      <c r="F44" s="1" t="n">
        <f aca="false">'Вклады юр и физ лиц'!E44/Население!F44</f>
        <v>17.9792606284658</v>
      </c>
      <c r="G44" s="1" t="n">
        <f aca="false">'Вклады юр и физ лиц'!F44/Население!G44</f>
        <v>19.468747691171</v>
      </c>
      <c r="H44" s="1" t="n">
        <f aca="false">'Вклады юр и физ лиц'!G44/Население!H44</f>
        <v>24.9868987796123</v>
      </c>
      <c r="I44" s="1" t="n">
        <f aca="false">'Вклады юр и физ лиц'!H44/Население!I44</f>
        <v>32.6996770721206</v>
      </c>
      <c r="J44" s="1" t="n">
        <f aca="false">'Вклады юр и физ лиц'!I44/Население!J44</f>
        <v>39.7714080974561</v>
      </c>
      <c r="K44" s="1" t="n">
        <f aca="false">'Вклады юр и физ лиц'!J44/Население!K44</f>
        <v>48.6703650680029</v>
      </c>
      <c r="L44" s="1" t="n">
        <f aca="false">'Вклады юр и физ лиц'!K44/Население!L44</f>
        <v>58.4587352625938</v>
      </c>
      <c r="M44" s="1" t="n">
        <f aca="false">'Вклады юр и физ лиц'!L44/Население!M44</f>
        <v>58.518915060671</v>
      </c>
      <c r="N44" s="1" t="n">
        <f aca="false">'Вклады юр и физ лиц'!M44/Население!N44</f>
        <v>67.7578459343795</v>
      </c>
      <c r="O44" s="1" t="n">
        <f aca="false">'Вклады юр и физ лиц'!N44/Население!O44</f>
        <v>79.2377722242056</v>
      </c>
      <c r="P44" s="1" t="n">
        <f aca="false">'Вклады юр и физ лиц'!O44/Население!P44</f>
        <v>86.704114490161</v>
      </c>
      <c r="Q44" s="1" t="n">
        <f aca="false">'Вклады юр и физ лиц'!P44/Население!Q44</f>
        <v>97.1630396004281</v>
      </c>
      <c r="R44" s="1" t="n">
        <f aca="false">'Вклады юр и физ лиц'!Q44/Население!R44</f>
        <v>104.865019692087</v>
      </c>
    </row>
    <row r="45" customFormat="false" ht="15.75" hidden="false" customHeight="false" outlineLevel="0" collapsed="false">
      <c r="A45" s="118" t="n">
        <v>44</v>
      </c>
      <c r="B45" s="1" t="s">
        <v>45</v>
      </c>
      <c r="C45" s="1" t="n">
        <f aca="false">'Вклады юр и физ лиц'!B45/Население!C45</f>
        <v>7.79220363994097</v>
      </c>
      <c r="D45" s="1" t="n">
        <f aca="false">'Вклады юр и физ лиц'!C45/Население!D45</f>
        <v>11.1310361801624</v>
      </c>
      <c r="E45" s="1" t="n">
        <f aca="false">'Вклады юр и физ лиц'!D45/Население!E45</f>
        <v>16.1752653665762</v>
      </c>
      <c r="F45" s="1" t="n">
        <f aca="false">'Вклады юр и физ лиц'!E45/Население!F45</f>
        <v>23.3641253392549</v>
      </c>
      <c r="G45" s="1" t="n">
        <f aca="false">'Вклады юр и физ лиц'!F45/Население!G45</f>
        <v>29.5103278284447</v>
      </c>
      <c r="H45" s="1" t="n">
        <f aca="false">'Вклады юр и физ лиц'!G45/Население!H45</f>
        <v>42.0620333988212</v>
      </c>
      <c r="I45" s="1" t="n">
        <f aca="false">'Вклады юр и физ лиц'!H45/Население!I45</f>
        <v>58.7015255905512</v>
      </c>
      <c r="J45" s="1" t="n">
        <f aca="false">'Вклады юр и физ лиц'!I45/Население!J45</f>
        <v>65.755971435607</v>
      </c>
      <c r="K45" s="1" t="n">
        <f aca="false">'Вклады юр и физ лиц'!J45/Население!K45</f>
        <v>71.319656019656</v>
      </c>
      <c r="L45" s="1" t="n">
        <f aca="false">'Вклады юр и физ лиц'!K45/Население!L45</f>
        <v>79.1370333988212</v>
      </c>
      <c r="M45" s="1" t="n">
        <f aca="false">'Вклады юр и физ лиц'!L45/Население!M45</f>
        <v>86.8533529845247</v>
      </c>
      <c r="N45" s="1" t="n">
        <f aca="false">'Вклады юр и физ лиц'!M45/Население!N45</f>
        <v>89.8266535529875</v>
      </c>
      <c r="O45" s="1" t="n">
        <f aca="false">'Вклады юр и физ лиц'!N45/Население!O45</f>
        <v>92.316268766921</v>
      </c>
      <c r="P45" s="1" t="n">
        <f aca="false">'Вклады юр и физ лиц'!O45/Население!P45</f>
        <v>104.526783510244</v>
      </c>
      <c r="Q45" s="1" t="n">
        <f aca="false">'Вклады юр и физ лиц'!P45/Население!Q45</f>
        <v>113.891282813274</v>
      </c>
      <c r="R45" s="1" t="n">
        <f aca="false">'Вклады юр и физ лиц'!Q45/Население!R45</f>
        <v>118.589935226707</v>
      </c>
    </row>
    <row r="46" customFormat="false" ht="15.75" hidden="false" customHeight="false" outlineLevel="0" collapsed="false">
      <c r="A46" s="118" t="n">
        <v>45</v>
      </c>
      <c r="B46" s="1" t="s">
        <v>46</v>
      </c>
      <c r="C46" s="1" t="n">
        <f aca="false">'Вклады юр и физ лиц'!B46/Население!C46</f>
        <v>4.09677419354839</v>
      </c>
      <c r="D46" s="1" t="n">
        <f aca="false">'Вклады юр и физ лиц'!C46/Население!D46</f>
        <v>5.72373595505618</v>
      </c>
      <c r="E46" s="1" t="n">
        <f aca="false">'Вклады юр и физ лиц'!D46/Население!E46</f>
        <v>8.64115983026874</v>
      </c>
      <c r="F46" s="1" t="n">
        <f aca="false">'Вклады юр и физ лиц'!E46/Население!F46</f>
        <v>12.0960170697013</v>
      </c>
      <c r="G46" s="1" t="n">
        <f aca="false">'Вклады юр и физ лиц'!F46/Население!G46</f>
        <v>13.5607142857143</v>
      </c>
      <c r="H46" s="1" t="n">
        <f aca="false">'Вклады юр и физ лиц'!G46/Население!H46</f>
        <v>19.0689208633094</v>
      </c>
      <c r="I46" s="1" t="n">
        <f aca="false">'Вклады юр и физ лиц'!H46/Население!I46</f>
        <v>26.6979768786127</v>
      </c>
      <c r="J46" s="1" t="n">
        <f aca="false">'Вклады юр и физ лиц'!I46/Население!J46</f>
        <v>32.3275362318841</v>
      </c>
      <c r="K46" s="1" t="n">
        <f aca="false">'Вклады юр и физ лиц'!J46/Население!K46</f>
        <v>40.0610465116279</v>
      </c>
      <c r="L46" s="1" t="n">
        <f aca="false">'Вклады юр и физ лиц'!K46/Население!L46</f>
        <v>49.3813682678312</v>
      </c>
      <c r="M46" s="1" t="n">
        <f aca="false">'Вклады юр и физ лиц'!L46/Население!M46</f>
        <v>55.4154518950437</v>
      </c>
      <c r="N46" s="1" t="n">
        <f aca="false">'Вклады юр и физ лиц'!M46/Население!N46</f>
        <v>65.0160583941606</v>
      </c>
      <c r="O46" s="1" t="n">
        <f aca="false">'Вклады юр и физ лиц'!N46/Население!O46</f>
        <v>76.9604105571847</v>
      </c>
      <c r="P46" s="1" t="n">
        <f aca="false">'Вклады юр и физ лиц'!O46/Население!P46</f>
        <v>80.4273127753304</v>
      </c>
      <c r="Q46" s="1" t="n">
        <f aca="false">'Вклады юр и физ лиц'!P46/Население!Q46</f>
        <v>89.2106038291605</v>
      </c>
      <c r="R46" s="1" t="n">
        <f aca="false">'Вклады юр и физ лиц'!Q46/Население!R46</f>
        <v>102.826666666667</v>
      </c>
    </row>
    <row r="47" customFormat="false" ht="15.75" hidden="false" customHeight="false" outlineLevel="0" collapsed="false">
      <c r="A47" s="118" t="n">
        <v>46</v>
      </c>
      <c r="B47" s="1" t="s">
        <v>47</v>
      </c>
      <c r="C47" s="1" t="n">
        <f aca="false">'Вклады юр и физ лиц'!B47/Население!C47</f>
        <v>5.26635838150289</v>
      </c>
      <c r="D47" s="1" t="n">
        <f aca="false">'Вклады юр и физ лиц'!C47/Население!D47</f>
        <v>7.70105017502917</v>
      </c>
      <c r="E47" s="1" t="n">
        <f aca="false">'Вклады юр и физ лиц'!D47/Население!E47</f>
        <v>11.7218160377358</v>
      </c>
      <c r="F47" s="1" t="n">
        <f aca="false">'Вклады юр и физ лиц'!E47/Население!F47</f>
        <v>15.5529761904762</v>
      </c>
      <c r="G47" s="1" t="n">
        <f aca="false">'Вклады юр и физ лиц'!F47/Население!G47</f>
        <v>17.1655462184874</v>
      </c>
      <c r="H47" s="1" t="n">
        <f aca="false">'Вклады юр и физ лиц'!G47/Население!H47</f>
        <v>24.2276978417266</v>
      </c>
      <c r="I47" s="1" t="n">
        <f aca="false">'Вклады юр и физ лиц'!H47/Население!I47</f>
        <v>34.0206060606061</v>
      </c>
      <c r="J47" s="1" t="n">
        <f aca="false">'Вклады юр и физ лиц'!I47/Население!J47</f>
        <v>38.6691086691087</v>
      </c>
      <c r="K47" s="1" t="n">
        <f aca="false">'Вклады юр и физ лиц'!J47/Население!K47</f>
        <v>44.7931034482759</v>
      </c>
      <c r="L47" s="1" t="n">
        <f aca="false">'Вклады юр и физ лиц'!K47/Население!L47</f>
        <v>52.4647713226205</v>
      </c>
      <c r="M47" s="1" t="n">
        <f aca="false">'Вклады юр и физ лиц'!L47/Население!M47</f>
        <v>57.9417596034696</v>
      </c>
      <c r="N47" s="1" t="n">
        <f aca="false">'Вклады юр и физ лиц'!M47/Население!N47</f>
        <v>67.4294554455446</v>
      </c>
      <c r="O47" s="1" t="n">
        <f aca="false">'Вклады юр и физ лиц'!N47/Население!O47</f>
        <v>75.9428571428571</v>
      </c>
      <c r="P47" s="1" t="n">
        <f aca="false">'Вклады юр и физ лиц'!O47/Население!P47</f>
        <v>83.2553459119497</v>
      </c>
      <c r="Q47" s="1" t="n">
        <f aca="false">'Вклады юр и физ лиц'!P47/Население!Q47</f>
        <v>92.4873417721519</v>
      </c>
      <c r="R47" s="1" t="n">
        <f aca="false">'Вклады юр и физ лиц'!Q47/Население!R47</f>
        <v>101.540436456996</v>
      </c>
    </row>
    <row r="48" customFormat="false" ht="15.75" hidden="false" customHeight="false" outlineLevel="0" collapsed="false">
      <c r="A48" s="118" t="n">
        <v>47</v>
      </c>
      <c r="B48" s="1" t="s">
        <v>48</v>
      </c>
      <c r="C48" s="1" t="n">
        <f aca="false">'Вклады юр и физ лиц'!B48/Население!C48</f>
        <v>11.6843168527379</v>
      </c>
      <c r="D48" s="1" t="n">
        <f aca="false">'Вклады юр и физ лиц'!C48/Население!D48</f>
        <v>21.7271664008506</v>
      </c>
      <c r="E48" s="1" t="n">
        <f aca="false">'Вклады юр и физ лиц'!D48/Население!E48</f>
        <v>28.4687234042553</v>
      </c>
      <c r="F48" s="1" t="n">
        <f aca="false">'Вклады юр и физ лиц'!E48/Население!F48</f>
        <v>40.662742492692</v>
      </c>
      <c r="G48" s="1" t="n">
        <f aca="false">'Вклады юр и физ лиц'!F48/Население!G48</f>
        <v>42.1196073228973</v>
      </c>
      <c r="H48" s="1" t="n">
        <f aca="false">'Вклады юр и физ лиц'!G48/Население!H48</f>
        <v>49.452152099287</v>
      </c>
      <c r="I48" s="1" t="n">
        <f aca="false">'Вклады юр и физ лиц'!H48/Население!I48</f>
        <v>69.1343676045228</v>
      </c>
      <c r="J48" s="1" t="n">
        <f aca="false">'Вклады юр и физ лиц'!I48/Население!J48</f>
        <v>90.5918367346939</v>
      </c>
      <c r="K48" s="1" t="n">
        <f aca="false">'Вклады юр и физ лиц'!J48/Население!K48</f>
        <v>101.632881709224</v>
      </c>
      <c r="L48" s="1" t="n">
        <f aca="false">'Вклады юр и физ лиц'!K48/Население!L48</f>
        <v>120.729961089494</v>
      </c>
      <c r="M48" s="1" t="n">
        <f aca="false">'Вклады юр и физ лиц'!L48/Население!M48</f>
        <v>135.382010855518</v>
      </c>
      <c r="N48" s="1" t="n">
        <f aca="false">'Вклады юр и физ лиц'!M48/Население!N48</f>
        <v>151.266151866152</v>
      </c>
      <c r="O48" s="1" t="n">
        <f aca="false">'Вклады юр и физ лиц'!N48/Население!O48</f>
        <v>171.46136071887</v>
      </c>
      <c r="P48" s="1" t="n">
        <f aca="false">'Вклады юр и физ лиц'!O48/Население!P48</f>
        <v>180.09104898692</v>
      </c>
      <c r="Q48" s="1" t="n">
        <f aca="false">'Вклады юр и физ лиц'!P48/Население!Q48</f>
        <v>210.147834998719</v>
      </c>
      <c r="R48" s="1" t="n">
        <f aca="false">'Вклады юр и физ лиц'!Q48/Население!R48</f>
        <v>243.236260914227</v>
      </c>
    </row>
    <row r="49" customFormat="false" ht="15.75" hidden="false" customHeight="false" outlineLevel="0" collapsed="false">
      <c r="A49" s="118" t="n">
        <v>48</v>
      </c>
      <c r="B49" s="1" t="s">
        <v>49</v>
      </c>
      <c r="C49" s="1" t="n">
        <f aca="false">'Вклады юр и физ лиц'!B49/Население!C49</f>
        <v>6.66953428201811</v>
      </c>
      <c r="D49" s="1" t="n">
        <f aca="false">'Вклады юр и физ лиц'!C49/Население!D49</f>
        <v>9.72370466321244</v>
      </c>
      <c r="E49" s="1" t="n">
        <f aca="false">'Вклады юр и физ лиц'!D49/Население!E49</f>
        <v>13.9208062418726</v>
      </c>
      <c r="F49" s="1" t="n">
        <f aca="false">'Вклады юр и физ лиц'!E49/Население!F49</f>
        <v>19.4386170906719</v>
      </c>
      <c r="G49" s="1" t="n">
        <f aca="false">'Вклады юр и физ лиц'!F49/Население!G49</f>
        <v>20.0475474166122</v>
      </c>
      <c r="H49" s="1" t="n">
        <f aca="false">'Вклады юр и физ лиц'!G49/Население!H49</f>
        <v>27.8303289473684</v>
      </c>
      <c r="I49" s="1" t="n">
        <f aca="false">'Вклады юр и физ лиц'!H49/Население!I49</f>
        <v>36.6646903820817</v>
      </c>
      <c r="J49" s="1" t="n">
        <f aca="false">'Вклады юр и физ лиц'!I49/Население!J49</f>
        <v>42.9729907773386</v>
      </c>
      <c r="K49" s="1" t="n">
        <f aca="false">'Вклады юр и физ лиц'!J49/Население!K49</f>
        <v>53.972972972973</v>
      </c>
      <c r="L49" s="1" t="n">
        <f aca="false">'Вклады юр и физ лиц'!K49/Население!L49</f>
        <v>64.4301712779974</v>
      </c>
      <c r="M49" s="1" t="n">
        <f aca="false">'Вклады юр и физ лиц'!L49/Население!M49</f>
        <v>71.1259063941991</v>
      </c>
      <c r="N49" s="1" t="n">
        <f aca="false">'Вклады юр и физ лиц'!M49/Население!N49</f>
        <v>79.2504943968359</v>
      </c>
      <c r="O49" s="1" t="n">
        <f aca="false">'Вклады юр и физ лиц'!N49/Население!O49</f>
        <v>98.7045604758757</v>
      </c>
      <c r="P49" s="1" t="n">
        <f aca="false">'Вклады юр и физ лиц'!O49/Население!P49</f>
        <v>107.430656934307</v>
      </c>
      <c r="Q49" s="1" t="n">
        <f aca="false">'Вклады юр и физ лиц'!P49/Население!Q49</f>
        <v>116.629580279813</v>
      </c>
      <c r="R49" s="1" t="n">
        <f aca="false">'Вклады юр и физ лиц'!Q49/Население!R49</f>
        <v>116.359678499665</v>
      </c>
    </row>
    <row r="50" customFormat="false" ht="15.75" hidden="false" customHeight="false" outlineLevel="0" collapsed="false">
      <c r="A50" s="118" t="n">
        <v>49</v>
      </c>
      <c r="B50" s="1" t="s">
        <v>50</v>
      </c>
      <c r="C50" s="1" t="n">
        <f aca="false">'Вклады юр и физ лиц'!B50/Население!C50</f>
        <v>5.31141516810008</v>
      </c>
      <c r="D50" s="1" t="n">
        <f aca="false">'Вклады юр и физ лиц'!C50/Население!D50</f>
        <v>7.303173374613</v>
      </c>
      <c r="E50" s="1" t="n">
        <f aca="false">'Вклады юр и физ лиц'!D50/Население!E50</f>
        <v>11.4115863141524</v>
      </c>
      <c r="F50" s="1" t="n">
        <f aca="false">'Вклады юр и физ лиц'!E50/Население!F50</f>
        <v>16.2538221528861</v>
      </c>
      <c r="G50" s="1" t="n">
        <f aca="false">'Вклады юр и физ лиц'!F50/Население!G50</f>
        <v>17.139483971853</v>
      </c>
      <c r="H50" s="1" t="n">
        <f aca="false">'Вклады юр и физ лиц'!G50/Население!H50</f>
        <v>24.1328537170264</v>
      </c>
      <c r="I50" s="1" t="n">
        <f aca="false">'Вклады юр и физ лиц'!H50/Население!I50</f>
        <v>34.2461908580593</v>
      </c>
      <c r="J50" s="1" t="n">
        <f aca="false">'Вклады юр и физ лиц'!I50/Население!J50</f>
        <v>40.1800643086817</v>
      </c>
      <c r="K50" s="1" t="n">
        <f aca="false">'Вклады юр и физ лиц'!J50/Население!K50</f>
        <v>51.2209677419355</v>
      </c>
      <c r="L50" s="1" t="n">
        <f aca="false">'Вклады юр и физ лиц'!K50/Население!L50</f>
        <v>62.7592891760905</v>
      </c>
      <c r="M50" s="1" t="n">
        <f aca="false">'Вклады юр и физ лиц'!L50/Население!M50</f>
        <v>62.8682295877122</v>
      </c>
      <c r="N50" s="1" t="n">
        <f aca="false">'Вклады юр и физ лиц'!M50/Население!N50</f>
        <v>76.2046925566343</v>
      </c>
      <c r="O50" s="1" t="n">
        <f aca="false">'Вклады юр и физ лиц'!N50/Население!O50</f>
        <v>89.4857839155158</v>
      </c>
      <c r="P50" s="1" t="n">
        <f aca="false">'Вклады юр и физ лиц'!O50/Население!P50</f>
        <v>100.523303352412</v>
      </c>
      <c r="Q50" s="1" t="n">
        <f aca="false">'Вклады юр и физ лиц'!P50/Население!Q50</f>
        <v>110.338259441708</v>
      </c>
      <c r="R50" s="1" t="n">
        <f aca="false">'Вклады юр и физ лиц'!Q50/Население!R50</f>
        <v>118.899006622517</v>
      </c>
    </row>
    <row r="51" customFormat="false" ht="15.75" hidden="false" customHeight="false" outlineLevel="0" collapsed="false">
      <c r="A51" s="118" t="n">
        <v>50</v>
      </c>
      <c r="B51" s="1" t="s">
        <v>51</v>
      </c>
      <c r="C51" s="1" t="n">
        <f aca="false">'Вклады юр и физ лиц'!B51/Население!C51</f>
        <v>10.9595071717543</v>
      </c>
      <c r="D51" s="1" t="n">
        <f aca="false">'Вклады юр и физ лиц'!C51/Население!D51</f>
        <v>13.8378093158661</v>
      </c>
      <c r="E51" s="1" t="n">
        <f aca="false">'Вклады юр и физ лиц'!D51/Население!E51</f>
        <v>20.1974368363237</v>
      </c>
      <c r="F51" s="1" t="n">
        <f aca="false">'Вклады юр и физ лиц'!E51/Население!F51</f>
        <v>30.5733995584989</v>
      </c>
      <c r="G51" s="1" t="n">
        <f aca="false">'Вклады юр и физ лиц'!F51/Население!G51</f>
        <v>39.713552437223</v>
      </c>
      <c r="H51" s="1" t="n">
        <f aca="false">'Вклады юр и физ лиц'!G51/Население!H51</f>
        <v>42.5894457099469</v>
      </c>
      <c r="I51" s="1" t="n">
        <f aca="false">'Вклады юр и физ лиц'!H51/Население!I51</f>
        <v>53.9289243633599</v>
      </c>
      <c r="J51" s="1" t="n">
        <f aca="false">'Вклады юр и физ лиц'!I51/Население!J51</f>
        <v>68.7585421412301</v>
      </c>
      <c r="K51" s="1" t="n">
        <f aca="false">'Вклады юр и физ лиц'!J51/Население!K51</f>
        <v>78.6456752655539</v>
      </c>
      <c r="L51" s="1" t="n">
        <f aca="false">'Вклады юр и физ лиц'!K51/Население!L51</f>
        <v>90.9616989002655</v>
      </c>
      <c r="M51" s="1" t="n">
        <f aca="false">'Вклады юр и физ лиц'!L51/Население!M51</f>
        <v>88.7270311313592</v>
      </c>
      <c r="N51" s="1" t="n">
        <f aca="false">'Вклады юр и физ лиц'!M51/Население!N51</f>
        <v>102.118161094225</v>
      </c>
      <c r="O51" s="1" t="n">
        <f aca="false">'Вклады юр и физ лиц'!N51/Население!O51</f>
        <v>110.730461303851</v>
      </c>
      <c r="P51" s="1" t="n">
        <f aca="false">'Вклады юр и физ лиц'!O51/Население!P51</f>
        <v>118.163155878974</v>
      </c>
      <c r="Q51" s="1" t="n">
        <f aca="false">'Вклады юр и физ лиц'!P51/Население!Q51</f>
        <v>127.174297806849</v>
      </c>
      <c r="R51" s="1" t="n">
        <f aca="false">'Вклады юр и физ лиц'!Q51/Население!R51</f>
        <v>140.524621946491</v>
      </c>
    </row>
    <row r="52" customFormat="false" ht="15.75" hidden="false" customHeight="false" outlineLevel="0" collapsed="false">
      <c r="A52" s="118" t="n">
        <v>51</v>
      </c>
      <c r="B52" s="1" t="s">
        <v>52</v>
      </c>
      <c r="C52" s="1" t="n">
        <f aca="false">'Вклады юр и физ лиц'!B52/Население!C52</f>
        <v>6.65299506694856</v>
      </c>
      <c r="D52" s="1" t="n">
        <f aca="false">'Вклады юр и физ лиц'!C52/Население!D52</f>
        <v>8.69182259182259</v>
      </c>
      <c r="E52" s="1" t="n">
        <f aca="false">'Вклады юр и физ лиц'!D52/Население!E52</f>
        <v>12.8836720392432</v>
      </c>
      <c r="F52" s="1" t="n">
        <f aca="false">'Вклады юр и физ лиц'!E52/Население!F52</f>
        <v>16.5062986553432</v>
      </c>
      <c r="G52" s="1" t="n">
        <f aca="false">'Вклады юр и физ лиц'!F52/Население!G52</f>
        <v>20.426266952177</v>
      </c>
      <c r="H52" s="1" t="n">
        <f aca="false">'Вклады юр и физ лиц'!G52/Население!H52</f>
        <v>27.6300970873786</v>
      </c>
      <c r="I52" s="1" t="n">
        <f aca="false">'Вклады юр и физ лиц'!H52/Население!I52</f>
        <v>40.5715361445783</v>
      </c>
      <c r="J52" s="1" t="n">
        <f aca="false">'Вклады юр и физ лиц'!I52/Население!J52</f>
        <v>45.6292645943897</v>
      </c>
      <c r="K52" s="1" t="n">
        <f aca="false">'Вклады юр и физ лиц'!J52/Население!K52</f>
        <v>53.7551487414188</v>
      </c>
      <c r="L52" s="1" t="n">
        <f aca="false">'Вклады юр и физ лиц'!K52/Население!L52</f>
        <v>62.521472392638</v>
      </c>
      <c r="M52" s="1" t="n">
        <f aca="false">'Вклады юр и физ лиц'!L52/Население!M52</f>
        <v>63.0562837316885</v>
      </c>
      <c r="N52" s="1" t="n">
        <f aca="false">'Вклады юр и физ лиц'!M52/Население!N52</f>
        <v>75.9783281733746</v>
      </c>
      <c r="O52" s="1" t="n">
        <f aca="false">'Вклады юр и физ лиц'!N52/Население!O52</f>
        <v>87.833982852689</v>
      </c>
      <c r="P52" s="1" t="n">
        <f aca="false">'Вклады юр и физ лиц'!O52/Население!P52</f>
        <v>100.989779874214</v>
      </c>
      <c r="Q52" s="1" t="n">
        <f aca="false">'Вклады юр и физ лиц'!P52/Население!Q52</f>
        <v>110.380047505938</v>
      </c>
      <c r="R52" s="1" t="n">
        <f aca="false">'Вклады юр и физ лиц'!Q52/Население!R52</f>
        <v>123.812</v>
      </c>
    </row>
    <row r="53" customFormat="false" ht="15.75" hidden="false" customHeight="false" outlineLevel="0" collapsed="false">
      <c r="A53" s="118" t="n">
        <v>52</v>
      </c>
      <c r="B53" s="1" t="s">
        <v>53</v>
      </c>
      <c r="C53" s="1" t="n">
        <f aca="false">'Вклады юр и физ лиц'!B53/Население!C53</f>
        <v>10.7332454598711</v>
      </c>
      <c r="D53" s="1" t="n">
        <f aca="false">'Вклады юр и физ лиц'!C53/Население!D53</f>
        <v>14.6062738199941</v>
      </c>
      <c r="E53" s="1" t="n">
        <f aca="false">'Вклады юр и физ лиц'!D53/Население!E53</f>
        <v>22.1025140490979</v>
      </c>
      <c r="F53" s="1" t="n">
        <f aca="false">'Вклады юр и физ лиц'!E53/Население!F53</f>
        <v>31.755</v>
      </c>
      <c r="G53" s="1" t="n">
        <f aca="false">'Вклады юр и физ лиц'!F53/Население!G53</f>
        <v>31.0251421730021</v>
      </c>
      <c r="H53" s="1" t="n">
        <f aca="false">'Вклады юр и физ лиц'!G53/Население!H53</f>
        <v>42.6626964933495</v>
      </c>
      <c r="I53" s="1" t="n">
        <f aca="false">'Вклады юр и физ лиц'!H53/Население!I53</f>
        <v>60.4843797391568</v>
      </c>
      <c r="J53" s="1" t="n">
        <f aca="false">'Вклады юр и физ лиц'!I53/Население!J53</f>
        <v>68.2920972644377</v>
      </c>
      <c r="K53" s="1" t="n">
        <f aca="false">'Вклады юр и физ лиц'!J53/Население!K53</f>
        <v>85.6683937823834</v>
      </c>
      <c r="L53" s="1" t="n">
        <f aca="false">'Вклады юр и физ лиц'!K53/Население!L53</f>
        <v>93.7948012232416</v>
      </c>
      <c r="M53" s="1" t="n">
        <f aca="false">'Вклады юр и физ лиц'!L53/Население!M53</f>
        <v>96.8601226993865</v>
      </c>
      <c r="N53" s="1" t="n">
        <f aca="false">'Вклады юр и физ лиц'!M53/Население!N53</f>
        <v>121.465517241379</v>
      </c>
      <c r="O53" s="1" t="n">
        <f aca="false">'Вклады юр и физ лиц'!N53/Население!O53</f>
        <v>134.595981452859</v>
      </c>
      <c r="P53" s="1" t="n">
        <f aca="false">'Вклады юр и физ лиц'!O53/Население!P53</f>
        <v>152.817729393468</v>
      </c>
      <c r="Q53" s="1" t="n">
        <f aca="false">'Вклады юр и физ лиц'!P53/Население!Q53</f>
        <v>170.388698095535</v>
      </c>
      <c r="R53" s="1" t="n">
        <f aca="false">'Вклады юр и физ лиц'!Q53/Население!R53</f>
        <v>188.563109852062</v>
      </c>
    </row>
    <row r="54" customFormat="false" ht="15.75" hidden="false" customHeight="false" outlineLevel="0" collapsed="false">
      <c r="A54" s="118" t="n">
        <v>53</v>
      </c>
      <c r="B54" s="1" t="s">
        <v>54</v>
      </c>
      <c r="C54" s="1" t="n">
        <f aca="false">'Вклады юр и физ лиц'!B54/Население!C54</f>
        <v>6.84266602962255</v>
      </c>
      <c r="D54" s="1" t="n">
        <f aca="false">'Вклады юр и физ лиц'!C54/Население!D54</f>
        <v>9.54069223573433</v>
      </c>
      <c r="E54" s="1" t="n">
        <f aca="false">'Вклады юр и физ лиц'!D54/Население!E54</f>
        <v>12.8108184383819</v>
      </c>
      <c r="F54" s="1" t="n">
        <f aca="false">'Вклады юр и физ лиц'!E54/Население!F54</f>
        <v>18.8537517697027</v>
      </c>
      <c r="G54" s="1" t="n">
        <f aca="false">'Вклады юр и физ лиц'!F54/Население!G54</f>
        <v>21.6414772727273</v>
      </c>
      <c r="H54" s="1" t="n">
        <f aca="false">'Вклады юр и физ лиц'!G54/Население!H54</f>
        <v>27.4776082677165</v>
      </c>
      <c r="I54" s="1" t="n">
        <f aca="false">'Вклады юр и физ лиц'!H54/Население!I54</f>
        <v>35.7346837944664</v>
      </c>
      <c r="J54" s="1" t="n">
        <f aca="false">'Вклады юр и физ лиц'!I54/Население!J54</f>
        <v>43.4722222222222</v>
      </c>
      <c r="K54" s="1" t="n">
        <f aca="false">'Вклады юр и физ лиц'!J54/Население!K54</f>
        <v>53.602787456446</v>
      </c>
      <c r="L54" s="1" t="n">
        <f aca="false">'Вклады юр и физ лиц'!K54/Население!L54</f>
        <v>62.5527236381809</v>
      </c>
      <c r="M54" s="1" t="n">
        <f aca="false">'Вклады юр и физ лиц'!L54/Население!M54</f>
        <v>62.790977443609</v>
      </c>
      <c r="N54" s="1" t="n">
        <f aca="false">'Вклады юр и физ лиц'!M54/Население!N54</f>
        <v>72.7698492462312</v>
      </c>
      <c r="O54" s="1" t="n">
        <f aca="false">'Вклады юр и физ лиц'!N54/Население!O54</f>
        <v>78.7047522750253</v>
      </c>
      <c r="P54" s="1" t="n">
        <f aca="false">'Вклады юр и физ лиц'!O54/Население!P54</f>
        <v>87.3861436576668</v>
      </c>
      <c r="Q54" s="1" t="n">
        <f aca="false">'Вклады юр и физ лиц'!P54/Население!Q54</f>
        <v>97.687276443536</v>
      </c>
      <c r="R54" s="1" t="n">
        <f aca="false">'Вклады юр и физ лиц'!Q54/Население!R54</f>
        <v>106.775090066907</v>
      </c>
    </row>
    <row r="55" customFormat="false" ht="15.75" hidden="false" customHeight="false" outlineLevel="0" collapsed="false">
      <c r="A55" s="118" t="n">
        <v>54</v>
      </c>
      <c r="B55" s="1" t="s">
        <v>55</v>
      </c>
      <c r="C55" s="1" t="n">
        <f aca="false">'Вклады юр и физ лиц'!B55/Население!C55</f>
        <v>6.09380281690141</v>
      </c>
      <c r="D55" s="1" t="n">
        <f aca="false">'Вклады юр и физ лиц'!C55/Население!D55</f>
        <v>8.39311079545455</v>
      </c>
      <c r="E55" s="1" t="n">
        <f aca="false">'Вклады юр и физ лиц'!D55/Население!E55</f>
        <v>12.1028653295129</v>
      </c>
      <c r="F55" s="1" t="n">
        <f aca="false">'Вклады юр и физ лиц'!E55/Население!F55</f>
        <v>15.7551152737752</v>
      </c>
      <c r="G55" s="1" t="n">
        <f aca="false">'Вклады юр и физ лиц'!F55/Население!G55</f>
        <v>18.7353623188406</v>
      </c>
      <c r="H55" s="1" t="n">
        <f aca="false">'Вклады юр и физ лиц'!G55/Население!H55</f>
        <v>23.7033959537572</v>
      </c>
      <c r="I55" s="1" t="n">
        <f aca="false">'Вклады юр и физ лиц'!H55/Население!I55</f>
        <v>33.0530137981118</v>
      </c>
      <c r="J55" s="1" t="n">
        <f aca="false">'Вклады юр и физ лиц'!I55/Население!J55</f>
        <v>40.4163623082542</v>
      </c>
      <c r="K55" s="1" t="n">
        <f aca="false">'Вклады юр и физ лиц'!J55/Население!K55</f>
        <v>49.3989713445996</v>
      </c>
      <c r="L55" s="1" t="n">
        <f aca="false">'Вклады юр и физ лиц'!K55/Население!L55</f>
        <v>60.1954277286136</v>
      </c>
      <c r="M55" s="1" t="n">
        <f aca="false">'Вклады юр и физ лиц'!L55/Население!M55</f>
        <v>59.9058561897702</v>
      </c>
      <c r="N55" s="1" t="n">
        <f aca="false">'Вклады юр и физ лиц'!M55/Население!N55</f>
        <v>72.7593144560358</v>
      </c>
      <c r="O55" s="1" t="n">
        <f aca="false">'Вклады юр и физ лиц'!N55/Население!O55</f>
        <v>83.0187687687688</v>
      </c>
      <c r="P55" s="1" t="n">
        <f aca="false">'Вклады юр и физ лиц'!O55/Население!P55</f>
        <v>95.1949924127466</v>
      </c>
      <c r="Q55" s="1" t="n">
        <f aca="false">'Вклады юр и физ лиц'!P55/Население!Q55</f>
        <v>106.90045941807</v>
      </c>
      <c r="R55" s="1" t="n">
        <f aca="false">'Вклады юр и физ лиц'!Q55/Население!R55</f>
        <v>116.962819519752</v>
      </c>
    </row>
    <row r="56" customFormat="false" ht="15.75" hidden="false" customHeight="false" outlineLevel="0" collapsed="false">
      <c r="A56" s="118" t="n">
        <v>55</v>
      </c>
      <c r="B56" s="1" t="s">
        <v>56</v>
      </c>
      <c r="C56" s="1" t="n">
        <f aca="false">'Вклады юр и физ лиц'!B56/Население!C56</f>
        <v>12.7089584624923</v>
      </c>
      <c r="D56" s="1" t="n">
        <f aca="false">'Вклады юр и физ лиц'!C56/Население!D56</f>
        <v>20.1967387895892</v>
      </c>
      <c r="E56" s="1" t="n">
        <f aca="false">'Вклады юр и физ лиц'!D56/Население!E56</f>
        <v>28.2927627438641</v>
      </c>
      <c r="F56" s="1" t="n">
        <f aca="false">'Вклады юр и физ лиц'!E56/Население!F56</f>
        <v>45.1631578947369</v>
      </c>
      <c r="G56" s="1" t="n">
        <f aca="false">'Вклады юр и физ лиц'!F56/Население!G56</f>
        <v>43.7581520025229</v>
      </c>
      <c r="H56" s="1" t="n">
        <f aca="false">'Вклады юр и физ лиц'!G56/Население!H56</f>
        <v>53.2936236391913</v>
      </c>
      <c r="I56" s="1" t="n">
        <f aca="false">'Вклады юр и физ лиц'!H56/Население!I56</f>
        <v>68.3739887990044</v>
      </c>
      <c r="J56" s="1" t="n">
        <f aca="false">'Вклады юр и физ лиц'!I56/Население!J56</f>
        <v>86.0482415188298</v>
      </c>
      <c r="K56" s="1" t="n">
        <f aca="false">'Вклады юр и физ лиц'!J56/Население!K56</f>
        <v>98.2958579881657</v>
      </c>
      <c r="L56" s="1" t="n">
        <f aca="false">'Вклады юр и физ лиц'!K56/Население!L56</f>
        <v>115.666977902272</v>
      </c>
      <c r="M56" s="1" t="n">
        <f aca="false">'Вклады юр и физ лиц'!L56/Население!M56</f>
        <v>125.062071116656</v>
      </c>
      <c r="N56" s="1" t="n">
        <f aca="false">'Вклады юр и физ лиц'!M56/Население!N56</f>
        <v>141.081798314081</v>
      </c>
      <c r="O56" s="1" t="n">
        <f aca="false">'Вклады юр и физ лиц'!N56/Население!O56</f>
        <v>154.063263388663</v>
      </c>
      <c r="P56" s="1" t="n">
        <f aca="false">'Вклады юр и физ лиц'!O56/Население!P56</f>
        <v>160.689286836318</v>
      </c>
      <c r="Q56" s="1" t="n">
        <f aca="false">'Вклады юр и физ лиц'!P56/Население!Q56</f>
        <v>166.966027052532</v>
      </c>
      <c r="R56" s="1" t="n">
        <f aca="false">'Вклады юр и физ лиц'!Q56/Население!R56</f>
        <v>175.841154090044</v>
      </c>
    </row>
    <row r="57" customFormat="false" ht="15.75" hidden="false" customHeight="false" outlineLevel="0" collapsed="false">
      <c r="A57" s="118" t="n">
        <v>56</v>
      </c>
      <c r="B57" s="1" t="s">
        <v>57</v>
      </c>
      <c r="C57" s="1" t="n">
        <f aca="false">'Вклады юр и физ лиц'!B57/Население!C57</f>
        <v>7.60439984561945</v>
      </c>
      <c r="D57" s="1" t="n">
        <f aca="false">'Вклады юр и физ лиц'!C57/Население!D57</f>
        <v>10.8344325153374</v>
      </c>
      <c r="E57" s="1" t="n">
        <f aca="false">'Вклады юр и физ лиц'!D57/Население!E57</f>
        <v>15.5502504816956</v>
      </c>
      <c r="F57" s="1" t="n">
        <f aca="false">'Вклады юр и физ лиц'!E57/Население!F57</f>
        <v>21.6318111455108</v>
      </c>
      <c r="G57" s="1" t="n">
        <f aca="false">'Вклады юр и физ лиц'!F57/Население!G57</f>
        <v>21.6984453944812</v>
      </c>
      <c r="H57" s="1" t="n">
        <f aca="false">'Вклады юр и физ лиц'!G57/Население!H57</f>
        <v>28.4356887653831</v>
      </c>
      <c r="I57" s="1" t="n">
        <f aca="false">'Вклады юр и физ лиц'!H57/Население!I57</f>
        <v>38.7859705061778</v>
      </c>
      <c r="J57" s="1" t="n">
        <f aca="false">'Вклады юр и физ лиц'!I57/Население!J57</f>
        <v>46.3028365960847</v>
      </c>
      <c r="K57" s="1" t="n">
        <f aca="false">'Вклады юр и физ лиц'!J57/Население!K57</f>
        <v>59.6323588305967</v>
      </c>
      <c r="L57" s="1" t="n">
        <f aca="false">'Вклады юр и физ лиц'!K57/Население!L57</f>
        <v>69.6073004412355</v>
      </c>
      <c r="M57" s="1" t="n">
        <f aca="false">'Вклады юр и физ лиц'!L57/Население!M57</f>
        <v>72.3995176848875</v>
      </c>
      <c r="N57" s="1" t="n">
        <f aca="false">'Вклады юр и физ лиц'!M57/Население!N57</f>
        <v>84.6317063331989</v>
      </c>
      <c r="O57" s="1" t="n">
        <f aca="false">'Вклады юр и физ лиц'!N57/Население!O57</f>
        <v>88.0081201786439</v>
      </c>
      <c r="P57" s="1" t="n">
        <f aca="false">'Вклады юр и физ лиц'!O57/Население!P57</f>
        <v>93.46128635805</v>
      </c>
      <c r="Q57" s="1" t="n">
        <f aca="false">'Вклады юр и физ лиц'!P57/Население!Q57</f>
        <v>106.908753096614</v>
      </c>
      <c r="R57" s="1" t="n">
        <f aca="false">'Вклады юр и физ лиц'!Q57/Население!R57</f>
        <v>117.400417536534</v>
      </c>
    </row>
    <row r="58" customFormat="false" ht="15.75" hidden="false" customHeight="false" outlineLevel="0" collapsed="false">
      <c r="A58" s="118" t="n">
        <v>57</v>
      </c>
      <c r="B58" s="1" t="s">
        <v>58</v>
      </c>
      <c r="C58" s="1" t="n">
        <f aca="false">'Вклады юр и физ лиц'!B58/Население!C58</f>
        <v>6.13731343283582</v>
      </c>
      <c r="D58" s="1" t="n">
        <f aca="false">'Вклады юр и физ лиц'!C58/Население!D58</f>
        <v>7.95793413173653</v>
      </c>
      <c r="E58" s="1" t="n">
        <f aca="false">'Вклады юр и физ лиц'!D58/Население!E58</f>
        <v>11.2155068078669</v>
      </c>
      <c r="F58" s="1" t="n">
        <f aca="false">'Вклады юр и физ лиц'!E58/Население!F58</f>
        <v>15.3804115853659</v>
      </c>
      <c r="G58" s="1" t="n">
        <f aca="false">'Вклады юр и физ лиц'!F58/Население!G58</f>
        <v>17.724367816092</v>
      </c>
      <c r="H58" s="1" t="n">
        <f aca="false">'Вклады юр и физ лиц'!G58/Население!H58</f>
        <v>25.1982170542636</v>
      </c>
      <c r="I58" s="1" t="n">
        <f aca="false">'Вклады юр и физ лиц'!H58/Население!I58</f>
        <v>39.1809672386896</v>
      </c>
      <c r="J58" s="1" t="n">
        <f aca="false">'Вклады юр и физ лиц'!I58/Население!J58</f>
        <v>47.4686028257457</v>
      </c>
      <c r="K58" s="1" t="n">
        <f aca="false">'Вклады юр и физ лиц'!J58/Население!K58</f>
        <v>51.4992113564669</v>
      </c>
      <c r="L58" s="1" t="n">
        <f aca="false">'Вклады юр и физ лиц'!K58/Население!L58</f>
        <v>62.6362916006339</v>
      </c>
      <c r="M58" s="1" t="n">
        <f aca="false">'Вклады юр и физ лиц'!L58/Население!M58</f>
        <v>65.9451510333863</v>
      </c>
      <c r="N58" s="1" t="n">
        <f aca="false">'Вклады юр и физ лиц'!M58/Население!N58</f>
        <v>78.074221867518</v>
      </c>
      <c r="O58" s="1" t="n">
        <f aca="false">'Вклады юр и физ лиц'!N58/Население!O58</f>
        <v>85.6680032076985</v>
      </c>
      <c r="P58" s="1" t="n">
        <f aca="false">'Вклады юр и физ лиц'!O58/Население!P58</f>
        <v>101.674474959612</v>
      </c>
      <c r="Q58" s="1" t="n">
        <f aca="false">'Вклады юр и физ лиц'!P58/Население!Q58</f>
        <v>109.184552845528</v>
      </c>
      <c r="R58" s="1" t="n">
        <f aca="false">'Вклады юр и физ лиц'!Q58/Население!R58</f>
        <v>116.821018062397</v>
      </c>
    </row>
    <row r="59" customFormat="false" ht="15.75" hidden="false" customHeight="false" outlineLevel="0" collapsed="false">
      <c r="A59" s="118" t="n">
        <v>58</v>
      </c>
      <c r="B59" s="1" t="s">
        <v>59</v>
      </c>
      <c r="C59" s="1" t="n">
        <f aca="false">'Вклады юр и физ лиц'!B59/Население!C59</f>
        <v>4.10758835758836</v>
      </c>
      <c r="D59" s="1" t="n">
        <f aca="false">'Вклады юр и физ лиц'!C59/Население!D59</f>
        <v>5.45020408163265</v>
      </c>
      <c r="E59" s="1" t="n">
        <f aca="false">'Вклады юр и физ лиц'!D59/Население!E59</f>
        <v>8.1047471620227</v>
      </c>
      <c r="F59" s="1" t="n">
        <f aca="false">'Вклады юр и физ лиц'!E59/Население!F59</f>
        <v>10.9276041666667</v>
      </c>
      <c r="G59" s="1" t="n">
        <f aca="false">'Вклады юр и физ лиц'!F59/Население!G59</f>
        <v>11.9515215110178</v>
      </c>
      <c r="H59" s="1" t="n">
        <f aca="false">'Вклады юр и физ лиц'!G59/Население!H59</f>
        <v>16.3886688668867</v>
      </c>
      <c r="I59" s="1" t="n">
        <f aca="false">'Вклады юр и физ лиц'!H59/Население!I59</f>
        <v>22.4486607142857</v>
      </c>
      <c r="J59" s="1" t="n">
        <f aca="false">'Вклады юр и физ лиц'!I59/Население!J59</f>
        <v>27.0891647855531</v>
      </c>
      <c r="K59" s="1" t="n">
        <f aca="false">'Вклады юр и физ лиц'!J59/Население!K59</f>
        <v>35.4925883694413</v>
      </c>
      <c r="L59" s="1" t="n">
        <f aca="false">'Вклады юр и физ лиц'!K59/Население!L59</f>
        <v>41.9620689655172</v>
      </c>
      <c r="M59" s="1" t="n">
        <f aca="false">'Вклады юр и физ лиц'!L59/Население!M59</f>
        <v>42.7645011600928</v>
      </c>
      <c r="N59" s="1" t="n">
        <f aca="false">'Вклады юр и физ лиц'!M59/Население!N59</f>
        <v>52.5831381733021</v>
      </c>
      <c r="O59" s="1" t="n">
        <f aca="false">'Вклады юр и физ лиц'!N59/Население!O59</f>
        <v>57.2234042553191</v>
      </c>
      <c r="P59" s="1" t="n">
        <f aca="false">'Вклады юр и физ лиц'!O59/Население!P59</f>
        <v>66.1808383233533</v>
      </c>
      <c r="Q59" s="1" t="n">
        <f aca="false">'Вклады юр и физ лиц'!P59/Население!Q59</f>
        <v>71.2696493349456</v>
      </c>
      <c r="R59" s="1" t="n">
        <f aca="false">'Вклады юр и физ лиц'!Q59/Население!R59</f>
        <v>77.6581196581197</v>
      </c>
    </row>
    <row r="60" customFormat="false" ht="15.75" hidden="false" customHeight="false" outlineLevel="0" collapsed="false">
      <c r="A60" s="118" t="n">
        <v>59</v>
      </c>
      <c r="B60" s="1" t="s">
        <v>60</v>
      </c>
      <c r="C60" s="1" t="n">
        <f aca="false">'Вклады юр и физ лиц'!B60/Население!C60</f>
        <v>11.9767676767677</v>
      </c>
      <c r="D60" s="1" t="n">
        <f aca="false">'Вклады юр и физ лиц'!C60/Население!D60</f>
        <v>16.7832426303855</v>
      </c>
      <c r="E60" s="1" t="n">
        <f aca="false">'Вклады юр и физ лиц'!D60/Население!E60</f>
        <v>26.3882045454545</v>
      </c>
      <c r="F60" s="1" t="n">
        <f aca="false">'Вклады юр и физ лиц'!E60/Население!F60</f>
        <v>39.173703366697</v>
      </c>
      <c r="G60" s="1" t="n">
        <f aca="false">'Вклады юр и физ лиц'!F60/Население!G60</f>
        <v>38.3810011376564</v>
      </c>
      <c r="H60" s="1" t="n">
        <f aca="false">'Вклады юр и физ лиц'!G60/Население!H60</f>
        <v>47.6261577845008</v>
      </c>
      <c r="I60" s="1" t="n">
        <f aca="false">'Вклады юр и физ лиц'!H60/Население!I60</f>
        <v>66.7569073601114</v>
      </c>
      <c r="J60" s="1" t="n">
        <f aca="false">'Вклады юр и физ лиц'!I60/Население!J60</f>
        <v>80.6795644114921</v>
      </c>
      <c r="K60" s="1" t="n">
        <f aca="false">'Вклады юр и физ лиц'!J60/Население!K60</f>
        <v>94.0347141865309</v>
      </c>
      <c r="L60" s="1" t="n">
        <f aca="false">'Вклады юр и физ лиц'!K60/Население!L60</f>
        <v>111.107464756182</v>
      </c>
      <c r="M60" s="1" t="n">
        <f aca="false">'Вклады юр и физ лиц'!L60/Население!M60</f>
        <v>112.936951501155</v>
      </c>
      <c r="N60" s="1" t="n">
        <f aca="false">'Вклады юр и физ лиц'!M60/Население!N60</f>
        <v>129.352968352968</v>
      </c>
      <c r="O60" s="1" t="n">
        <f aca="false">'Вклады юр и физ лиц'!N60/Население!O60</f>
        <v>145.954913294798</v>
      </c>
      <c r="P60" s="1" t="n">
        <f aca="false">'Вклады юр и физ лиц'!O60/Население!P60</f>
        <v>163.482159406858</v>
      </c>
      <c r="Q60" s="1" t="n">
        <f aca="false">'Вклады юр и физ лиц'!P60/Население!Q60</f>
        <v>178.300626304802</v>
      </c>
      <c r="R60" s="1" t="n">
        <f aca="false">'Вклады юр и физ лиц'!Q60/Население!R60</f>
        <v>193.898834498835</v>
      </c>
    </row>
    <row r="61" customFormat="false" ht="15.75" hidden="false" customHeight="false" outlineLevel="0" collapsed="false">
      <c r="A61" s="118" t="n">
        <v>60</v>
      </c>
      <c r="B61" s="1" t="s">
        <v>61</v>
      </c>
      <c r="C61" s="1" t="n">
        <f aca="false">'Вклады юр и физ лиц'!B61/Население!C61</f>
        <v>22.2181238615665</v>
      </c>
      <c r="D61" s="1" t="n">
        <f aca="false">'Вклады юр и физ лиц'!C61/Население!D61</f>
        <v>30.5069214565152</v>
      </c>
      <c r="E61" s="1" t="n">
        <f aca="false">'Вклады юр и физ лиц'!D61/Население!E61</f>
        <v>41.0151868460389</v>
      </c>
      <c r="F61" s="1" t="n">
        <f aca="false">'Вклады юр и физ лиц'!E61/Население!F61</f>
        <v>52.8166271487848</v>
      </c>
      <c r="G61" s="1" t="n">
        <f aca="false">'Вклады юр и физ лиц'!F61/Население!G61</f>
        <v>68.6515151515152</v>
      </c>
      <c r="H61" s="1" t="n">
        <f aca="false">'Вклады юр и физ лиц'!G61/Население!H61</f>
        <v>81.9296035242291</v>
      </c>
      <c r="I61" s="1" t="n">
        <f aca="false">'Вклады юр и физ лиц'!H61/Население!I61</f>
        <v>103.773988439306</v>
      </c>
      <c r="J61" s="1" t="n">
        <f aca="false">'Вклады юр и физ лиц'!I61/Население!J61</f>
        <v>125.640273426374</v>
      </c>
      <c r="K61" s="1" t="n">
        <f aca="false">'Вклады юр и физ лиц'!J61/Население!K61</f>
        <v>151.586858432036</v>
      </c>
      <c r="L61" s="1" t="n">
        <f aca="false">'Вклады юр и физ лиц'!K61/Население!L61</f>
        <v>171.211951968724</v>
      </c>
      <c r="M61" s="1" t="n">
        <f aca="false">'Вклады юр и физ лиц'!L61/Население!M61</f>
        <v>170.674965421853</v>
      </c>
      <c r="N61" s="1" t="n">
        <f aca="false">'Вклады юр и физ лиц'!M61/Население!N61</f>
        <v>175.077868852459</v>
      </c>
      <c r="O61" s="1" t="n">
        <f aca="false">'Вклады юр и физ лиц'!N61/Население!O61</f>
        <v>202.459371614301</v>
      </c>
      <c r="P61" s="1" t="n">
        <f aca="false">'Вклады юр и физ лиц'!O61/Население!P61</f>
        <v>237.112543647596</v>
      </c>
      <c r="Q61" s="1" t="n">
        <f aca="false">'Вклады юр и физ лиц'!P61/Население!Q61</f>
        <v>269.965397923875</v>
      </c>
      <c r="R61" s="1" t="n">
        <f aca="false">'Вклады юр и физ лиц'!Q61/Население!R61</f>
        <v>312.050820539968</v>
      </c>
    </row>
    <row r="62" customFormat="false" ht="15.75" hidden="false" customHeight="false" outlineLevel="0" collapsed="false">
      <c r="A62" s="118" t="n">
        <v>61</v>
      </c>
      <c r="B62" s="1" t="s">
        <v>62</v>
      </c>
      <c r="C62" s="1" t="n">
        <f aca="false">'Вклады юр и физ лиц'!B62/Население!C62</f>
        <v>8.42391242536253</v>
      </c>
      <c r="D62" s="1" t="n">
        <f aca="false">'Вклады юр и физ лиц'!C62/Население!D62</f>
        <v>11.8392523364486</v>
      </c>
      <c r="E62" s="1" t="n">
        <f aca="false">'Вклады юр и физ лиц'!D62/Население!E62</f>
        <v>17.3747796417401</v>
      </c>
      <c r="F62" s="1" t="n">
        <f aca="false">'Вклады юр и физ лиц'!E62/Население!F62</f>
        <v>24.1515237823982</v>
      </c>
      <c r="G62" s="1" t="n">
        <f aca="false">'Вклады юр и физ лиц'!F62/Население!G62</f>
        <v>27.8083523375143</v>
      </c>
      <c r="H62" s="1" t="n">
        <f aca="false">'Вклады юр и физ лиц'!G62/Население!H62</f>
        <v>33.4595512082854</v>
      </c>
      <c r="I62" s="1" t="n">
        <f aca="false">'Вклады юр и физ лиц'!H62/Население!I62</f>
        <v>44.3752873563218</v>
      </c>
      <c r="J62" s="1" t="n">
        <f aca="false">'Вклады юр и физ лиц'!I62/Население!J62</f>
        <v>51.9715925394548</v>
      </c>
      <c r="K62" s="1" t="n">
        <f aca="false">'Вклады юр и физ лиц'!J62/Население!K62</f>
        <v>62.5255014326648</v>
      </c>
      <c r="L62" s="1" t="n">
        <f aca="false">'Вклады юр и физ лиц'!K62/Население!L62</f>
        <v>73.8759291023442</v>
      </c>
      <c r="M62" s="1" t="n">
        <f aca="false">'Вклады юр и физ лиц'!L62/Население!M62</f>
        <v>75.7312196515281</v>
      </c>
      <c r="N62" s="1" t="n">
        <f aca="false">'Вклады юр и физ лиц'!M62/Население!N62</f>
        <v>92.2775556824672</v>
      </c>
      <c r="O62" s="1" t="n">
        <f aca="false">'Вклады юр и физ лиц'!N62/Население!O62</f>
        <v>102.868308044661</v>
      </c>
      <c r="P62" s="1" t="n">
        <f aca="false">'Вклады юр и физ лиц'!O62/Население!P62</f>
        <v>116.976985040276</v>
      </c>
      <c r="Q62" s="1" t="n">
        <f aca="false">'Вклады юр и физ лиц'!P62/Население!Q62</f>
        <v>135.966820542412</v>
      </c>
      <c r="R62" s="1" t="n">
        <f aca="false">'Вклады юр и физ лиц'!Q62/Население!R62</f>
        <v>147.062735986059</v>
      </c>
    </row>
    <row r="63" customFormat="false" ht="15.75" hidden="false" customHeight="false" outlineLevel="0" collapsed="false">
      <c r="A63" s="118" t="n">
        <v>62</v>
      </c>
      <c r="B63" s="1" t="s">
        <v>63</v>
      </c>
      <c r="C63" s="1" t="n">
        <f aca="false">'Вклады юр и физ лиц'!B63/Население!C63</f>
        <v>2.95693069306931</v>
      </c>
      <c r="D63" s="1" t="n">
        <f aca="false">'Вклады юр и физ лиц'!C63/Население!D63</f>
        <v>4.07892156862745</v>
      </c>
      <c r="E63" s="1" t="n">
        <f aca="false">'Вклады юр и физ лиц'!D63/Население!E63</f>
        <v>6.40634146341463</v>
      </c>
      <c r="F63" s="1" t="n">
        <f aca="false">'Вклады юр и физ лиц'!E63/Население!F63</f>
        <v>8.85990338164251</v>
      </c>
      <c r="G63" s="1" t="n">
        <f aca="false">'Вклады юр и физ лиц'!F63/Население!G63</f>
        <v>9.04162679425837</v>
      </c>
      <c r="H63" s="1" t="n">
        <f aca="false">'Вклады юр и физ лиц'!G63/Население!H63</f>
        <v>13.663768115942</v>
      </c>
      <c r="I63" s="1" t="n">
        <f aca="false">'Вклады юр и физ лиц'!H63/Население!I63</f>
        <v>19.7272727272727</v>
      </c>
      <c r="J63" s="1" t="n">
        <f aca="false">'Вклады юр и физ лиц'!I63/Население!J63</f>
        <v>22.0142857142857</v>
      </c>
      <c r="K63" s="1" t="n">
        <f aca="false">'Вклады юр и физ лиц'!J63/Население!K63</f>
        <v>28.957345971564</v>
      </c>
      <c r="L63" s="1" t="n">
        <f aca="false">'Вклады юр и физ лиц'!K63/Население!L63</f>
        <v>30.4906542056075</v>
      </c>
      <c r="M63" s="1" t="n">
        <f aca="false">'Вклады юр и физ лиц'!L63/Население!M63</f>
        <v>32.893023255814</v>
      </c>
      <c r="N63" s="1" t="n">
        <f aca="false">'Вклады юр и физ лиц'!M63/Население!N63</f>
        <v>35.3732718894009</v>
      </c>
      <c r="O63" s="1" t="n">
        <f aca="false">'Вклады юр и физ лиц'!N63/Население!O63</f>
        <v>36.1467889908257</v>
      </c>
      <c r="P63" s="1" t="n">
        <f aca="false">'Вклады юр и физ лиц'!O63/Население!P63</f>
        <v>41.7671232876712</v>
      </c>
      <c r="Q63" s="1" t="n">
        <f aca="false">'Вклады юр и физ лиц'!P63/Население!Q63</f>
        <v>44.7909090909091</v>
      </c>
      <c r="R63" s="1" t="n">
        <f aca="false">'Вклады юр и физ лиц'!Q63/Население!R63</f>
        <v>49.2443438914027</v>
      </c>
    </row>
    <row r="64" customFormat="false" ht="15.75" hidden="false" customHeight="false" outlineLevel="0" collapsed="false">
      <c r="A64" s="118" t="n">
        <v>63</v>
      </c>
      <c r="B64" s="1" t="s">
        <v>64</v>
      </c>
      <c r="C64" s="1" t="n">
        <f aca="false">'Вклады юр и физ лиц'!B64/Население!C64</f>
        <v>4.96349534643226</v>
      </c>
      <c r="D64" s="1" t="n">
        <f aca="false">'Вклады юр и физ лиц'!C64/Население!D64</f>
        <v>6.21120331950208</v>
      </c>
      <c r="E64" s="1" t="n">
        <f aca="false">'Вклады юр и физ лиц'!D64/Население!E64</f>
        <v>8.42114583333333</v>
      </c>
      <c r="F64" s="1" t="n">
        <f aca="false">'Вклады юр и физ лиц'!E64/Население!F64</f>
        <v>12.2894791666667</v>
      </c>
      <c r="G64" s="1" t="n">
        <f aca="false">'Вклады юр и физ лиц'!F64/Население!G64</f>
        <v>12.7557752341311</v>
      </c>
      <c r="H64" s="1" t="n">
        <f aca="false">'Вклады юр и физ лиц'!G64/Население!H64</f>
        <v>17.8196502057613</v>
      </c>
      <c r="I64" s="1" t="n">
        <f aca="false">'Вклады юр и физ лиц'!H64/Население!I64</f>
        <v>28.4449021627188</v>
      </c>
      <c r="J64" s="1" t="n">
        <f aca="false">'Вклады юр и физ лиц'!I64/Население!J64</f>
        <v>30.9166666666667</v>
      </c>
      <c r="K64" s="1" t="n">
        <f aca="false">'Вклады юр и физ лиц'!J64/Население!K64</f>
        <v>34.2464065708419</v>
      </c>
      <c r="L64" s="1" t="n">
        <f aca="false">'Вклады юр и физ лиц'!K64/Население!L64</f>
        <v>42.3476482617587</v>
      </c>
      <c r="M64" s="1" t="n">
        <f aca="false">'Вклады юр и физ лиц'!L64/Население!M64</f>
        <v>39.2148676171079</v>
      </c>
      <c r="N64" s="1" t="n">
        <f aca="false">'Вклады юр и физ лиц'!M64/Население!N64</f>
        <v>44.3302845528455</v>
      </c>
      <c r="O64" s="1" t="n">
        <f aca="false">'Вклады юр и физ лиц'!N64/Население!O64</f>
        <v>46.9532994923858</v>
      </c>
      <c r="P64" s="1" t="n">
        <f aca="false">'Вклады юр и физ лиц'!O64/Население!P64</f>
        <v>54.76500508647</v>
      </c>
      <c r="Q64" s="1" t="n">
        <f aca="false">'Вклады юр и физ лиц'!P64/Население!Q64</f>
        <v>57.369168356998</v>
      </c>
      <c r="R64" s="1" t="n">
        <f aca="false">'Вклады юр и физ лиц'!Q64/Население!R64</f>
        <v>65.2690355329949</v>
      </c>
    </row>
    <row r="65" customFormat="false" ht="15.75" hidden="false" customHeight="false" outlineLevel="0" collapsed="false">
      <c r="A65" s="118" t="n">
        <v>64</v>
      </c>
      <c r="B65" s="1" t="s">
        <v>65</v>
      </c>
      <c r="C65" s="1" t="n">
        <f aca="false">'Вклады юр и физ лиц'!B65/Население!C65</f>
        <v>2.02310231023102</v>
      </c>
      <c r="D65" s="1" t="n">
        <f aca="false">'Вклады юр и физ лиц'!C65/Население!D65</f>
        <v>2.57734627831715</v>
      </c>
      <c r="E65" s="1" t="n">
        <f aca="false">'Вклады юр и физ лиц'!D65/Население!E65</f>
        <v>3.81844660194175</v>
      </c>
      <c r="F65" s="1" t="n">
        <f aca="false">'Вклады юр и физ лиц'!E65/Население!F65</f>
        <v>4.61923076923077</v>
      </c>
      <c r="G65" s="1" t="n">
        <f aca="false">'Вклады юр и физ лиц'!F65/Население!G65</f>
        <v>5.58949044585987</v>
      </c>
      <c r="H65" s="1" t="n">
        <f aca="false">'Вклады юр и физ лиц'!G65/Население!H65</f>
        <v>10.0944805194805</v>
      </c>
      <c r="I65" s="1" t="n">
        <f aca="false">'Вклады юр и физ лиц'!H65/Население!I65</f>
        <v>11.2071197411003</v>
      </c>
      <c r="J65" s="1" t="n">
        <f aca="false">'Вклады юр и физ лиц'!I65/Население!J65</f>
        <v>13.9096774193548</v>
      </c>
      <c r="K65" s="1" t="n">
        <f aca="false">'Вклады юр и физ лиц'!J65/Население!K65</f>
        <v>16.1666666666667</v>
      </c>
      <c r="L65" s="1" t="n">
        <f aca="false">'Вклады юр и физ лиц'!K65/Население!L65</f>
        <v>21.7738853503185</v>
      </c>
      <c r="M65" s="1" t="n">
        <f aca="false">'Вклады юр и физ лиц'!L65/Население!M65</f>
        <v>18.5917721518987</v>
      </c>
      <c r="N65" s="1" t="n">
        <f aca="false">'Вклады юр и физ лиц'!M65/Население!N65</f>
        <v>20.996855345912</v>
      </c>
      <c r="O65" s="1" t="n">
        <f aca="false">'Вклады юр и физ лиц'!N65/Население!O65</f>
        <v>24.5062111801242</v>
      </c>
      <c r="P65" s="1" t="n">
        <f aca="false">'Вклады юр и физ лиц'!O65/Население!P65</f>
        <v>27.2438271604938</v>
      </c>
      <c r="Q65" s="1" t="n">
        <f aca="false">'Вклады юр и физ лиц'!P65/Население!Q65</f>
        <v>30.6850152905199</v>
      </c>
      <c r="R65" s="1" t="n">
        <f aca="false">'Вклады юр и физ лиц'!Q65/Население!R65</f>
        <v>32.1575757575758</v>
      </c>
    </row>
    <row r="66" customFormat="false" ht="15.75" hidden="false" customHeight="false" outlineLevel="0" collapsed="false">
      <c r="A66" s="118" t="n">
        <v>65</v>
      </c>
      <c r="B66" s="1" t="s">
        <v>66</v>
      </c>
      <c r="C66" s="1" t="n">
        <f aca="false">'Вклады юр и физ лиц'!B66/Население!C66</f>
        <v>4.85955056179775</v>
      </c>
      <c r="D66" s="1" t="n">
        <f aca="false">'Вклады юр и физ лиц'!C66/Население!D66</f>
        <v>6.42007434944238</v>
      </c>
      <c r="E66" s="1" t="n">
        <f aca="false">'Вклады юр и физ лиц'!D66/Население!E66</f>
        <v>9.5243947858473</v>
      </c>
      <c r="F66" s="1" t="n">
        <f aca="false">'Вклады юр и физ лиц'!E66/Население!F66</f>
        <v>11.7657355679702</v>
      </c>
      <c r="G66" s="1" t="n">
        <f aca="false">'Вклады юр и физ лиц'!F66/Население!G66</f>
        <v>13.6382899628253</v>
      </c>
      <c r="H66" s="1" t="n">
        <f aca="false">'Вклады юр и физ лиц'!G66/Население!H66</f>
        <v>18.4293233082707</v>
      </c>
      <c r="I66" s="1" t="n">
        <f aca="false">'Вклады юр и физ лиц'!H66/Население!I66</f>
        <v>25.1616541353383</v>
      </c>
      <c r="J66" s="1" t="n">
        <f aca="false">'Вклады юр и физ лиц'!I66/Население!J66</f>
        <v>31.3377110694184</v>
      </c>
      <c r="K66" s="1" t="n">
        <f aca="false">'Вклады юр и физ лиц'!J66/Население!K66</f>
        <v>37.2827715355805</v>
      </c>
      <c r="L66" s="1" t="n">
        <f aca="false">'Вклады юр и физ лиц'!K66/Население!L66</f>
        <v>46.2332089552239</v>
      </c>
      <c r="M66" s="1" t="n">
        <f aca="false">'Вклады юр и физ лиц'!L66/Население!M66</f>
        <v>40.6759776536313</v>
      </c>
      <c r="N66" s="1" t="n">
        <f aca="false">'Вклады юр и физ лиц'!M66/Население!N66</f>
        <v>49.1862197392924</v>
      </c>
      <c r="O66" s="1" t="n">
        <f aca="false">'Вклады юр и физ лиц'!N66/Население!O66</f>
        <v>57.4981412639405</v>
      </c>
      <c r="P66" s="1" t="n">
        <f aca="false">'Вклады юр и физ лиц'!O66/Население!P66</f>
        <v>63.5139664804469</v>
      </c>
      <c r="Q66" s="1" t="n">
        <f aca="false">'Вклады юр и физ лиц'!P66/Население!Q66</f>
        <v>73.1816479400749</v>
      </c>
      <c r="R66" s="1" t="n">
        <f aca="false">'Вклады юр и физ лиц'!Q66/Население!R66</f>
        <v>81.2011278195489</v>
      </c>
    </row>
    <row r="67" customFormat="false" ht="15.75" hidden="false" customHeight="false" outlineLevel="0" collapsed="false">
      <c r="A67" s="118" t="n">
        <v>66</v>
      </c>
      <c r="B67" s="1" t="s">
        <v>67</v>
      </c>
      <c r="C67" s="1" t="n">
        <f aca="false">'Вклады юр и физ лиц'!B67/Население!C67</f>
        <v>5.27978425888933</v>
      </c>
      <c r="D67" s="1" t="n">
        <f aca="false">'Вклады юр и физ лиц'!C67/Население!D67</f>
        <v>7.13499803381832</v>
      </c>
      <c r="E67" s="1" t="n">
        <f aca="false">'Вклады юр и физ лиц'!D67/Население!E67</f>
        <v>10.2072532699168</v>
      </c>
      <c r="F67" s="1" t="n">
        <f aca="false">'Вклады юр и физ лиц'!E67/Население!F67</f>
        <v>13.9981259968102</v>
      </c>
      <c r="G67" s="1" t="n">
        <f aca="false">'Вклады юр и физ лиц'!F67/Население!G67</f>
        <v>15.8966760112135</v>
      </c>
      <c r="H67" s="1" t="n">
        <f aca="false">'Вклады юр и физ лиц'!G67/Население!H67</f>
        <v>21.8416632188664</v>
      </c>
      <c r="I67" s="1" t="n">
        <f aca="false">'Вклады юр и физ лиц'!H67/Население!I67</f>
        <v>32.2879102617366</v>
      </c>
      <c r="J67" s="1" t="n">
        <f aca="false">'Вклады юр и физ лиц'!I67/Население!J67</f>
        <v>37.8582742809504</v>
      </c>
      <c r="K67" s="1" t="n">
        <f aca="false">'Вклады юр и физ лиц'!J67/Население!K67</f>
        <v>42.8176495190297</v>
      </c>
      <c r="L67" s="1" t="n">
        <f aca="false">'Вклады юр и физ лиц'!K67/Население!L67</f>
        <v>51.0876310272537</v>
      </c>
      <c r="M67" s="1" t="n">
        <f aca="false">'Вклады юр и физ лиц'!L67/Население!M67</f>
        <v>49.6188472864956</v>
      </c>
      <c r="N67" s="1" t="n">
        <f aca="false">'Вклады юр и физ лиц'!M67/Население!N67</f>
        <v>61.3588334742181</v>
      </c>
      <c r="O67" s="1" t="n">
        <f aca="false">'Вклады юр и физ лиц'!N67/Население!O67</f>
        <v>72.4076595744681</v>
      </c>
      <c r="P67" s="1" t="n">
        <f aca="false">'Вклады юр и физ лиц'!O67/Население!P67</f>
        <v>83.2096013716245</v>
      </c>
      <c r="Q67" s="1" t="n">
        <f aca="false">'Вклады юр и физ лиц'!P67/Население!Q67</f>
        <v>90.8739749676306</v>
      </c>
      <c r="R67" s="1" t="n">
        <f aca="false">'Вклады юр и физ лиц'!Q67/Население!R67</f>
        <v>100.830139372822</v>
      </c>
    </row>
    <row r="68" customFormat="false" ht="15.75" hidden="false" customHeight="false" outlineLevel="0" collapsed="false">
      <c r="A68" s="118" t="n">
        <v>67</v>
      </c>
      <c r="B68" s="1" t="s">
        <v>68</v>
      </c>
      <c r="C68" s="1" t="n">
        <v>6324.7</v>
      </c>
      <c r="D68" s="1" t="n">
        <v>8.0201</v>
      </c>
      <c r="E68" s="1" t="n">
        <v>14.7312</v>
      </c>
      <c r="F68" s="1" t="n">
        <v>15.826</v>
      </c>
      <c r="G68" s="1" t="n">
        <f aca="false">'Вклады юр и физ лиц'!F68/Население!G68</f>
        <v>13.0677708146822</v>
      </c>
      <c r="H68" s="1" t="n">
        <f aca="false">'Вклады юр и физ лиц'!G68/Население!H68</f>
        <v>18.0168173598553</v>
      </c>
      <c r="I68" s="1" t="n">
        <f aca="false">'Вклады юр и физ лиц'!H68/Население!I68</f>
        <v>24.4063636363636</v>
      </c>
      <c r="J68" s="1" t="n">
        <f aca="false">'Вклады юр и физ лиц'!I68/Население!J68</f>
        <v>30.2611872146119</v>
      </c>
      <c r="K68" s="1" t="n">
        <f aca="false">'Вклады юр и физ лиц'!J68/Население!K68</f>
        <v>36.9311926605505</v>
      </c>
      <c r="L68" s="1" t="n">
        <f aca="false">'Вклады юр и физ лиц'!K68/Население!L68</f>
        <v>45.0432382704692</v>
      </c>
      <c r="M68" s="1" t="n">
        <f aca="false">'Вклады юр и физ лиц'!L68/Население!M68</f>
        <v>43.3924284395199</v>
      </c>
      <c r="N68" s="1" t="n">
        <f aca="false">'Вклады юр и физ лиц'!M68/Население!N68</f>
        <v>53.3586654309546</v>
      </c>
      <c r="O68" s="1" t="n">
        <f aca="false">'Вклады юр и физ лиц'!N68/Население!O68</f>
        <v>56.928238583411</v>
      </c>
      <c r="P68" s="1" t="n">
        <f aca="false">'Вклады юр и физ лиц'!O68/Население!P68</f>
        <v>66.7917448405253</v>
      </c>
      <c r="Q68" s="1" t="n">
        <f aca="false">'Вклады юр и физ лиц'!P68/Население!Q68</f>
        <v>74.3066037735849</v>
      </c>
      <c r="R68" s="1" t="n">
        <f aca="false">'Вклады юр и физ лиц'!Q68/Население!R68</f>
        <v>84.320987654321</v>
      </c>
    </row>
    <row r="69" customFormat="false" ht="15.75" hidden="false" customHeight="false" outlineLevel="0" collapsed="false">
      <c r="A69" s="118" t="n">
        <v>68</v>
      </c>
      <c r="B69" s="1" t="s">
        <v>69</v>
      </c>
      <c r="C69" s="1" t="n">
        <f aca="false">'Вклады юр и физ лиц'!B69/Население!C69</f>
        <v>9.88417567096549</v>
      </c>
      <c r="D69" s="1" t="n">
        <f aca="false">'Вклады юр и физ лиц'!C69/Население!D69</f>
        <v>12.4871300757054</v>
      </c>
      <c r="E69" s="1" t="n">
        <f aca="false">'Вклады юр и физ лиц'!D69/Население!E69</f>
        <v>19.0091223220456</v>
      </c>
      <c r="F69" s="1" t="n">
        <f aca="false">'Вклады юр и физ лиц'!E69/Население!F69</f>
        <v>23.4636678200692</v>
      </c>
      <c r="G69" s="1" t="n">
        <f aca="false">'Вклады юр и физ лиц'!F69/Население!G69</f>
        <v>23.6335294117647</v>
      </c>
      <c r="H69" s="1" t="n">
        <f aca="false">'Вклады юр и физ лиц'!G69/Население!H69</f>
        <v>32.1343937787204</v>
      </c>
      <c r="I69" s="1" t="n">
        <f aca="false">'Вклады юр и физ лиц'!H69/Население!I69</f>
        <v>45.7332628611698</v>
      </c>
      <c r="J69" s="1" t="n">
        <f aca="false">'Вклады юр и физ лиц'!I69/Население!J69</f>
        <v>59.8868984896382</v>
      </c>
      <c r="K69" s="1" t="n">
        <f aca="false">'Вклады юр и физ лиц'!J69/Население!K69</f>
        <v>66.615141955836</v>
      </c>
      <c r="L69" s="1" t="n">
        <f aca="false">'Вклады юр и физ лиц'!K69/Население!L69</f>
        <v>75.1024833857992</v>
      </c>
      <c r="M69" s="1" t="n">
        <f aca="false">'Вклады юр и физ лиц'!L69/Население!M69</f>
        <v>72.6064200976971</v>
      </c>
      <c r="N69" s="1" t="n">
        <f aca="false">'Вклады юр и физ лиц'!M69/Население!N69</f>
        <v>87.2580869565217</v>
      </c>
      <c r="O69" s="1" t="n">
        <f aca="false">'Вклады юр и физ лиц'!N69/Население!O69</f>
        <v>95.1686369958275</v>
      </c>
      <c r="P69" s="1" t="n">
        <f aca="false">'Вклады юр и физ лиц'!O69/Население!P69</f>
        <v>108.190675017397</v>
      </c>
      <c r="Q69" s="1" t="n">
        <f aca="false">'Вклады юр и физ лиц'!P69/Население!Q69</f>
        <v>117.002093510119</v>
      </c>
      <c r="R69" s="1" t="n">
        <f aca="false">'Вклады юр и физ лиц'!Q69/Население!R69</f>
        <v>132.111344537815</v>
      </c>
    </row>
    <row r="70" customFormat="false" ht="15.75" hidden="false" customHeight="false" outlineLevel="0" collapsed="false">
      <c r="A70" s="118" t="n">
        <v>69</v>
      </c>
      <c r="B70" s="1" t="s">
        <v>70</v>
      </c>
      <c r="C70" s="1" t="n">
        <f aca="false">'Вклады юр и физ лиц'!B70/Население!C70</f>
        <v>8.30613964686999</v>
      </c>
      <c r="D70" s="1" t="n">
        <f aca="false">'Вклады юр и физ лиц'!C70/Население!D70</f>
        <v>12.3730114760586</v>
      </c>
      <c r="E70" s="1" t="n">
        <f aca="false">'Вклады юр и физ лиц'!D70/Население!E70</f>
        <v>16.3691328560064</v>
      </c>
      <c r="F70" s="1" t="n">
        <f aca="false">'Вклады юр и физ лиц'!E70/Население!F70</f>
        <v>21.0181419457735</v>
      </c>
      <c r="G70" s="1" t="n">
        <f aca="false">'Вклады юр и физ лиц'!F70/Население!G70</f>
        <v>22.1192814371258</v>
      </c>
      <c r="H70" s="1" t="n">
        <f aca="false">'Вклады юр и физ лиц'!G70/Население!H70</f>
        <v>28.7656919275124</v>
      </c>
      <c r="I70" s="1" t="n">
        <f aca="false">'Вклады юр и физ лиц'!H70/Население!I70</f>
        <v>40.2516501650165</v>
      </c>
      <c r="J70" s="1" t="n">
        <f aca="false">'Вклады юр и физ лиц'!I70/Население!J70</f>
        <v>52.985549132948</v>
      </c>
      <c r="K70" s="1" t="n">
        <f aca="false">'Вклады юр и физ лиц'!J70/Население!K70</f>
        <v>63.8589743589744</v>
      </c>
      <c r="L70" s="1" t="n">
        <f aca="false">'Вклады юр и физ лиц'!K70/Население!L70</f>
        <v>77.6120082815735</v>
      </c>
      <c r="M70" s="1" t="n">
        <f aca="false">'Вклады юр и физ лиц'!L70/Население!M70</f>
        <v>75.975549108993</v>
      </c>
      <c r="N70" s="1" t="n">
        <f aca="false">'Вклады юр и физ лиц'!M70/Население!N70</f>
        <v>89.925695309257</v>
      </c>
      <c r="O70" s="1" t="n">
        <f aca="false">'Вклады юр и физ лиц'!N70/Население!O70</f>
        <v>110.557404326123</v>
      </c>
      <c r="P70" s="1" t="n">
        <f aca="false">'Вклады юр и физ лиц'!O70/Население!P70</f>
        <v>127.534612176814</v>
      </c>
      <c r="Q70" s="1" t="n">
        <f aca="false">'Вклады юр и физ лиц'!P70/Население!Q70</f>
        <v>133.622751986617</v>
      </c>
      <c r="R70" s="1" t="n">
        <f aca="false">'Вклады юр и физ лиц'!Q70/Население!R70</f>
        <v>153.257684210526</v>
      </c>
    </row>
    <row r="71" customFormat="false" ht="15.75" hidden="false" customHeight="false" outlineLevel="0" collapsed="false">
      <c r="A71" s="118" t="n">
        <v>70</v>
      </c>
      <c r="B71" s="1" t="s">
        <v>71</v>
      </c>
      <c r="C71" s="1" t="n">
        <f aca="false">'Вклады юр и физ лиц'!B71/Население!C71</f>
        <v>8.94579472558803</v>
      </c>
      <c r="D71" s="1" t="n">
        <f aca="false">'Вклады юр и физ лиц'!C71/Население!D71</f>
        <v>11.9116238112011</v>
      </c>
      <c r="E71" s="1" t="n">
        <f aca="false">'Вклады юр и физ лиц'!D71/Население!E71</f>
        <v>16.6062632696391</v>
      </c>
      <c r="F71" s="1" t="n">
        <f aca="false">'Вклады юр и физ лиц'!E71/Население!F71</f>
        <v>24.693269571378</v>
      </c>
      <c r="G71" s="1" t="n">
        <f aca="false">'Вклады юр и физ лиц'!F71/Население!G71</f>
        <v>24.3853649893692</v>
      </c>
      <c r="H71" s="1" t="n">
        <f aca="false">'Вклады юр и физ лиц'!G71/Население!H71</f>
        <v>31.1693589279247</v>
      </c>
      <c r="I71" s="1" t="n">
        <f aca="false">'Вклады юр и физ лиц'!H71/Население!I71</f>
        <v>46.2562704471101</v>
      </c>
      <c r="J71" s="1" t="n">
        <f aca="false">'Вклады юр и физ лиц'!I71/Население!J71</f>
        <v>60.2399708242159</v>
      </c>
      <c r="K71" s="1" t="n">
        <f aca="false">'Вклады юр и физ лиц'!J71/Население!K71</f>
        <v>63.9956108266277</v>
      </c>
      <c r="L71" s="1" t="n">
        <f aca="false">'Вклады юр и физ лиц'!K71/Население!L71</f>
        <v>65.8253211009174</v>
      </c>
      <c r="M71" s="1" t="n">
        <f aca="false">'Вклады юр и физ лиц'!L71/Население!M71</f>
        <v>66.8189845474614</v>
      </c>
      <c r="N71" s="1" t="n">
        <f aca="false">'Вклады юр и физ лиц'!M71/Население!N71</f>
        <v>76.9719453672942</v>
      </c>
      <c r="O71" s="1" t="n">
        <f aca="false">'Вклады юр и физ лиц'!N71/Население!O71</f>
        <v>86.6857142857143</v>
      </c>
      <c r="P71" s="1" t="n">
        <f aca="false">'Вклады юр и физ лиц'!O71/Население!P71</f>
        <v>105.649962602842</v>
      </c>
      <c r="Q71" s="1" t="n">
        <f aca="false">'Вклады юр и физ лиц'!P71/Население!Q71</f>
        <v>118.720090293454</v>
      </c>
      <c r="R71" s="1" t="n">
        <f aca="false">'Вклады юр и физ лиц'!Q71/Население!R71</f>
        <v>122.985187998481</v>
      </c>
    </row>
    <row r="72" customFormat="false" ht="15.75" hidden="false" customHeight="false" outlineLevel="0" collapsed="false">
      <c r="A72" s="118" t="n">
        <v>71</v>
      </c>
      <c r="B72" s="1" t="s">
        <v>72</v>
      </c>
      <c r="C72" s="1" t="n">
        <f aca="false">'Вклады юр и физ лиц'!B72/Население!C72</f>
        <v>9.04598870056497</v>
      </c>
      <c r="D72" s="1" t="n">
        <f aca="false">'Вклады юр и физ лиц'!C72/Население!D72</f>
        <v>12.8224528301887</v>
      </c>
      <c r="E72" s="1" t="n">
        <f aca="false">'Вклады юр и физ лиц'!D72/Население!E72</f>
        <v>18.9371071563802</v>
      </c>
      <c r="F72" s="1" t="n">
        <f aca="false">'Вклады юр и физ лиц'!E72/Население!F72</f>
        <v>28.8970409711684</v>
      </c>
      <c r="G72" s="1" t="n">
        <f aca="false">'Вклады юр и физ лиц'!F72/Население!G72</f>
        <v>32.7211363636364</v>
      </c>
      <c r="H72" s="1" t="n">
        <f aca="false">'Вклады юр и физ лиц'!G72/Население!H72</f>
        <v>39.8104651162791</v>
      </c>
      <c r="I72" s="1" t="n">
        <f aca="false">'Вклады юр и физ лиц'!H72/Население!I72</f>
        <v>52.7067361369557</v>
      </c>
      <c r="J72" s="1" t="n">
        <f aca="false">'Вклады юр и физ лиц'!I72/Население!J72</f>
        <v>69.770110701107</v>
      </c>
      <c r="K72" s="1" t="n">
        <f aca="false">'Вклады юр и физ лиц'!J72/Население!K72</f>
        <v>85.0157451482973</v>
      </c>
      <c r="L72" s="1" t="n">
        <f aca="false">'Вклады юр и физ лиц'!K72/Население!L72</f>
        <v>100.465234801602</v>
      </c>
      <c r="M72" s="1" t="n">
        <f aca="false">'Вклады юр и физ лиц'!L72/Население!M72</f>
        <v>109.331281679942</v>
      </c>
      <c r="N72" s="1" t="n">
        <f aca="false">'Вклады юр и физ лиц'!M72/Население!N72</f>
        <v>126.001079136691</v>
      </c>
      <c r="O72" s="1" t="n">
        <f aca="false">'Вклады юр и физ лиц'!N72/Население!O72</f>
        <v>150.442811043385</v>
      </c>
      <c r="P72" s="1" t="n">
        <f aca="false">'Вклады юр и физ лиц'!O72/Население!P72</f>
        <v>171.480486931615</v>
      </c>
      <c r="Q72" s="1" t="n">
        <f aca="false">'Вклады юр и физ лиц'!P72/Население!Q72</f>
        <v>151.229807005004</v>
      </c>
      <c r="R72" s="1" t="n">
        <f aca="false">'Вклады юр и физ лиц'!Q72/Население!R72</f>
        <v>171.955850681981</v>
      </c>
    </row>
    <row r="73" customFormat="false" ht="15.75" hidden="false" customHeight="false" outlineLevel="0" collapsed="false">
      <c r="A73" s="118" t="n">
        <v>72</v>
      </c>
      <c r="B73" s="1" t="s">
        <v>73</v>
      </c>
      <c r="C73" s="1" t="n">
        <f aca="false">'Вклады юр и физ лиц'!B73/Население!C73</f>
        <v>7.82539682539683</v>
      </c>
      <c r="D73" s="1" t="n">
        <f aca="false">'Вклады юр и физ лиц'!C73/Население!D73</f>
        <v>10.6720393120393</v>
      </c>
      <c r="E73" s="1" t="n">
        <f aca="false">'Вклады юр и физ лиц'!D73/Население!E73</f>
        <v>15.3719151036525</v>
      </c>
      <c r="F73" s="1" t="n">
        <f aca="false">'Вклады юр и физ лиц'!E73/Население!F73</f>
        <v>19.8383052527255</v>
      </c>
      <c r="G73" s="1" t="n">
        <f aca="false">'Вклады юр и физ лиц'!F73/Население!G73</f>
        <v>20.0696623634558</v>
      </c>
      <c r="H73" s="1" t="n">
        <f aca="false">'Вклады юр и физ лиц'!G73/Население!H73</f>
        <v>27.2284269094588</v>
      </c>
      <c r="I73" s="1" t="n">
        <f aca="false">'Вклады юр и физ лиц'!H73/Население!I73</f>
        <v>37.0612658227848</v>
      </c>
      <c r="J73" s="1" t="n">
        <f aca="false">'Вклады юр и физ лиц'!I73/Население!J73</f>
        <v>46.6256332320162</v>
      </c>
      <c r="K73" s="1" t="n">
        <f aca="false">'Вклады юр и физ лиц'!J73/Население!K73</f>
        <v>56.2158054711246</v>
      </c>
      <c r="L73" s="1" t="n">
        <f aca="false">'Вклады юр и физ лиц'!K73/Население!L73</f>
        <v>67.8832153690597</v>
      </c>
      <c r="M73" s="1" t="n">
        <f aca="false">'Вклады юр и физ лиц'!L73/Население!M73</f>
        <v>67.3008088978767</v>
      </c>
      <c r="N73" s="1" t="n">
        <f aca="false">'Вклады юр и физ лиц'!M73/Население!N73</f>
        <v>78.909275215408</v>
      </c>
      <c r="O73" s="1" t="n">
        <f aca="false">'Вклады юр и физ лиц'!N73/Население!O73</f>
        <v>87.9918367346939</v>
      </c>
      <c r="P73" s="1" t="n">
        <f aca="false">'Вклады юр и физ лиц'!O73/Население!P73</f>
        <v>97.0735596707819</v>
      </c>
      <c r="Q73" s="1" t="n">
        <f aca="false">'Вклады юр и физ лиц'!P73/Население!Q73</f>
        <v>106.594187856772</v>
      </c>
      <c r="R73" s="1" t="n">
        <f aca="false">'Вклады юр и физ лиц'!Q73/Население!R73</f>
        <v>116.8125</v>
      </c>
    </row>
    <row r="74" customFormat="false" ht="15.75" hidden="false" customHeight="false" outlineLevel="0" collapsed="false">
      <c r="A74" s="118" t="n">
        <v>73</v>
      </c>
      <c r="B74" s="1" t="s">
        <v>74</v>
      </c>
      <c r="C74" s="1" t="n">
        <f aca="false">'Вклады юр и физ лиц'!B74/Население!C74</f>
        <v>11.0849609375</v>
      </c>
      <c r="D74" s="1" t="n">
        <f aca="false">'Вклады юр и физ лиц'!C74/Население!D74</f>
        <v>18.5517408123791</v>
      </c>
      <c r="E74" s="1" t="n">
        <f aca="false">'Вклады юр и физ лиц'!D74/Население!E74</f>
        <v>20.0263310745402</v>
      </c>
      <c r="F74" s="1" t="n">
        <f aca="false">'Вклады юр и физ лиц'!E74/Население!F74</f>
        <v>26.2535265700483</v>
      </c>
      <c r="G74" s="1" t="n">
        <f aca="false">'Вклады юр и физ лиц'!F74/Население!G74</f>
        <v>25.2298651252408</v>
      </c>
      <c r="H74" s="1" t="n">
        <f aca="false">'Вклады юр и физ лиц'!G74/Население!H74</f>
        <v>33.8561487130601</v>
      </c>
      <c r="I74" s="1" t="n">
        <f aca="false">'Вклады юр и физ лиц'!H74/Население!I74</f>
        <v>44.7164461247637</v>
      </c>
      <c r="J74" s="1" t="n">
        <f aca="false">'Вклады юр и физ лиц'!I74/Население!J74</f>
        <v>56.3712406015038</v>
      </c>
      <c r="K74" s="1" t="n">
        <f aca="false">'Вклады юр и физ лиц'!J74/Население!K74</f>
        <v>69.5102803738318</v>
      </c>
      <c r="L74" s="1" t="n">
        <f aca="false">'Вклады юр и физ лиц'!K74/Население!L74</f>
        <v>82.6480446927374</v>
      </c>
      <c r="M74" s="1" t="n">
        <f aca="false">'Вклады юр и физ лиц'!L74/Население!M74</f>
        <v>83.2544103992572</v>
      </c>
      <c r="N74" s="1" t="n">
        <f aca="false">'Вклады юр и физ лиц'!M74/Население!N74</f>
        <v>98.2493049119555</v>
      </c>
      <c r="O74" s="1" t="n">
        <f aca="false">'Вклады юр и физ лиц'!N74/Население!O74</f>
        <v>112.034322820037</v>
      </c>
      <c r="P74" s="1" t="n">
        <f aca="false">'Вклады юр и физ лиц'!O74/Население!P74</f>
        <v>119.33704735376</v>
      </c>
      <c r="Q74" s="1" t="n">
        <f aca="false">'Вклады юр и физ лиц'!P74/Население!Q74</f>
        <v>129.725</v>
      </c>
      <c r="R74" s="1" t="n">
        <f aca="false">'Вклады юр и физ лиц'!Q74/Население!R74</f>
        <v>143.845794392523</v>
      </c>
    </row>
    <row r="75" customFormat="false" ht="15.75" hidden="false" customHeight="false" outlineLevel="0" collapsed="false">
      <c r="A75" s="118" t="n">
        <v>74</v>
      </c>
      <c r="B75" s="1" t="s">
        <v>75</v>
      </c>
      <c r="C75" s="1" t="n">
        <f aca="false">'Вклады юр и физ лиц'!B75/Население!C75</f>
        <v>11.0889937106918</v>
      </c>
      <c r="D75" s="1" t="n">
        <f aca="false">'Вклады юр и физ лиц'!C75/Население!D75</f>
        <v>14.9717894736842</v>
      </c>
      <c r="E75" s="1" t="n">
        <f aca="false">'Вклады юр и физ лиц'!D75/Население!E75</f>
        <v>19.7241052631579</v>
      </c>
      <c r="F75" s="1" t="n">
        <f aca="false">'Вклады юр и физ лиц'!E75/Население!F75</f>
        <v>25.013880126183</v>
      </c>
      <c r="G75" s="1" t="n">
        <f aca="false">'Вклады юр и физ лиц'!F75/Население!G75</f>
        <v>30.1121052631579</v>
      </c>
      <c r="H75" s="1" t="n">
        <f aca="false">'Вклады юр и физ лиц'!G75/Население!H75</f>
        <v>36.632254697286</v>
      </c>
      <c r="I75" s="1" t="n">
        <f aca="false">'Вклады юр и физ лиц'!H75/Население!I75</f>
        <v>46.0648535564854</v>
      </c>
      <c r="J75" s="1" t="n">
        <f aca="false">'Вклады юр и физ лиц'!I75/Население!J75</f>
        <v>59.1652719665272</v>
      </c>
      <c r="K75" s="1" t="n">
        <f aca="false">'Вклады юр и физ лиц'!J75/Население!K75</f>
        <v>69.5591623036649</v>
      </c>
      <c r="L75" s="1" t="n">
        <f aca="false">'Вклады юр и физ лиц'!K75/Население!L75</f>
        <v>94.9049111807733</v>
      </c>
      <c r="M75" s="1" t="n">
        <f aca="false">'Вклады юр и физ лиц'!L75/Население!M75</f>
        <v>92.2270833333333</v>
      </c>
      <c r="N75" s="1" t="n">
        <f aca="false">'Вклады юр и физ лиц'!M75/Население!N75</f>
        <v>106.082035306334</v>
      </c>
      <c r="O75" s="1" t="n">
        <f aca="false">'Вклады юр и физ лиц'!N75/Население!O75</f>
        <v>113.266597510373</v>
      </c>
      <c r="P75" s="1" t="n">
        <f aca="false">'Вклады юр и физ лиц'!O75/Население!P75</f>
        <v>125.308169596691</v>
      </c>
      <c r="Q75" s="1" t="n">
        <f aca="false">'Вклады юр и физ лиц'!P75/Население!Q75</f>
        <v>141.414609053498</v>
      </c>
      <c r="R75" s="1" t="n">
        <f aca="false">'Вклады юр и физ лиц'!Q75/Население!R75</f>
        <v>145.088594704684</v>
      </c>
    </row>
    <row r="76" customFormat="false" ht="15.75" hidden="false" customHeight="false" outlineLevel="0" collapsed="false">
      <c r="A76" s="118" t="n">
        <v>75</v>
      </c>
      <c r="B76" s="1" t="s">
        <v>76</v>
      </c>
      <c r="C76" s="1" t="n">
        <f aca="false">'Вклады юр и физ лиц'!B76/Население!C76</f>
        <v>14.8652818991098</v>
      </c>
      <c r="D76" s="1" t="n">
        <f aca="false">'Вклады юр и физ лиц'!C76/Население!D76</f>
        <v>20.0111747851003</v>
      </c>
      <c r="E76" s="1" t="n">
        <f aca="false">'Вклады юр и физ лиц'!D76/Население!E76</f>
        <v>28.5515850144092</v>
      </c>
      <c r="F76" s="1" t="n">
        <f aca="false">'Вклады юр и физ лиц'!E76/Население!F76</f>
        <v>38.3034682080925</v>
      </c>
      <c r="G76" s="1" t="n">
        <f aca="false">'Вклады юр и физ лиц'!F76/Население!G76</f>
        <v>43.8764534883721</v>
      </c>
      <c r="H76" s="1" t="n">
        <f aca="false">'Вклады юр и физ лиц'!G76/Население!H76</f>
        <v>61.4888198757764</v>
      </c>
      <c r="I76" s="1" t="n">
        <f aca="false">'Вклады юр и физ лиц'!H76/Население!I76</f>
        <v>83.36875</v>
      </c>
      <c r="J76" s="1" t="n">
        <f aca="false">'Вклады юр и физ лиц'!I76/Население!J76</f>
        <v>105.534375</v>
      </c>
      <c r="K76" s="1" t="n">
        <f aca="false">'Вклады юр и физ лиц'!J76/Население!K76</f>
        <v>123.503125</v>
      </c>
      <c r="L76" s="1" t="n">
        <f aca="false">'Вклады юр и физ лиц'!K76/Население!L76</f>
        <v>149.413249211356</v>
      </c>
      <c r="M76" s="1" t="n">
        <f aca="false">'Вклады юр и физ лиц'!L76/Население!M76</f>
        <v>144.617088607595</v>
      </c>
      <c r="N76" s="1" t="n">
        <f aca="false">'Вклады юр и физ лиц'!M76/Население!N76</f>
        <v>177.933333333333</v>
      </c>
      <c r="O76" s="1" t="n">
        <f aca="false">'Вклады юр и физ лиц'!N76/Население!O76</f>
        <v>206.022151898734</v>
      </c>
      <c r="P76" s="1" t="n">
        <f aca="false">'Вклады юр и физ лиц'!O76/Население!P76</f>
        <v>235.809523809524</v>
      </c>
      <c r="Q76" s="1" t="n">
        <f aca="false">'Вклады юр и физ лиц'!P76/Население!Q76</f>
        <v>264.453674121406</v>
      </c>
      <c r="R76" s="1" t="n">
        <f aca="false">'Вклады юр и физ лиц'!Q76/Население!R76</f>
        <v>292.054662379421</v>
      </c>
    </row>
    <row r="77" customFormat="false" ht="15.75" hidden="false" customHeight="false" outlineLevel="0" collapsed="false">
      <c r="A77" s="118" t="n">
        <v>76</v>
      </c>
      <c r="B77" s="1" t="s">
        <v>77</v>
      </c>
      <c r="C77" s="1" t="n">
        <f aca="false">'Вклады юр и физ лиц'!B77/Население!C77</f>
        <v>8.28465371200797</v>
      </c>
      <c r="D77" s="1" t="n">
        <f aca="false">'Вклады юр и физ лиц'!C77/Население!D77</f>
        <v>11.2666666666667</v>
      </c>
      <c r="E77" s="1" t="n">
        <f aca="false">'Вклады юр и физ лиц'!D77/Население!E77</f>
        <v>18.1441176470588</v>
      </c>
      <c r="F77" s="1" t="n">
        <f aca="false">'Вклады юр и физ лиц'!E77/Население!F77</f>
        <v>25.6093186372745</v>
      </c>
      <c r="G77" s="1" t="n">
        <f aca="false">'Вклады юр и физ лиц'!F77/Население!G77</f>
        <v>27.4986921529175</v>
      </c>
      <c r="H77" s="1" t="n">
        <f aca="false">'Вклады юр и физ лиц'!G77/Население!H77</f>
        <v>39.7397849462366</v>
      </c>
      <c r="I77" s="1" t="n">
        <f aca="false">'Вклады юр и физ лиц'!H77/Население!I77</f>
        <v>56.9185033316248</v>
      </c>
      <c r="J77" s="1" t="n">
        <f aca="false">'Вклады юр и физ лиц'!I77/Население!J77</f>
        <v>71.4350282485876</v>
      </c>
      <c r="K77" s="1" t="n">
        <f aca="false">'Вклады юр и физ лиц'!J77/Население!K77</f>
        <v>84.219298245614</v>
      </c>
      <c r="L77" s="1" t="n">
        <f aca="false">'Вклады юр и физ лиц'!K77/Население!L77</f>
        <v>102.335230212106</v>
      </c>
      <c r="M77" s="1" t="n">
        <f aca="false">'Вклады юр и физ лиц'!L77/Население!M77</f>
        <v>104.229134266459</v>
      </c>
      <c r="N77" s="1" t="n">
        <f aca="false">'Вклады юр и физ лиц'!M77/Население!N77</f>
        <v>123.619864794592</v>
      </c>
      <c r="O77" s="1" t="n">
        <f aca="false">'Вклады юр и физ лиц'!N77/Население!O77</f>
        <v>134.674856246733</v>
      </c>
      <c r="P77" s="1" t="n">
        <f aca="false">'Вклады юр и физ лиц'!O77/Население!P77</f>
        <v>159.204521556257</v>
      </c>
      <c r="Q77" s="1" t="n">
        <f aca="false">'Вклады юр и физ лиц'!P77/Население!Q77</f>
        <v>179.801160337553</v>
      </c>
      <c r="R77" s="1" t="n">
        <f aca="false">'Вклады юр и физ лиц'!Q77/Население!R77</f>
        <v>196.310436634718</v>
      </c>
    </row>
    <row r="78" customFormat="false" ht="15.75" hidden="false" customHeight="false" outlineLevel="0" collapsed="false">
      <c r="A78" s="118" t="n">
        <v>77</v>
      </c>
      <c r="B78" s="1" t="s">
        <v>78</v>
      </c>
      <c r="C78" s="1" t="n">
        <f aca="false">'Вклады юр и физ лиц'!B78/Население!C78</f>
        <v>13.5070494186047</v>
      </c>
      <c r="D78" s="1" t="n">
        <f aca="false">'Вклады юр и физ лиц'!C78/Население!D78</f>
        <v>18.2232294617564</v>
      </c>
      <c r="E78" s="1" t="n">
        <f aca="false">'Вклады юр и физ лиц'!D78/Население!E78</f>
        <v>28.1016370106762</v>
      </c>
      <c r="F78" s="1" t="n">
        <f aca="false">'Вклады юр и физ лиц'!E78/Население!F78</f>
        <v>42.1966524216524</v>
      </c>
      <c r="G78" s="1" t="n">
        <f aca="false">'Вклады юр и физ лиц'!F78/Население!G78</f>
        <v>41.3462196861626</v>
      </c>
      <c r="H78" s="1" t="n">
        <f aca="false">'Вклады юр и физ лиц'!G78/Население!H78</f>
        <v>59.0229337304542</v>
      </c>
      <c r="I78" s="1" t="n">
        <f aca="false">'Вклады юр и физ лиц'!H78/Население!I78</f>
        <v>82.6929955290611</v>
      </c>
      <c r="J78" s="1" t="n">
        <f aca="false">'Вклады юр и физ лиц'!I78/Население!J78</f>
        <v>95.2175856929955</v>
      </c>
      <c r="K78" s="1" t="n">
        <f aca="false">'Вклады юр и физ лиц'!J78/Население!K78</f>
        <v>113.341791044776</v>
      </c>
      <c r="L78" s="1" t="n">
        <f aca="false">'Вклады юр и физ лиц'!K78/Население!L78</f>
        <v>123.934977578475</v>
      </c>
      <c r="M78" s="1" t="n">
        <f aca="false">'Вклады юр и физ лиц'!L78/Население!M78</f>
        <v>128.847826086957</v>
      </c>
      <c r="N78" s="1" t="n">
        <f aca="false">'Вклады юр и физ лиц'!M78/Население!N78</f>
        <v>145.803450862716</v>
      </c>
      <c r="O78" s="1" t="n">
        <f aca="false">'Вклады юр и физ лиц'!N78/Население!O78</f>
        <v>165.862198795181</v>
      </c>
      <c r="P78" s="1" t="n">
        <f aca="false">'Вклады юр и физ лиц'!O78/Население!P78</f>
        <v>176.591218773656</v>
      </c>
      <c r="Q78" s="1" t="n">
        <f aca="false">'Вклады юр и физ лиц'!P78/Население!Q78</f>
        <v>183.2226443769</v>
      </c>
      <c r="R78" s="1" t="n">
        <f aca="false">'Вклады юр и физ лиц'!Q78/Население!R78</f>
        <v>201.598001537279</v>
      </c>
    </row>
    <row r="79" customFormat="false" ht="15.75" hidden="false" customHeight="false" outlineLevel="0" collapsed="false">
      <c r="A79" s="118" t="n">
        <v>78</v>
      </c>
      <c r="B79" s="1" t="s">
        <v>79</v>
      </c>
      <c r="C79" s="1" t="n">
        <f aca="false">'Вклады юр и физ лиц'!B79/Население!C79</f>
        <v>6.6219512195122</v>
      </c>
      <c r="D79" s="1" t="n">
        <f aca="false">'Вклады юр и физ лиц'!C79/Население!D79</f>
        <v>9.16118047673099</v>
      </c>
      <c r="E79" s="1" t="n">
        <f aca="false">'Вклады юр и физ лиц'!D79/Население!E79</f>
        <v>13.0288</v>
      </c>
      <c r="F79" s="1" t="n">
        <f aca="false">'Вклады юр и физ лиц'!E79/Население!F79</f>
        <v>25.4044827586207</v>
      </c>
      <c r="G79" s="1" t="n">
        <f aca="false">'Вклады юр и физ лиц'!F79/Население!G79</f>
        <v>22.9240740740741</v>
      </c>
      <c r="H79" s="1" t="n">
        <f aca="false">'Вклады юр и физ лиц'!G79/Население!H79</f>
        <v>31.7601930036188</v>
      </c>
      <c r="I79" s="1" t="n">
        <f aca="false">'Вклады юр и физ лиц'!H79/Население!I79</f>
        <v>44.7308160779537</v>
      </c>
      <c r="J79" s="1" t="n">
        <f aca="false">'Вклады юр и физ лиц'!I79/Население!J79</f>
        <v>57.3353733170135</v>
      </c>
      <c r="K79" s="1" t="n">
        <f aca="false">'Вклады юр и физ лиц'!J79/Население!K79</f>
        <v>62.5696670776819</v>
      </c>
      <c r="L79" s="1" t="n">
        <f aca="false">'Вклады юр и физ лиц'!K79/Население!L79</f>
        <v>79.1617283950617</v>
      </c>
      <c r="M79" s="1" t="n">
        <f aca="false">'Вклады юр и физ лиц'!L79/Население!M79</f>
        <v>81.4181141439206</v>
      </c>
      <c r="N79" s="1" t="n">
        <f aca="false">'Вклады юр и физ лиц'!M79/Население!N79</f>
        <v>93.4538653366584</v>
      </c>
      <c r="O79" s="1" t="n">
        <f aca="false">'Вклады юр и физ лиц'!N79/Население!O79</f>
        <v>94.8609022556391</v>
      </c>
      <c r="P79" s="1" t="n">
        <f aca="false">'Вклады юр и физ лиц'!O79/Население!P79</f>
        <v>111.437027707809</v>
      </c>
      <c r="Q79" s="1" t="n">
        <f aca="false">'Вклады юр и физ лиц'!P79/Население!Q79</f>
        <v>129.708860759494</v>
      </c>
      <c r="R79" s="1" t="n">
        <f aca="false">'Вклады юр и физ лиц'!Q79/Население!R79</f>
        <v>146.859335038363</v>
      </c>
    </row>
    <row r="80" customFormat="false" ht="15.75" hidden="false" customHeight="false" outlineLevel="0" collapsed="false">
      <c r="A80" s="118" t="n">
        <v>79</v>
      </c>
      <c r="B80" s="1" t="s">
        <v>80</v>
      </c>
      <c r="C80" s="1" t="n">
        <f aca="false">'Вклады юр и физ лиц'!B80/Население!C80</f>
        <v>19.5370588235294</v>
      </c>
      <c r="D80" s="1" t="n">
        <f aca="false">'Вклады юр и физ лиц'!C80/Население!D80</f>
        <v>26.3110465116279</v>
      </c>
      <c r="E80" s="1" t="n">
        <f aca="false">'Вклады юр и физ лиц'!D80/Население!E80</f>
        <v>36.4230769230769</v>
      </c>
      <c r="F80" s="1" t="n">
        <f aca="false">'Вклады юр и физ лиц'!E80/Население!F80</f>
        <v>46.6903614457831</v>
      </c>
      <c r="G80" s="1" t="n">
        <f aca="false">'Вклады юр и физ лиц'!F80/Население!G80</f>
        <v>57.7116564417178</v>
      </c>
      <c r="H80" s="1" t="n">
        <f aca="false">'Вклады юр и физ лиц'!G80/Население!H80</f>
        <v>78.9032051282051</v>
      </c>
      <c r="I80" s="1" t="n">
        <f aca="false">'Вклады юр и физ лиц'!H80/Население!I80</f>
        <v>106.670967741935</v>
      </c>
      <c r="J80" s="1" t="n">
        <f aca="false">'Вклады юр и физ лиц'!I80/Население!J80</f>
        <v>142.355263157895</v>
      </c>
      <c r="K80" s="1" t="n">
        <f aca="false">'Вклады юр и физ лиц'!J80/Население!K80</f>
        <v>177.086666666667</v>
      </c>
      <c r="L80" s="1" t="n">
        <f aca="false">'Вклады юр и физ лиц'!K80/Население!L80</f>
        <v>208.405405405405</v>
      </c>
      <c r="M80" s="1" t="n">
        <f aca="false">'Вклады юр и физ лиц'!L80/Население!M80</f>
        <v>217.775510204082</v>
      </c>
      <c r="N80" s="1" t="n">
        <f aca="false">'Вклады юр и физ лиц'!M80/Население!N80</f>
        <v>230.643835616438</v>
      </c>
      <c r="O80" s="1" t="n">
        <f aca="false">'Вклады юр и физ лиц'!N80/Население!O80</f>
        <v>266.597222222222</v>
      </c>
      <c r="P80" s="1" t="n">
        <f aca="false">'Вклады юр и физ лиц'!O80/Население!P80</f>
        <v>351.056737588653</v>
      </c>
      <c r="Q80" s="1" t="n">
        <f aca="false">'Вклады юр и физ лиц'!P80/Население!Q80</f>
        <v>361.3</v>
      </c>
      <c r="R80" s="1" t="n">
        <f aca="false">'Вклады юр и физ лиц'!Q80/Население!R80</f>
        <v>421.834532374101</v>
      </c>
    </row>
    <row r="81" customFormat="false" ht="15.75" hidden="false" customHeight="false" outlineLevel="0" collapsed="false">
      <c r="A81" s="118" t="n">
        <v>80</v>
      </c>
      <c r="B81" s="1" t="s">
        <v>81</v>
      </c>
      <c r="C81" s="1" t="n">
        <f aca="false">'Вклады юр и физ лиц'!B81/Население!C81</f>
        <v>14.968330134357</v>
      </c>
      <c r="D81" s="1" t="n">
        <f aca="false">'Вклады юр и физ лиц'!C81/Население!D81</f>
        <v>21.1821292775665</v>
      </c>
      <c r="E81" s="1" t="n">
        <f aca="false">'Вклады юр и физ лиц'!D81/Население!E81</f>
        <v>31.4218809980806</v>
      </c>
      <c r="F81" s="1" t="n">
        <f aca="false">'Вклады юр и физ лиц'!E81/Население!F81</f>
        <v>44.0725868725869</v>
      </c>
      <c r="G81" s="1" t="n">
        <f aca="false">'Вклады юр и физ лиц'!F81/Население!G81</f>
        <v>46.4749027237354</v>
      </c>
      <c r="H81" s="1" t="n">
        <f aca="false">'Вклады юр и физ лиц'!G81/Население!H81</f>
        <v>61.1814889336016</v>
      </c>
      <c r="I81" s="1" t="n">
        <f aca="false">'Вклады юр и физ лиц'!H81/Население!I81</f>
        <v>87.2525252525253</v>
      </c>
      <c r="J81" s="1" t="n">
        <f aca="false">'Вклады юр и физ лиц'!I81/Население!J81</f>
        <v>111.364372469636</v>
      </c>
      <c r="K81" s="1" t="n">
        <f aca="false">'Вклады юр и физ лиц'!J81/Население!K81</f>
        <v>124.391038696538</v>
      </c>
      <c r="L81" s="1" t="n">
        <f aca="false">'Вклады юр и физ лиц'!K81/Население!L81</f>
        <v>149.461065573771</v>
      </c>
      <c r="M81" s="1" t="n">
        <f aca="false">'Вклады юр и физ лиц'!L81/Население!M81</f>
        <v>177.770020533881</v>
      </c>
      <c r="N81" s="1" t="n">
        <f aca="false">'Вклады юр и физ лиц'!M81/Население!N81</f>
        <v>371.455852156058</v>
      </c>
      <c r="O81" s="1" t="n">
        <f aca="false">'Вклады юр и физ лиц'!N81/Население!O81</f>
        <v>348.969387755102</v>
      </c>
      <c r="P81" s="1" t="n">
        <f aca="false">'Вклады юр и физ лиц'!O81/Население!P81</f>
        <v>301.583673469388</v>
      </c>
      <c r="Q81" s="1" t="n">
        <f aca="false">'Вклады юр и физ лиц'!P81/Население!Q81</f>
        <v>347.579918032787</v>
      </c>
      <c r="R81" s="1" t="n">
        <f aca="false">'Вклады юр и физ лиц'!Q81/Население!R81</f>
        <v>356.174897119342</v>
      </c>
    </row>
    <row r="82" customFormat="false" ht="15.75" hidden="false" customHeight="false" outlineLevel="0" collapsed="false">
      <c r="A82" s="118" t="n">
        <v>81</v>
      </c>
      <c r="B82" s="1" t="s">
        <v>82</v>
      </c>
      <c r="C82" s="1" t="n">
        <f aca="false">'Вклады юр и физ лиц'!B82/Население!C82</f>
        <v>5.07802197802198</v>
      </c>
      <c r="D82" s="1" t="n">
        <f aca="false">'Вклады юр и физ лиц'!C82/Население!D82</f>
        <v>6.99786096256684</v>
      </c>
      <c r="E82" s="1" t="n">
        <f aca="false">'Вклады юр и физ лиц'!D82/Население!E82</f>
        <v>9.11774193548387</v>
      </c>
      <c r="F82" s="1" t="n">
        <f aca="false">'Вклады юр и физ лиц'!E82/Население!F82</f>
        <v>12.3779569892473</v>
      </c>
      <c r="G82" s="1" t="n">
        <f aca="false">'Вклады юр и физ лиц'!F82/Население!G82</f>
        <v>14.5351351351351</v>
      </c>
      <c r="H82" s="1" t="n">
        <f aca="false">'Вклады юр и физ лиц'!G82/Население!H82</f>
        <v>17.5642045454545</v>
      </c>
      <c r="I82" s="1" t="n">
        <f aca="false">'Вклады юр и физ лиц'!H82/Население!I82</f>
        <v>25.08</v>
      </c>
      <c r="J82" s="1" t="n">
        <f aca="false">'Вклады юр и физ лиц'!I82/Население!J82</f>
        <v>32.9421965317919</v>
      </c>
      <c r="K82" s="1" t="n">
        <f aca="false">'Вклады юр и физ лиц'!J82/Население!K82</f>
        <v>42.1286549707602</v>
      </c>
      <c r="L82" s="1" t="n">
        <f aca="false">'Вклады юр и физ лиц'!K82/Население!L82</f>
        <v>52.8224852071006</v>
      </c>
      <c r="M82" s="1" t="n">
        <f aca="false">'Вклады юр и физ лиц'!L82/Население!M82</f>
        <v>53.9638554216867</v>
      </c>
      <c r="N82" s="1" t="n">
        <f aca="false">'Вклады юр и физ лиц'!M82/Население!N82</f>
        <v>62.2134146341463</v>
      </c>
      <c r="O82" s="1" t="n">
        <f aca="false">'Вклады юр и физ лиц'!N82/Население!O82</f>
        <v>69.2777777777778</v>
      </c>
      <c r="P82" s="1" t="n">
        <f aca="false">'Вклады юр и физ лиц'!O82/Население!P82</f>
        <v>73.4</v>
      </c>
      <c r="Q82" s="1" t="n">
        <f aca="false">'Вклады юр и физ лиц'!P82/Население!Q82</f>
        <v>84.8987341772152</v>
      </c>
      <c r="R82" s="1" t="n">
        <f aca="false">'Вклады юр и физ лиц'!Q82/Население!R82</f>
        <v>97.4140127388535</v>
      </c>
    </row>
    <row r="83" customFormat="false" ht="15.75" hidden="false" customHeight="false" outlineLevel="0" collapsed="false">
      <c r="A83" s="118" t="n">
        <v>82</v>
      </c>
      <c r="B83" s="1" t="s">
        <v>83</v>
      </c>
      <c r="C83" s="1" t="n">
        <f aca="false">'Вклады юр и физ лиц'!B83/Население!C83</f>
        <v>28.6307692307692</v>
      </c>
      <c r="D83" s="1" t="n">
        <f aca="false">'Вклады юр и физ лиц'!C83/Население!D83</f>
        <v>36.8</v>
      </c>
      <c r="E83" s="1" t="n">
        <f aca="false">'Вклады юр и физ лиц'!D83/Население!E83</f>
        <v>46.102</v>
      </c>
      <c r="F83" s="1" t="n">
        <f aca="false">'Вклады юр и физ лиц'!E83/Население!F83</f>
        <v>49.722</v>
      </c>
      <c r="G83" s="1" t="n">
        <f aca="false">'Вклады юр и физ лиц'!F83/Население!G83</f>
        <v>66.374</v>
      </c>
      <c r="H83" s="1" t="n">
        <f aca="false">'Вклады юр и физ лиц'!G83/Население!H83</f>
        <v>95.7411764705882</v>
      </c>
      <c r="I83" s="1" t="n">
        <f aca="false">'Вклады юр и физ лиц'!H83/Население!I83</f>
        <v>93.5098039215686</v>
      </c>
      <c r="J83" s="1" t="n">
        <f aca="false">'Вклады юр и физ лиц'!I83/Население!J83</f>
        <v>107.882352941176</v>
      </c>
      <c r="K83" s="1" t="n">
        <f aca="false">'Вклады юр и физ лиц'!J83/Население!K83</f>
        <v>157.627450980392</v>
      </c>
      <c r="L83" s="1" t="n">
        <f aca="false">'Вклады юр и физ лиц'!K83/Население!L83</f>
        <v>202.941176470588</v>
      </c>
      <c r="M83" s="1" t="n">
        <f aca="false">'Вклады юр и физ лиц'!L83/Население!M83</f>
        <v>161.26</v>
      </c>
      <c r="N83" s="1" t="n">
        <f aca="false">'Вклады юр и физ лиц'!M83/Население!N83</f>
        <v>195.76</v>
      </c>
      <c r="O83" s="1" t="n">
        <f aca="false">'Вклады юр и физ лиц'!N83/Население!O83</f>
        <v>221.02</v>
      </c>
      <c r="P83" s="1" t="n">
        <f aca="false">'Вклады юр и физ лиц'!O83/Население!P83</f>
        <v>234.14</v>
      </c>
      <c r="Q83" s="1" t="n">
        <f aca="false">'Вклады юр и физ лиц'!P83/Население!Q83</f>
        <v>259.24</v>
      </c>
      <c r="R83" s="1" t="n">
        <f aca="false">'Вклады юр и физ лиц'!Q83/Население!R83</f>
        <v>258.12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16" width="9"/>
    <col collapsed="false" customWidth="true" hidden="false" outlineLevel="0" max="2" min="2" style="117" width="39.72"/>
    <col collapsed="false" customWidth="true" hidden="false" outlineLevel="0" max="3" min="3" style="116" width="11.72"/>
    <col collapsed="false" customWidth="false" hidden="false" outlineLevel="0" max="18" min="4" style="116" width="9.14"/>
    <col collapsed="false" customWidth="false" hidden="false" outlineLevel="0" max="16384" min="19" style="117" width="9.14"/>
  </cols>
  <sheetData>
    <row r="1" customFormat="false" ht="15" hidden="false" customHeight="false" outlineLevel="0" collapsed="false">
      <c r="A1" s="118" t="s">
        <v>143</v>
      </c>
      <c r="B1" s="7" t="s">
        <v>144</v>
      </c>
      <c r="C1" s="117" t="s">
        <v>145</v>
      </c>
      <c r="D1" s="117" t="s">
        <v>146</v>
      </c>
      <c r="E1" s="118"/>
      <c r="F1" s="118"/>
      <c r="G1" s="118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18" t="n">
        <v>1</v>
      </c>
      <c r="B2" s="118" t="n">
        <v>0.473318099591157</v>
      </c>
      <c r="C2" s="121" t="n">
        <v>2020</v>
      </c>
      <c r="D2" s="117" t="n">
        <v>39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</row>
    <row r="3" customFormat="false" ht="15" hidden="false" customHeight="false" outlineLevel="0" collapsed="false">
      <c r="A3" s="118" t="n">
        <v>2</v>
      </c>
      <c r="B3" s="118" t="n">
        <v>0.332701888430977</v>
      </c>
      <c r="C3" s="121" t="n">
        <v>2020</v>
      </c>
      <c r="D3" s="117" t="n">
        <v>39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customFormat="false" ht="15" hidden="false" customHeight="false" outlineLevel="0" collapsed="false">
      <c r="A4" s="118" t="n">
        <v>3</v>
      </c>
      <c r="B4" s="118" t="n">
        <v>0.47666276200574</v>
      </c>
      <c r="C4" s="121" t="n">
        <v>2020</v>
      </c>
      <c r="D4" s="117" t="n">
        <v>39</v>
      </c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</row>
    <row r="5" customFormat="false" ht="15" hidden="false" customHeight="false" outlineLevel="0" collapsed="false">
      <c r="A5" s="118" t="n">
        <v>4</v>
      </c>
      <c r="B5" s="118" t="n">
        <v>0.517591544749403</v>
      </c>
      <c r="C5" s="121" t="n">
        <v>2020</v>
      </c>
      <c r="D5" s="117" t="n">
        <v>39</v>
      </c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</row>
    <row r="6" customFormat="false" ht="15" hidden="false" customHeight="false" outlineLevel="0" collapsed="false">
      <c r="A6" s="118" t="n">
        <v>5</v>
      </c>
      <c r="B6" s="118" t="n">
        <v>0.423446600168989</v>
      </c>
      <c r="C6" s="121" t="n">
        <v>2020</v>
      </c>
      <c r="D6" s="117" t="n">
        <v>39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customFormat="false" ht="15" hidden="false" customHeight="false" outlineLevel="0" collapsed="false">
      <c r="A7" s="118" t="n">
        <v>6</v>
      </c>
      <c r="B7" s="118" t="n">
        <v>0.514020479212959</v>
      </c>
      <c r="C7" s="121" t="n">
        <v>2020</v>
      </c>
      <c r="D7" s="117" t="n">
        <v>39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customFormat="false" ht="15" hidden="false" customHeight="false" outlineLevel="0" collapsed="false">
      <c r="A8" s="118" t="n">
        <v>7</v>
      </c>
      <c r="B8" s="118" t="n">
        <v>0.478443631136945</v>
      </c>
      <c r="C8" s="121" t="n">
        <v>2020</v>
      </c>
      <c r="D8" s="117" t="n">
        <v>39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</row>
    <row r="9" customFormat="false" ht="15" hidden="false" customHeight="false" outlineLevel="0" collapsed="false">
      <c r="A9" s="118" t="n">
        <v>8</v>
      </c>
      <c r="B9" s="118" t="n">
        <v>0.402544957357932</v>
      </c>
      <c r="C9" s="121" t="n">
        <v>2020</v>
      </c>
      <c r="D9" s="117" t="n">
        <v>39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customFormat="false" ht="15" hidden="false" customHeight="false" outlineLevel="0" collapsed="false">
      <c r="A10" s="118" t="n">
        <v>9</v>
      </c>
      <c r="B10" s="118" t="n">
        <v>0.432561871423818</v>
      </c>
      <c r="C10" s="121" t="n">
        <v>2020</v>
      </c>
      <c r="D10" s="117" t="n">
        <v>39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</row>
    <row r="11" customFormat="false" ht="15" hidden="false" customHeight="false" outlineLevel="0" collapsed="false">
      <c r="A11" s="118" t="n">
        <v>10</v>
      </c>
      <c r="B11" s="118" t="n">
        <v>0.588778718892274</v>
      </c>
      <c r="C11" s="121" t="n">
        <v>2020</v>
      </c>
      <c r="D11" s="117" t="n">
        <v>39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</row>
    <row r="12" customFormat="false" ht="15" hidden="false" customHeight="false" outlineLevel="0" collapsed="false">
      <c r="A12" s="118" t="n">
        <v>11</v>
      </c>
      <c r="B12" s="118" t="n">
        <v>0.423268051563916</v>
      </c>
      <c r="C12" s="121" t="n">
        <v>2020</v>
      </c>
      <c r="D12" s="117" t="n">
        <v>39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</row>
    <row r="13" customFormat="false" ht="15" hidden="false" customHeight="false" outlineLevel="0" collapsed="false">
      <c r="A13" s="118" t="n">
        <v>12</v>
      </c>
      <c r="B13" s="118" t="n">
        <v>0.483517374389053</v>
      </c>
      <c r="C13" s="121" t="n">
        <v>2020</v>
      </c>
      <c r="D13" s="117" t="n">
        <v>39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</row>
    <row r="14" customFormat="false" ht="15" hidden="false" customHeight="false" outlineLevel="0" collapsed="false">
      <c r="A14" s="118" t="n">
        <v>13</v>
      </c>
      <c r="B14" s="118" t="n">
        <v>0.401508956501373</v>
      </c>
      <c r="C14" s="121" t="n">
        <v>2020</v>
      </c>
      <c r="D14" s="117" t="n">
        <v>39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</row>
    <row r="15" customFormat="false" ht="15" hidden="false" customHeight="false" outlineLevel="0" collapsed="false">
      <c r="A15" s="118" t="n">
        <v>14</v>
      </c>
      <c r="B15" s="118" t="n">
        <v>0.350713142547019</v>
      </c>
      <c r="C15" s="121" t="n">
        <v>2020</v>
      </c>
      <c r="D15" s="117" t="n">
        <v>39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</row>
    <row r="16" customFormat="false" ht="15" hidden="false" customHeight="false" outlineLevel="0" collapsed="false">
      <c r="A16" s="118" t="n">
        <v>15</v>
      </c>
      <c r="B16" s="118" t="n">
        <v>0.449962117989099</v>
      </c>
      <c r="C16" s="121" t="n">
        <v>2020</v>
      </c>
      <c r="D16" s="117" t="n">
        <v>39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</row>
    <row r="17" customFormat="false" ht="15" hidden="false" customHeight="false" outlineLevel="0" collapsed="false">
      <c r="A17" s="118" t="n">
        <v>16</v>
      </c>
      <c r="B17" s="118" t="n">
        <v>0.494522943011327</v>
      </c>
      <c r="C17" s="121" t="n">
        <v>2020</v>
      </c>
      <c r="D17" s="117" t="n">
        <v>39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customFormat="false" ht="15" hidden="false" customHeight="false" outlineLevel="0" collapsed="false">
      <c r="A18" s="118" t="n">
        <v>17</v>
      </c>
      <c r="B18" s="118" t="n">
        <v>0.527747601933638</v>
      </c>
      <c r="C18" s="121" t="n">
        <v>2020</v>
      </c>
      <c r="D18" s="117" t="n">
        <v>39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customFormat="false" ht="15" hidden="false" customHeight="false" outlineLevel="0" collapsed="false">
      <c r="A19" s="118" t="n">
        <v>18</v>
      </c>
      <c r="B19" s="118" t="n">
        <v>0.918235272668867</v>
      </c>
      <c r="C19" s="121" t="n">
        <v>2020</v>
      </c>
      <c r="D19" s="117" t="n">
        <v>39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customFormat="false" ht="15" hidden="false" customHeight="false" outlineLevel="0" collapsed="false">
      <c r="A20" s="118" t="n">
        <v>19</v>
      </c>
      <c r="B20" s="118" t="n">
        <v>0.463793856977769</v>
      </c>
      <c r="C20" s="121" t="n">
        <v>2020</v>
      </c>
      <c r="D20" s="117" t="n">
        <v>39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</row>
    <row r="21" customFormat="false" ht="15" hidden="false" customHeight="false" outlineLevel="0" collapsed="false">
      <c r="A21" s="118" t="n">
        <v>20</v>
      </c>
      <c r="B21" s="118" t="n">
        <v>0.500699012422292</v>
      </c>
      <c r="C21" s="121" t="n">
        <v>2020</v>
      </c>
      <c r="D21" s="117" t="n">
        <v>39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</row>
    <row r="22" customFormat="false" ht="15" hidden="false" customHeight="false" outlineLevel="0" collapsed="false">
      <c r="A22" s="118" t="n">
        <v>21</v>
      </c>
      <c r="B22" s="118" t="n">
        <v>0.519027061323921</v>
      </c>
      <c r="C22" s="121" t="n">
        <v>2020</v>
      </c>
      <c r="D22" s="117" t="n">
        <v>39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</row>
    <row r="23" customFormat="false" ht="15" hidden="false" customHeight="false" outlineLevel="0" collapsed="false">
      <c r="A23" s="118" t="n">
        <v>22</v>
      </c>
      <c r="B23" s="118" t="n">
        <v>0.526302306272648</v>
      </c>
      <c r="C23" s="121" t="n">
        <v>2020</v>
      </c>
      <c r="D23" s="117" t="n">
        <v>39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</row>
    <row r="24" customFormat="false" ht="15" hidden="false" customHeight="false" outlineLevel="0" collapsed="false">
      <c r="A24" s="118" t="n">
        <v>23</v>
      </c>
      <c r="B24" s="118" t="n">
        <v>0.541680352470162</v>
      </c>
      <c r="C24" s="121" t="n">
        <v>2020</v>
      </c>
      <c r="D24" s="117" t="n">
        <v>39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</row>
    <row r="25" customFormat="false" ht="15" hidden="false" customHeight="false" outlineLevel="0" collapsed="false">
      <c r="A25" s="118" t="n">
        <v>24</v>
      </c>
      <c r="B25" s="118" t="n">
        <v>0.353789492226913</v>
      </c>
      <c r="C25" s="121" t="n">
        <v>2020</v>
      </c>
      <c r="D25" s="117" t="n">
        <v>39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</row>
    <row r="26" customFormat="false" ht="15" hidden="false" customHeight="false" outlineLevel="0" collapsed="false">
      <c r="A26" s="118" t="n">
        <v>25</v>
      </c>
      <c r="B26" s="118" t="n">
        <v>0.615194035862812</v>
      </c>
      <c r="C26" s="121" t="n">
        <v>2020</v>
      </c>
      <c r="D26" s="117" t="n">
        <v>39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</row>
    <row r="27" customFormat="false" ht="15" hidden="false" customHeight="false" outlineLevel="0" collapsed="false">
      <c r="A27" s="118" t="n">
        <v>26</v>
      </c>
      <c r="B27" s="118" t="n">
        <v>0.384742449406258</v>
      </c>
      <c r="C27" s="121" t="n">
        <v>2020</v>
      </c>
      <c r="D27" s="117" t="n">
        <v>39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</row>
    <row r="28" customFormat="false" ht="15" hidden="false" customHeight="false" outlineLevel="0" collapsed="false">
      <c r="A28" s="118" t="n">
        <v>27</v>
      </c>
      <c r="B28" s="118" t="n">
        <v>0.371630113508337</v>
      </c>
      <c r="C28" s="121" t="n">
        <v>2020</v>
      </c>
      <c r="D28" s="117" t="n">
        <v>39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customFormat="false" ht="15" hidden="false" customHeight="false" outlineLevel="0" collapsed="false">
      <c r="A29" s="118" t="n">
        <v>28</v>
      </c>
      <c r="B29" s="118" t="n">
        <v>0.772979222332904</v>
      </c>
      <c r="C29" s="121" t="n">
        <v>2020</v>
      </c>
      <c r="D29" s="117" t="n">
        <v>39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</row>
    <row r="30" customFormat="false" ht="15" hidden="false" customHeight="false" outlineLevel="0" collapsed="false">
      <c r="A30" s="118" t="n">
        <v>29</v>
      </c>
      <c r="B30" s="118" t="n">
        <v>0.132952398218973</v>
      </c>
      <c r="C30" s="121" t="n">
        <v>2020</v>
      </c>
      <c r="D30" s="117" t="n">
        <v>39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customFormat="false" ht="15" hidden="false" customHeight="false" outlineLevel="0" collapsed="false">
      <c r="A31" s="118" t="n">
        <v>30</v>
      </c>
      <c r="B31" s="118" t="n">
        <v>0.0698696656943097</v>
      </c>
      <c r="C31" s="121" t="n">
        <v>2020</v>
      </c>
      <c r="D31" s="117" t="n">
        <v>39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customFormat="false" ht="15" hidden="false" customHeight="false" outlineLevel="0" collapsed="false">
      <c r="A32" s="118" t="n">
        <v>31</v>
      </c>
      <c r="B32" s="118" t="n">
        <v>0.160744997672074</v>
      </c>
      <c r="C32" s="121" t="n">
        <v>2020</v>
      </c>
      <c r="D32" s="117" t="n">
        <v>39</v>
      </c>
      <c r="E32" s="119"/>
      <c r="F32" s="119"/>
      <c r="G32" s="119"/>
      <c r="H32" s="119"/>
      <c r="I32" s="119"/>
      <c r="J32" s="119"/>
      <c r="K32" s="119"/>
      <c r="L32" s="119"/>
      <c r="M32" s="118"/>
      <c r="N32" s="118"/>
      <c r="O32" s="118"/>
      <c r="P32" s="118"/>
      <c r="Q32" s="118"/>
    </row>
    <row r="33" customFormat="false" ht="15" hidden="false" customHeight="false" outlineLevel="0" collapsed="false">
      <c r="A33" s="118" t="n">
        <v>32</v>
      </c>
      <c r="B33" s="118" t="n">
        <v>0.445945724381273</v>
      </c>
      <c r="C33" s="121" t="n">
        <v>2020</v>
      </c>
      <c r="D33" s="117" t="n">
        <v>39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</row>
    <row r="34" customFormat="false" ht="15" hidden="false" customHeight="false" outlineLevel="0" collapsed="false">
      <c r="A34" s="118" t="n">
        <v>33</v>
      </c>
      <c r="B34" s="118" t="n">
        <v>0.284310945567819</v>
      </c>
      <c r="C34" s="121" t="n">
        <v>2020</v>
      </c>
      <c r="D34" s="117" t="n">
        <v>39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</row>
    <row r="35" customFormat="false" ht="15" hidden="false" customHeight="false" outlineLevel="0" collapsed="false">
      <c r="A35" s="118" t="n">
        <v>34</v>
      </c>
      <c r="B35" s="118" t="n">
        <v>0.352361438890626</v>
      </c>
      <c r="C35" s="121" t="n">
        <v>2020</v>
      </c>
      <c r="D35" s="117" t="n">
        <v>39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</row>
    <row r="36" customFormat="false" ht="15" hidden="false" customHeight="false" outlineLevel="0" collapsed="false">
      <c r="A36" s="118" t="n">
        <v>35</v>
      </c>
      <c r="B36" s="118" t="n">
        <v>0.425616022891565</v>
      </c>
      <c r="C36" s="121" t="n">
        <v>2020</v>
      </c>
      <c r="D36" s="117" t="n">
        <v>39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</row>
    <row r="37" customFormat="false" ht="15" hidden="false" customHeight="false" outlineLevel="0" collapsed="false">
      <c r="A37" s="118" t="n">
        <v>36</v>
      </c>
      <c r="B37" s="118" t="n">
        <v>0.178097844072628</v>
      </c>
      <c r="C37" s="121" t="n">
        <v>2020</v>
      </c>
      <c r="D37" s="117" t="n">
        <v>39</v>
      </c>
      <c r="E37" s="119"/>
      <c r="F37" s="119"/>
      <c r="G37" s="119"/>
      <c r="H37" s="119"/>
      <c r="I37" s="119"/>
      <c r="J37" s="119"/>
      <c r="K37" s="119"/>
      <c r="L37" s="119"/>
      <c r="M37" s="118"/>
      <c r="N37" s="118"/>
      <c r="O37" s="118"/>
      <c r="P37" s="118"/>
      <c r="Q37" s="118"/>
    </row>
    <row r="38" customFormat="false" ht="15" hidden="false" customHeight="false" outlineLevel="0" collapsed="false">
      <c r="A38" s="118" t="n">
        <v>37</v>
      </c>
      <c r="B38" s="118" t="n">
        <v>0.00984322355759596</v>
      </c>
      <c r="C38" s="121" t="n">
        <v>2020</v>
      </c>
      <c r="D38" s="117" t="n">
        <v>39</v>
      </c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</row>
    <row r="39" customFormat="false" ht="15" hidden="false" customHeight="false" outlineLevel="0" collapsed="false">
      <c r="A39" s="118" t="n">
        <v>38</v>
      </c>
      <c r="B39" s="118" t="n">
        <v>4.95410268802712E-005</v>
      </c>
      <c r="C39" s="121" t="n">
        <v>2020</v>
      </c>
      <c r="D39" s="117" t="n">
        <v>39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</row>
    <row r="40" customFormat="false" ht="15" hidden="false" customHeight="false" outlineLevel="0" collapsed="false">
      <c r="A40" s="118" t="n">
        <v>39</v>
      </c>
      <c r="B40" s="118" t="n">
        <v>0.090196387441357</v>
      </c>
      <c r="C40" s="121" t="n">
        <v>2020</v>
      </c>
      <c r="D40" s="117" t="n">
        <v>39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</row>
    <row r="41" customFormat="false" ht="15" hidden="false" customHeight="false" outlineLevel="0" collapsed="false">
      <c r="A41" s="118" t="n">
        <v>40</v>
      </c>
      <c r="B41" s="118" t="n">
        <v>0.0464191060779154</v>
      </c>
      <c r="C41" s="121" t="n">
        <v>2020</v>
      </c>
      <c r="D41" s="117" t="n">
        <v>39</v>
      </c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</row>
    <row r="42" customFormat="false" ht="15" hidden="false" customHeight="false" outlineLevel="0" collapsed="false">
      <c r="A42" s="118" t="n">
        <v>41</v>
      </c>
      <c r="B42" s="118" t="n">
        <v>0.175359893403495</v>
      </c>
      <c r="C42" s="121" t="n">
        <v>2020</v>
      </c>
      <c r="D42" s="117" t="n">
        <v>39</v>
      </c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</row>
    <row r="43" customFormat="false" ht="15" hidden="false" customHeight="false" outlineLevel="0" collapsed="false">
      <c r="A43" s="118" t="n">
        <v>42</v>
      </c>
      <c r="B43" s="118" t="n">
        <v>0.00136496755169717</v>
      </c>
      <c r="C43" s="121" t="n">
        <v>2020</v>
      </c>
      <c r="D43" s="117" t="n">
        <v>39</v>
      </c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</row>
    <row r="44" customFormat="false" ht="15" hidden="false" customHeight="false" outlineLevel="0" collapsed="false">
      <c r="A44" s="118" t="n">
        <v>43</v>
      </c>
      <c r="B44" s="118" t="n">
        <v>0.33701604313854</v>
      </c>
      <c r="C44" s="121" t="n">
        <v>2020</v>
      </c>
      <c r="D44" s="117" t="n">
        <v>39</v>
      </c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customFormat="false" ht="15" hidden="false" customHeight="false" outlineLevel="0" collapsed="false">
      <c r="A45" s="118" t="n">
        <v>44</v>
      </c>
      <c r="B45" s="118" t="n">
        <v>0.382223667252436</v>
      </c>
      <c r="C45" s="121" t="n">
        <v>2020</v>
      </c>
      <c r="D45" s="117" t="n">
        <v>39</v>
      </c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customFormat="false" ht="15" hidden="false" customHeight="false" outlineLevel="0" collapsed="false">
      <c r="A46" s="118" t="n">
        <v>45</v>
      </c>
      <c r="B46" s="118" t="n">
        <v>0.329827680573903</v>
      </c>
      <c r="C46" s="121" t="n">
        <v>2020</v>
      </c>
      <c r="D46" s="117" t="n">
        <v>39</v>
      </c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customFormat="false" ht="15" hidden="false" customHeight="false" outlineLevel="0" collapsed="false">
      <c r="A47" s="118" t="n">
        <v>46</v>
      </c>
      <c r="B47" s="118" t="n">
        <v>0.32522592711651</v>
      </c>
      <c r="C47" s="121" t="n">
        <v>2020</v>
      </c>
      <c r="D47" s="117" t="n">
        <v>39</v>
      </c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</row>
    <row r="48" customFormat="false" ht="15" hidden="false" customHeight="false" outlineLevel="0" collapsed="false">
      <c r="A48" s="118" t="n">
        <v>47</v>
      </c>
      <c r="B48" s="118" t="n">
        <v>0.625689358158279</v>
      </c>
      <c r="C48" s="121" t="n">
        <v>2020</v>
      </c>
      <c r="D48" s="117" t="n">
        <v>39</v>
      </c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</row>
    <row r="49" customFormat="false" ht="15" hidden="false" customHeight="false" outlineLevel="0" collapsed="false">
      <c r="A49" s="118" t="n">
        <v>48</v>
      </c>
      <c r="B49" s="118" t="n">
        <v>0.375242386288087</v>
      </c>
      <c r="C49" s="121" t="n">
        <v>2020</v>
      </c>
      <c r="D49" s="117" t="n">
        <v>39</v>
      </c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</row>
    <row r="50" customFormat="false" ht="15" hidden="false" customHeight="false" outlineLevel="0" collapsed="false">
      <c r="A50" s="118" t="n">
        <v>49</v>
      </c>
      <c r="B50" s="118" t="n">
        <v>0.383180427311471</v>
      </c>
      <c r="C50" s="121" t="n">
        <v>2020</v>
      </c>
      <c r="D50" s="117" t="n">
        <v>39</v>
      </c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</row>
    <row r="51" customFormat="false" ht="15" hidden="false" customHeight="false" outlineLevel="0" collapsed="false">
      <c r="A51" s="118" t="n">
        <v>50</v>
      </c>
      <c r="B51" s="118" t="n">
        <v>0.444134197869137</v>
      </c>
      <c r="C51" s="121" t="n">
        <v>2020</v>
      </c>
      <c r="D51" s="117" t="n">
        <v>39</v>
      </c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</row>
    <row r="52" customFormat="false" ht="15" hidden="false" customHeight="false" outlineLevel="0" collapsed="false">
      <c r="A52" s="118" t="n">
        <v>51</v>
      </c>
      <c r="B52" s="118" t="n">
        <v>0.398046969692687</v>
      </c>
      <c r="C52" s="121" t="n">
        <v>2020</v>
      </c>
      <c r="D52" s="117" t="n">
        <v>39</v>
      </c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</row>
    <row r="53" customFormat="false" ht="15" hidden="false" customHeight="false" outlineLevel="0" collapsed="false">
      <c r="A53" s="118" t="n">
        <v>52</v>
      </c>
      <c r="B53" s="118" t="n">
        <v>0.546152308669568</v>
      </c>
      <c r="C53" s="121" t="n">
        <v>2020</v>
      </c>
      <c r="D53" s="117" t="n">
        <v>39</v>
      </c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</row>
    <row r="54" customFormat="false" ht="15" hidden="false" customHeight="false" outlineLevel="0" collapsed="false">
      <c r="A54" s="118" t="n">
        <v>53</v>
      </c>
      <c r="B54" s="118" t="n">
        <v>0.343637305424996</v>
      </c>
      <c r="C54" s="121" t="n">
        <v>2020</v>
      </c>
      <c r="D54" s="117" t="n">
        <v>39</v>
      </c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</row>
    <row r="55" customFormat="false" ht="15" hidden="false" customHeight="false" outlineLevel="0" collapsed="false">
      <c r="A55" s="118" t="n">
        <v>54</v>
      </c>
      <c r="B55" s="118" t="n">
        <v>0.37714385055818</v>
      </c>
      <c r="C55" s="121" t="n">
        <v>2020</v>
      </c>
      <c r="D55" s="117" t="n">
        <v>39</v>
      </c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</row>
    <row r="56" customFormat="false" ht="15" hidden="false" customHeight="false" outlineLevel="0" collapsed="false">
      <c r="A56" s="118" t="n">
        <v>55</v>
      </c>
      <c r="B56" s="118" t="n">
        <v>0.522767586664354</v>
      </c>
      <c r="C56" s="121" t="n">
        <v>2020</v>
      </c>
      <c r="D56" s="117" t="n">
        <v>39</v>
      </c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</row>
    <row r="57" customFormat="false" ht="15" hidden="false" customHeight="false" outlineLevel="0" collapsed="false">
      <c r="A57" s="118" t="n">
        <v>56</v>
      </c>
      <c r="B57" s="118" t="n">
        <v>0.378517146479037</v>
      </c>
      <c r="C57" s="121" t="n">
        <v>2020</v>
      </c>
      <c r="D57" s="117" t="n">
        <v>39</v>
      </c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</row>
    <row r="58" customFormat="false" ht="15" hidden="false" customHeight="false" outlineLevel="0" collapsed="false">
      <c r="A58" s="118" t="n">
        <v>57</v>
      </c>
      <c r="B58" s="118" t="n">
        <v>0.37669771007658</v>
      </c>
      <c r="C58" s="121" t="n">
        <v>2020</v>
      </c>
      <c r="D58" s="117" t="n">
        <v>39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</row>
    <row r="59" customFormat="false" ht="15" hidden="false" customHeight="false" outlineLevel="0" collapsed="false">
      <c r="A59" s="118" t="n">
        <v>58</v>
      </c>
      <c r="B59" s="118" t="n">
        <v>0.230232558003093</v>
      </c>
      <c r="C59" s="121" t="n">
        <v>2020</v>
      </c>
      <c r="D59" s="117" t="n">
        <v>39</v>
      </c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</row>
    <row r="60" customFormat="false" ht="15" hidden="false" customHeight="false" outlineLevel="0" collapsed="false">
      <c r="A60" s="118" t="n">
        <v>59</v>
      </c>
      <c r="B60" s="118" t="n">
        <v>0.555318824629311</v>
      </c>
      <c r="C60" s="121" t="n">
        <v>2020</v>
      </c>
      <c r="D60" s="117" t="n">
        <v>39</v>
      </c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</row>
    <row r="61" customFormat="false" ht="15" hidden="false" customHeight="false" outlineLevel="0" collapsed="false">
      <c r="A61" s="118" t="n">
        <v>60</v>
      </c>
      <c r="B61" s="118" t="n">
        <v>0.693851384127185</v>
      </c>
      <c r="C61" s="121" t="n">
        <v>2020</v>
      </c>
      <c r="D61" s="117" t="n">
        <v>39</v>
      </c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</row>
    <row r="62" customFormat="false" ht="15" hidden="false" customHeight="false" outlineLevel="0" collapsed="false">
      <c r="A62" s="118" t="n">
        <v>61</v>
      </c>
      <c r="B62" s="118" t="n">
        <v>0.460452701291429</v>
      </c>
      <c r="C62" s="121" t="n">
        <v>2020</v>
      </c>
      <c r="D62" s="117" t="n">
        <v>39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</row>
    <row r="63" customFormat="false" ht="15" hidden="false" customHeight="false" outlineLevel="0" collapsed="false">
      <c r="A63" s="118" t="n">
        <v>62</v>
      </c>
      <c r="B63" s="118" t="n">
        <v>0.0986596738794527</v>
      </c>
      <c r="C63" s="121" t="n">
        <v>2020</v>
      </c>
      <c r="D63" s="117" t="n">
        <v>39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</row>
    <row r="64" customFormat="false" ht="15" hidden="false" customHeight="false" outlineLevel="0" collapsed="false">
      <c r="A64" s="118" t="n">
        <v>63</v>
      </c>
      <c r="B64" s="118" t="n">
        <v>0.174219196491373</v>
      </c>
      <c r="C64" s="121" t="n">
        <v>2020</v>
      </c>
      <c r="D64" s="117" t="n">
        <v>39</v>
      </c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</row>
    <row r="65" customFormat="false" ht="15" hidden="false" customHeight="false" outlineLevel="0" collapsed="false">
      <c r="A65" s="118" t="n">
        <v>64</v>
      </c>
      <c r="B65" s="118" t="n">
        <v>0.0288191248759721</v>
      </c>
      <c r="C65" s="121" t="n">
        <v>2020</v>
      </c>
      <c r="D65" s="117" t="n">
        <v>39</v>
      </c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</row>
    <row r="66" customFormat="false" ht="15" hidden="false" customHeight="false" outlineLevel="0" collapsed="false">
      <c r="A66" s="118" t="n">
        <v>65</v>
      </c>
      <c r="B66" s="118" t="n">
        <v>0.245469194877757</v>
      </c>
      <c r="C66" s="121" t="n">
        <v>2020</v>
      </c>
      <c r="D66" s="117" t="n">
        <v>39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</row>
    <row r="67" customFormat="false" ht="15" hidden="false" customHeight="false" outlineLevel="0" collapsed="false">
      <c r="A67" s="118" t="n">
        <v>66</v>
      </c>
      <c r="B67" s="118" t="n">
        <v>0.322662691964777</v>
      </c>
      <c r="C67" s="121" t="n">
        <v>2020</v>
      </c>
      <c r="D67" s="117" t="n">
        <v>39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</row>
    <row r="68" customFormat="false" ht="15" hidden="false" customHeight="false" outlineLevel="0" collapsed="false">
      <c r="A68" s="118" t="n">
        <v>67</v>
      </c>
      <c r="B68" s="118" t="n">
        <v>0.258563363341045</v>
      </c>
      <c r="C68" s="121" t="n">
        <v>2020</v>
      </c>
      <c r="D68" s="117" t="n">
        <v>39</v>
      </c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</row>
    <row r="69" customFormat="false" ht="15" hidden="false" customHeight="false" outlineLevel="0" collapsed="false">
      <c r="A69" s="118" t="n">
        <v>68</v>
      </c>
      <c r="B69" s="118" t="n">
        <v>0.421761351874349</v>
      </c>
      <c r="C69" s="121" t="n">
        <v>2020</v>
      </c>
      <c r="D69" s="117" t="n">
        <v>39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</row>
    <row r="70" customFormat="false" ht="15" hidden="false" customHeight="false" outlineLevel="0" collapsed="false">
      <c r="A70" s="118" t="n">
        <v>69</v>
      </c>
      <c r="B70" s="118" t="n">
        <v>0.475116032409669</v>
      </c>
      <c r="C70" s="121" t="n">
        <v>2020</v>
      </c>
      <c r="D70" s="117" t="n">
        <v>39</v>
      </c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</row>
    <row r="71" customFormat="false" ht="15" hidden="false" customHeight="false" outlineLevel="0" collapsed="false">
      <c r="A71" s="118" t="n">
        <v>70</v>
      </c>
      <c r="B71" s="118" t="n">
        <v>0.395589483030822</v>
      </c>
      <c r="C71" s="121" t="n">
        <v>2020</v>
      </c>
      <c r="D71" s="117" t="n">
        <v>39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</row>
    <row r="72" customFormat="false" ht="15" hidden="false" customHeight="false" outlineLevel="0" collapsed="false">
      <c r="A72" s="118" t="n">
        <v>71</v>
      </c>
      <c r="B72" s="118" t="n">
        <v>0.515162094182782</v>
      </c>
      <c r="C72" s="121" t="n">
        <v>2020</v>
      </c>
      <c r="D72" s="117" t="n">
        <v>39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</row>
    <row r="73" customFormat="false" ht="15" hidden="false" customHeight="false" outlineLevel="0" collapsed="false">
      <c r="A73" s="118" t="n">
        <v>72</v>
      </c>
      <c r="B73" s="118" t="n">
        <v>0.376670892609594</v>
      </c>
      <c r="C73" s="121" t="n">
        <v>2020</v>
      </c>
      <c r="D73" s="117" t="n">
        <v>39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</row>
    <row r="74" customFormat="false" ht="15" hidden="false" customHeight="false" outlineLevel="0" collapsed="false">
      <c r="A74" s="118" t="n">
        <v>73</v>
      </c>
      <c r="B74" s="118" t="n">
        <v>0.452535397279145</v>
      </c>
      <c r="C74" s="121" t="n">
        <v>2020</v>
      </c>
      <c r="D74" s="117" t="n">
        <v>39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</row>
    <row r="75" customFormat="false" ht="15" hidden="false" customHeight="false" outlineLevel="0" collapsed="false">
      <c r="A75" s="118" t="n">
        <v>74</v>
      </c>
      <c r="B75" s="118" t="n">
        <v>0.455619357935188</v>
      </c>
      <c r="C75" s="121" t="n">
        <v>2020</v>
      </c>
      <c r="D75" s="117" t="n">
        <v>39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</row>
    <row r="76" customFormat="false" ht="15" hidden="false" customHeight="false" outlineLevel="0" collapsed="false">
      <c r="A76" s="118" t="n">
        <v>75</v>
      </c>
      <c r="B76" s="118" t="n">
        <v>0.676703498233616</v>
      </c>
      <c r="C76" s="121" t="n">
        <v>2020</v>
      </c>
      <c r="D76" s="117" t="n">
        <v>39</v>
      </c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</row>
    <row r="77" customFormat="false" ht="15" hidden="false" customHeight="false" outlineLevel="0" collapsed="false">
      <c r="A77" s="118" t="n">
        <v>76</v>
      </c>
      <c r="B77" s="118" t="n">
        <v>0.559346080625418</v>
      </c>
      <c r="C77" s="121" t="n">
        <v>2020</v>
      </c>
      <c r="D77" s="117" t="n">
        <v>39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</row>
    <row r="78" customFormat="false" ht="15" hidden="false" customHeight="false" outlineLevel="0" collapsed="false">
      <c r="A78" s="118" t="n">
        <v>77</v>
      </c>
      <c r="B78" s="118" t="n">
        <v>0.56793482293028</v>
      </c>
      <c r="C78" s="121" t="n">
        <v>2020</v>
      </c>
      <c r="D78" s="117" t="n">
        <v>39</v>
      </c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</row>
    <row r="79" customFormat="false" ht="15" hidden="false" customHeight="false" outlineLevel="0" collapsed="false">
      <c r="A79" s="118" t="n">
        <v>78</v>
      </c>
      <c r="B79" s="118" t="n">
        <v>0.459958378885275</v>
      </c>
      <c r="C79" s="121" t="n">
        <v>2020</v>
      </c>
      <c r="D79" s="117" t="n">
        <v>39</v>
      </c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</row>
    <row r="80" customFormat="false" ht="15" hidden="false" customHeight="false" outlineLevel="0" collapsed="false">
      <c r="A80" s="118" t="n">
        <v>79</v>
      </c>
      <c r="B80" s="118" t="n">
        <v>0.763092776878328</v>
      </c>
      <c r="C80" s="121" t="n">
        <v>2020</v>
      </c>
      <c r="D80" s="117" t="n">
        <v>39</v>
      </c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</row>
    <row r="81" customFormat="false" ht="15" hidden="false" customHeight="false" outlineLevel="0" collapsed="false">
      <c r="A81" s="118" t="n">
        <v>80</v>
      </c>
      <c r="B81" s="118" t="n">
        <v>0.72599039307364</v>
      </c>
      <c r="C81" s="121" t="n">
        <v>2020</v>
      </c>
      <c r="D81" s="117" t="n">
        <v>39</v>
      </c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</row>
    <row r="82" customFormat="false" ht="15" hidden="false" customHeight="false" outlineLevel="0" collapsed="false">
      <c r="A82" s="118" t="n">
        <v>81</v>
      </c>
      <c r="B82" s="118" t="n">
        <v>0.310114086109644</v>
      </c>
      <c r="C82" s="121" t="n">
        <v>2020</v>
      </c>
      <c r="D82" s="117" t="n">
        <v>39</v>
      </c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</row>
    <row r="83" customFormat="false" ht="15" hidden="false" customHeight="false" outlineLevel="0" collapsed="false">
      <c r="A83" s="118" t="n">
        <v>82</v>
      </c>
      <c r="B83" s="118" t="n">
        <v>0.642837417666638</v>
      </c>
      <c r="C83" s="121" t="n">
        <v>2020</v>
      </c>
      <c r="D83" s="117" t="n">
        <v>39</v>
      </c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</row>
    <row r="85" s="117" customFormat="true" ht="15.75" hidden="false" customHeight="false" outlineLevel="0" collapsed="false">
      <c r="A85" s="116"/>
      <c r="R85" s="1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9" activeCellId="1" sqref="C1:C83 E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7.43"/>
  </cols>
  <sheetData>
    <row r="1" customFormat="false" ht="15.75" hidden="false" customHeight="false" outlineLevel="0" collapsed="false">
      <c r="A1" s="1" t="s">
        <v>0</v>
      </c>
      <c r="B1" s="1"/>
      <c r="C1" s="1" t="n">
        <v>2019</v>
      </c>
    </row>
    <row r="2" customFormat="false" ht="15.75" hidden="false" customHeight="false" outlineLevel="0" collapsed="false">
      <c r="A2" s="1" t="n">
        <v>1</v>
      </c>
      <c r="B2" s="1" t="s">
        <v>2</v>
      </c>
      <c r="C2" s="3" t="n">
        <v>27.1</v>
      </c>
    </row>
    <row r="3" customFormat="false" ht="15.75" hidden="false" customHeight="false" outlineLevel="0" collapsed="false">
      <c r="A3" s="1" t="n">
        <v>2</v>
      </c>
      <c r="B3" s="1" t="s">
        <v>3</v>
      </c>
      <c r="C3" s="3" t="n">
        <v>34.9</v>
      </c>
    </row>
    <row r="4" customFormat="false" ht="15.75" hidden="false" customHeight="false" outlineLevel="0" collapsed="false">
      <c r="A4" s="1" t="n">
        <v>3</v>
      </c>
      <c r="B4" s="1" t="s">
        <v>4</v>
      </c>
      <c r="C4" s="3" t="n">
        <v>29.1</v>
      </c>
    </row>
    <row r="5" customFormat="false" ht="15.75" hidden="false" customHeight="false" outlineLevel="0" collapsed="false">
      <c r="A5" s="1" t="n">
        <v>4</v>
      </c>
      <c r="B5" s="1" t="s">
        <v>5</v>
      </c>
      <c r="C5" s="3" t="n">
        <v>52.2</v>
      </c>
    </row>
    <row r="6" customFormat="false" ht="15.75" hidden="false" customHeight="false" outlineLevel="0" collapsed="false">
      <c r="A6" s="1" t="n">
        <v>5</v>
      </c>
      <c r="B6" s="1" t="s">
        <v>6</v>
      </c>
      <c r="C6" s="3" t="n">
        <v>21.4</v>
      </c>
    </row>
    <row r="7" customFormat="false" ht="15.75" hidden="false" customHeight="false" outlineLevel="0" collapsed="false">
      <c r="A7" s="1" t="n">
        <v>6</v>
      </c>
      <c r="B7" s="1" t="s">
        <v>7</v>
      </c>
      <c r="C7" s="3" t="n">
        <v>29.8</v>
      </c>
    </row>
    <row r="8" customFormat="false" ht="15.75" hidden="false" customHeight="false" outlineLevel="0" collapsed="false">
      <c r="A8" s="1" t="n">
        <v>7</v>
      </c>
      <c r="B8" s="1" t="s">
        <v>8</v>
      </c>
      <c r="C8" s="3" t="n">
        <v>60.2</v>
      </c>
    </row>
    <row r="9" customFormat="false" ht="15.75" hidden="false" customHeight="false" outlineLevel="0" collapsed="false">
      <c r="A9" s="1" t="n">
        <v>8</v>
      </c>
      <c r="B9" s="1" t="s">
        <v>9</v>
      </c>
      <c r="C9" s="3" t="n">
        <v>30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3" t="n">
        <v>24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3" t="n">
        <v>44.3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3" t="n">
        <v>24.7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3" t="n">
        <v>39.6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3" t="n">
        <v>49.8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3" t="n">
        <v>34.5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3" t="n">
        <v>84.2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3" t="n">
        <v>25.7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3" t="n">
        <v>36.2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3" t="n">
        <v>2.6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3" t="n">
        <v>180.5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3" t="n">
        <v>416.8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3" t="n">
        <v>589.9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3" t="n">
        <v>144.5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3" t="n">
        <v>15.1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3" t="n">
        <v>83.9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3" t="n">
        <v>144.9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3" t="n">
        <v>54.5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3" t="n">
        <v>55.4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3" t="n">
        <v>1.4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3" t="n">
        <v>7.8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3" t="n">
        <v>74.7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3" t="n">
        <v>26.1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3" t="n">
        <v>75.5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3" t="n">
        <v>49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3" t="n">
        <v>112.9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3" t="n">
        <v>101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3" t="n">
        <v>0.9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3" t="n">
        <v>50.3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3" t="n">
        <v>3.6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3" t="n">
        <v>12.5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3" t="n">
        <v>14.3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3" t="n">
        <v>8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3" t="n">
        <v>15.6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3" t="n">
        <v>66.2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3" t="n">
        <v>142.9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3" t="n">
        <v>23.4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3" t="n">
        <v>26.1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3" t="n">
        <v>67.8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3" t="n">
        <v>42.1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3" t="n">
        <v>18.3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3" t="n">
        <v>160.2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3" t="n">
        <v>120.4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3" t="n">
        <v>76.6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3" t="n">
        <v>123.7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3" t="n">
        <v>43.4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3" t="n">
        <v>53.6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3" t="n">
        <v>101.2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3" t="n">
        <v>37.2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3" t="n">
        <v>71.5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3" t="n">
        <v>194.3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3" t="n">
        <v>1464.2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" t="n">
        <v>88.5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" t="n">
        <v>92.9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" t="n">
        <v>351.3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" t="n">
        <v>168.6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3" t="n">
        <v>61.6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3" t="n">
        <v>168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v>431.9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" t="n">
        <v>2366.8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3" t="n">
        <v>774.8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3" t="n">
        <v>95.7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3" t="n">
        <v>177.8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3" t="n">
        <v>141.1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3" t="n">
        <v>314.4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" t="n">
        <v>3083.5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3" t="n">
        <v>464.3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3" t="n">
        <v>164.7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3" t="n">
        <v>787.6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3" t="n">
        <v>361.9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3" t="n">
        <v>462.5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3" t="n">
        <v>87.1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3" t="n">
        <v>36.3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3" t="n">
        <v>721.5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P2" activeCellId="1" sqref="C1:C83 P2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14"/>
    <col collapsed="false" customWidth="false" hidden="false" outlineLevel="0" max="16384" min="3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23" t="n">
        <v>8.7</v>
      </c>
      <c r="D2" s="123" t="n">
        <v>10.4</v>
      </c>
      <c r="E2" s="123" t="n">
        <v>16</v>
      </c>
      <c r="F2" s="123" t="n">
        <v>10.8</v>
      </c>
      <c r="G2" s="123" t="n">
        <v>11.1</v>
      </c>
      <c r="H2" s="123" t="n">
        <v>10.9</v>
      </c>
      <c r="I2" s="123" t="n">
        <v>12.2</v>
      </c>
      <c r="J2" s="123" t="n">
        <v>9.2</v>
      </c>
      <c r="K2" s="123" t="n">
        <v>9.6</v>
      </c>
      <c r="L2" s="123" t="n">
        <v>11.5</v>
      </c>
      <c r="M2" s="123" t="n">
        <v>12.7</v>
      </c>
      <c r="N2" s="123" t="n">
        <v>14.1</v>
      </c>
      <c r="O2" s="123" t="n">
        <v>14.8</v>
      </c>
      <c r="P2" s="124" t="n">
        <f aca="false">18.2*0.58</f>
        <v>10.556</v>
      </c>
      <c r="Q2" s="124" t="n">
        <f aca="false">15.1*0.58</f>
        <v>8.758</v>
      </c>
      <c r="R2" s="125" t="n">
        <f aca="false">18.0118946474087*0.58</f>
        <v>10.446898895497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23" t="n">
        <v>6.2</v>
      </c>
      <c r="D3" s="123" t="n">
        <v>6.3</v>
      </c>
      <c r="E3" s="123" t="n">
        <v>9.6</v>
      </c>
      <c r="F3" s="123" t="n">
        <v>7.3</v>
      </c>
      <c r="G3" s="123" t="n">
        <v>7.9</v>
      </c>
      <c r="H3" s="123" t="n">
        <v>8.8</v>
      </c>
      <c r="I3" s="123" t="n">
        <v>9.6</v>
      </c>
      <c r="J3" s="123" t="n">
        <v>8.9</v>
      </c>
      <c r="K3" s="123" t="n">
        <v>7.8</v>
      </c>
      <c r="L3" s="123" t="n">
        <v>8.2</v>
      </c>
      <c r="M3" s="123" t="n">
        <v>7.7</v>
      </c>
      <c r="N3" s="123" t="n">
        <v>6.8</v>
      </c>
      <c r="O3" s="123" t="n">
        <v>6.2</v>
      </c>
      <c r="P3" s="124" t="n">
        <f aca="false">8.2*0.58</f>
        <v>4.756</v>
      </c>
      <c r="Q3" s="124" t="n">
        <f aca="false">10.1*0.58</f>
        <v>5.858</v>
      </c>
      <c r="R3" s="125" t="n">
        <f aca="false">10.9433962264151*0.58</f>
        <v>6.34716981132076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23" t="n">
        <v>10.7</v>
      </c>
      <c r="D4" s="123" t="n">
        <v>12.9</v>
      </c>
      <c r="E4" s="123" t="n">
        <v>10.8</v>
      </c>
      <c r="F4" s="123" t="n">
        <v>8.2</v>
      </c>
      <c r="G4" s="123" t="n">
        <v>10.2</v>
      </c>
      <c r="H4" s="123" t="n">
        <v>9.5</v>
      </c>
      <c r="I4" s="123" t="n">
        <v>10.8</v>
      </c>
      <c r="J4" s="123" t="n">
        <v>12.8</v>
      </c>
      <c r="K4" s="123" t="n">
        <v>10.7</v>
      </c>
      <c r="L4" s="123" t="n">
        <v>12.6</v>
      </c>
      <c r="M4" s="123" t="n">
        <v>11.2</v>
      </c>
      <c r="N4" s="123" t="n">
        <v>10.4</v>
      </c>
      <c r="O4" s="123" t="n">
        <v>9</v>
      </c>
      <c r="P4" s="124" t="n">
        <f aca="false">13*0.58</f>
        <v>7.54</v>
      </c>
      <c r="Q4" s="124" t="n">
        <f aca="false">10.5*0.58</f>
        <v>6.09</v>
      </c>
      <c r="R4" s="125" t="n">
        <f aca="false">12.6482213438735*0.58</f>
        <v>7.33596837944663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23" t="n">
        <v>12.2</v>
      </c>
      <c r="D5" s="123" t="n">
        <v>11.1</v>
      </c>
      <c r="E5" s="123" t="n">
        <v>11.8</v>
      </c>
      <c r="F5" s="123" t="n">
        <v>11.6</v>
      </c>
      <c r="G5" s="123" t="n">
        <v>8.6</v>
      </c>
      <c r="H5" s="123" t="n">
        <v>8.6</v>
      </c>
      <c r="I5" s="123" t="n">
        <v>9.2</v>
      </c>
      <c r="J5" s="123" t="n">
        <v>9</v>
      </c>
      <c r="K5" s="123" t="n">
        <v>10</v>
      </c>
      <c r="L5" s="123" t="n">
        <v>10.3</v>
      </c>
      <c r="M5" s="123" t="n">
        <v>11</v>
      </c>
      <c r="N5" s="123" t="n">
        <v>11.6</v>
      </c>
      <c r="O5" s="123" t="n">
        <v>11.7</v>
      </c>
      <c r="P5" s="124" t="n">
        <f aca="false">17.1*0.58</f>
        <v>9.918</v>
      </c>
      <c r="Q5" s="124" t="n">
        <f aca="false">13.4*0.58</f>
        <v>7.772</v>
      </c>
      <c r="R5" s="125" t="n">
        <f aca="false">15.9375*0.58</f>
        <v>9.24375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23" t="n">
        <v>4.5</v>
      </c>
      <c r="D6" s="123" t="n">
        <v>3.6</v>
      </c>
      <c r="E6" s="123" t="n">
        <v>3.5</v>
      </c>
      <c r="F6" s="123" t="n">
        <v>5.2</v>
      </c>
      <c r="G6" s="123" t="n">
        <v>5.7</v>
      </c>
      <c r="H6" s="123" t="n">
        <v>5.8</v>
      </c>
      <c r="I6" s="123" t="n">
        <v>5.1</v>
      </c>
      <c r="J6" s="123" t="n">
        <v>8.5</v>
      </c>
      <c r="K6" s="123" t="n">
        <v>8.4</v>
      </c>
      <c r="L6" s="123" t="n">
        <v>6.3</v>
      </c>
      <c r="M6" s="123" t="n">
        <v>4.4</v>
      </c>
      <c r="N6" s="123" t="n">
        <v>3.2</v>
      </c>
      <c r="O6" s="123" t="n">
        <v>4.2</v>
      </c>
      <c r="P6" s="124" t="n">
        <f aca="false">8.1*0.58</f>
        <v>4.698</v>
      </c>
      <c r="Q6" s="124" t="n">
        <f aca="false">10*0.58</f>
        <v>5.8</v>
      </c>
      <c r="R6" s="125" t="n">
        <f aca="false">16.1961367013373*0.58</f>
        <v>9.39375928677563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23" t="n">
        <v>14</v>
      </c>
      <c r="D7" s="123" t="n">
        <v>12</v>
      </c>
      <c r="E7" s="123" t="n">
        <v>12</v>
      </c>
      <c r="F7" s="123" t="n">
        <v>8.9</v>
      </c>
      <c r="G7" s="123" t="n">
        <v>7.9</v>
      </c>
      <c r="H7" s="123" t="n">
        <v>8.3</v>
      </c>
      <c r="I7" s="123" t="n">
        <v>7.9</v>
      </c>
      <c r="J7" s="123" t="n">
        <v>10.6</v>
      </c>
      <c r="K7" s="123" t="n">
        <v>10.9</v>
      </c>
      <c r="L7" s="123" t="n">
        <v>9.7</v>
      </c>
      <c r="M7" s="123" t="n">
        <v>10.9</v>
      </c>
      <c r="N7" s="123" t="n">
        <v>8.5</v>
      </c>
      <c r="O7" s="123" t="n">
        <v>9</v>
      </c>
      <c r="P7" s="124" t="n">
        <f aca="false">16.6*0.58</f>
        <v>9.628</v>
      </c>
      <c r="Q7" s="124" t="n">
        <f aca="false">11.5*0.58</f>
        <v>6.67</v>
      </c>
      <c r="R7" s="125" t="n">
        <f aca="false">12.1140142517815*0.58</f>
        <v>7.02612826603327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23" t="n">
        <v>9.2</v>
      </c>
      <c r="D8" s="123" t="n">
        <v>7.2</v>
      </c>
      <c r="E8" s="123" t="n">
        <v>9.6</v>
      </c>
      <c r="F8" s="123" t="n">
        <v>11.5</v>
      </c>
      <c r="G8" s="123" t="n">
        <v>8</v>
      </c>
      <c r="H8" s="123" t="n">
        <v>8.5</v>
      </c>
      <c r="I8" s="123" t="n">
        <v>9.1</v>
      </c>
      <c r="J8" s="123" t="n">
        <v>6</v>
      </c>
      <c r="K8" s="123" t="n">
        <v>7</v>
      </c>
      <c r="L8" s="123" t="n">
        <v>6</v>
      </c>
      <c r="M8" s="123" t="n">
        <v>8.2</v>
      </c>
      <c r="N8" s="123" t="n">
        <v>8.6</v>
      </c>
      <c r="O8" s="123" t="n">
        <v>2.8</v>
      </c>
      <c r="P8" s="124" t="n">
        <f aca="false">5.8*0.58</f>
        <v>3.364</v>
      </c>
      <c r="Q8" s="124" t="n">
        <f aca="false">4.6*0.58</f>
        <v>2.668</v>
      </c>
      <c r="R8" s="125" t="n">
        <f aca="false">5.56521739130435*0.58</f>
        <v>3.22782608695652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23" t="n">
        <v>6.7</v>
      </c>
      <c r="D9" s="123" t="n">
        <v>8.5</v>
      </c>
      <c r="E9" s="123" t="n">
        <v>11</v>
      </c>
      <c r="F9" s="123" t="n">
        <v>8.5</v>
      </c>
      <c r="G9" s="123" t="n">
        <v>8.6</v>
      </c>
      <c r="H9" s="123" t="n">
        <v>7.1</v>
      </c>
      <c r="I9" s="123" t="n">
        <v>13.7</v>
      </c>
      <c r="J9" s="123" t="n">
        <v>13</v>
      </c>
      <c r="K9" s="123" t="n">
        <v>10.7</v>
      </c>
      <c r="L9" s="123" t="n">
        <v>9.9</v>
      </c>
      <c r="M9" s="123" t="n">
        <v>7.3</v>
      </c>
      <c r="N9" s="123" t="n">
        <v>6.5</v>
      </c>
      <c r="O9" s="123" t="n">
        <v>5</v>
      </c>
      <c r="P9" s="124" t="n">
        <f aca="false">8.9*0.58</f>
        <v>5.162</v>
      </c>
      <c r="Q9" s="124" t="n">
        <f aca="false">5.4*0.58</f>
        <v>3.132</v>
      </c>
      <c r="R9" s="125" t="n">
        <f aca="false">7.64411027568922*0.58</f>
        <v>4.43358395989975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23" t="n">
        <v>11.6</v>
      </c>
      <c r="D10" s="123" t="n">
        <v>9.5</v>
      </c>
      <c r="E10" s="123" t="n">
        <v>10.3</v>
      </c>
      <c r="F10" s="123" t="n">
        <v>10.8</v>
      </c>
      <c r="G10" s="123" t="n">
        <v>9.9</v>
      </c>
      <c r="H10" s="123" t="n">
        <v>8.9</v>
      </c>
      <c r="I10" s="123" t="n">
        <v>10</v>
      </c>
      <c r="J10" s="123" t="n">
        <v>14.1</v>
      </c>
      <c r="K10" s="123" t="n">
        <v>17.5</v>
      </c>
      <c r="L10" s="123" t="n">
        <v>18.6</v>
      </c>
      <c r="M10" s="123" t="n">
        <v>20</v>
      </c>
      <c r="N10" s="123" t="n">
        <v>19.2</v>
      </c>
      <c r="O10" s="123" t="n">
        <v>18.5</v>
      </c>
      <c r="P10" s="124" t="n">
        <v>23.6</v>
      </c>
      <c r="Q10" s="124" t="n">
        <f aca="false">11.1*0.58</f>
        <v>6.438</v>
      </c>
      <c r="R10" s="125" t="n">
        <f aca="false">11.5068493150685*0.58</f>
        <v>6.67397260273973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23" t="n">
        <v>10</v>
      </c>
      <c r="D11" s="123" t="n">
        <v>8.1</v>
      </c>
      <c r="E11" s="123" t="n">
        <v>9.1</v>
      </c>
      <c r="F11" s="123" t="n">
        <v>7.6</v>
      </c>
      <c r="G11" s="123" t="n">
        <v>6.8</v>
      </c>
      <c r="H11" s="123" t="n">
        <v>6.7</v>
      </c>
      <c r="I11" s="123" t="n">
        <v>8.1</v>
      </c>
      <c r="J11" s="123" t="n">
        <v>8.5</v>
      </c>
      <c r="K11" s="123" t="n">
        <v>8.4</v>
      </c>
      <c r="L11" s="123" t="n">
        <v>8.7</v>
      </c>
      <c r="M11" s="123" t="n">
        <v>8</v>
      </c>
      <c r="N11" s="123" t="n">
        <v>8.5</v>
      </c>
      <c r="O11" s="123" t="n">
        <v>8.9</v>
      </c>
      <c r="P11" s="124" t="n">
        <f aca="false">14.1*0.58</f>
        <v>8.178</v>
      </c>
      <c r="Q11" s="124" t="n">
        <f aca="false">8.6*0.58</f>
        <v>4.988</v>
      </c>
      <c r="R11" s="125" t="n">
        <f aca="false">10.8295429932857*0.58</f>
        <v>6.28113493610571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23" t="n">
        <v>19.6</v>
      </c>
      <c r="D12" s="123" t="n">
        <v>13.4</v>
      </c>
      <c r="E12" s="123" t="n">
        <v>12</v>
      </c>
      <c r="F12" s="123" t="n">
        <v>11.9</v>
      </c>
      <c r="G12" s="123" t="n">
        <v>14.2</v>
      </c>
      <c r="H12" s="123" t="n">
        <v>11.5</v>
      </c>
      <c r="I12" s="123" t="n">
        <v>10.7</v>
      </c>
      <c r="J12" s="123" t="n">
        <v>10.1</v>
      </c>
      <c r="K12" s="123" t="n">
        <v>8.4</v>
      </c>
      <c r="L12" s="123" t="n">
        <v>8.4</v>
      </c>
      <c r="M12" s="123" t="n">
        <v>9.6</v>
      </c>
      <c r="N12" s="123" t="n">
        <v>7.4</v>
      </c>
      <c r="O12" s="123" t="n">
        <v>6.8</v>
      </c>
      <c r="P12" s="124" t="n">
        <f aca="false">8.6*0.58</f>
        <v>4.988</v>
      </c>
      <c r="Q12" s="124" t="n">
        <f aca="false">10.4*0.58</f>
        <v>6.032</v>
      </c>
      <c r="R12" s="125" t="n">
        <f aca="false">13.6678200692042*0.58</f>
        <v>7.92733564013844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23" t="n">
        <v>7</v>
      </c>
      <c r="D13" s="123" t="n">
        <v>6.2</v>
      </c>
      <c r="E13" s="123" t="n">
        <v>4.7</v>
      </c>
      <c r="F13" s="123" t="n">
        <v>8.8</v>
      </c>
      <c r="G13" s="123" t="n">
        <v>6.6</v>
      </c>
      <c r="H13" s="123" t="n">
        <v>7</v>
      </c>
      <c r="I13" s="123" t="n">
        <v>8.4</v>
      </c>
      <c r="J13" s="123" t="n">
        <v>11</v>
      </c>
      <c r="K13" s="123" t="n">
        <v>11.4</v>
      </c>
      <c r="L13" s="123" t="n">
        <v>13.1</v>
      </c>
      <c r="M13" s="123" t="n">
        <v>12.7</v>
      </c>
      <c r="N13" s="123" t="n">
        <v>12.3</v>
      </c>
      <c r="O13" s="123" t="n">
        <v>12.1</v>
      </c>
      <c r="P13" s="124" t="n">
        <f aca="false">16.4*0.58</f>
        <v>9.512</v>
      </c>
      <c r="Q13" s="124" t="n">
        <f aca="false">11.8*0.58</f>
        <v>6.844</v>
      </c>
      <c r="R13" s="125" t="n">
        <f aca="false">10.9479305740988*0.58</f>
        <v>6.3497997329773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23" t="n">
        <v>5</v>
      </c>
      <c r="D14" s="123" t="n">
        <v>6.6</v>
      </c>
      <c r="E14" s="123" t="n">
        <v>8.1</v>
      </c>
      <c r="F14" s="123" t="n">
        <v>6</v>
      </c>
      <c r="G14" s="123" t="n">
        <v>7.9</v>
      </c>
      <c r="H14" s="123" t="n">
        <v>5.5</v>
      </c>
      <c r="I14" s="123" t="n">
        <v>6.6</v>
      </c>
      <c r="J14" s="123" t="n">
        <v>6.7</v>
      </c>
      <c r="K14" s="123" t="n">
        <v>6.6</v>
      </c>
      <c r="L14" s="123" t="n">
        <v>6.6</v>
      </c>
      <c r="M14" s="123" t="n">
        <v>7.3</v>
      </c>
      <c r="N14" s="123" t="n">
        <v>6.9</v>
      </c>
      <c r="O14" s="123" t="n">
        <v>6.5</v>
      </c>
      <c r="P14" s="124" t="n">
        <f aca="false">10.8*0.58</f>
        <v>6.264</v>
      </c>
      <c r="Q14" s="124" t="n">
        <f aca="false">8.4*0.58</f>
        <v>4.872</v>
      </c>
      <c r="R14" s="125" t="n">
        <f aca="false">7.07482993197279*0.58</f>
        <v>4.10340136054422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23" t="n">
        <v>5.5</v>
      </c>
      <c r="D15" s="123" t="n">
        <v>8.8</v>
      </c>
      <c r="E15" s="123" t="n">
        <v>11</v>
      </c>
      <c r="F15" s="123" t="n">
        <v>9.2</v>
      </c>
      <c r="G15" s="123" t="n">
        <v>9.4</v>
      </c>
      <c r="H15" s="123" t="n">
        <v>8.2</v>
      </c>
      <c r="I15" s="123" t="n">
        <v>5.9</v>
      </c>
      <c r="J15" s="123" t="n">
        <v>8.5</v>
      </c>
      <c r="K15" s="123" t="n">
        <v>8.8</v>
      </c>
      <c r="L15" s="123" t="n">
        <v>9.1</v>
      </c>
      <c r="M15" s="123" t="n">
        <v>9.6</v>
      </c>
      <c r="N15" s="123" t="n">
        <v>10.6</v>
      </c>
      <c r="O15" s="123" t="n">
        <v>11</v>
      </c>
      <c r="P15" s="124" t="n">
        <f aca="false">11*0.58</f>
        <v>6.38</v>
      </c>
      <c r="Q15" s="124" t="n">
        <f aca="false">10.2*0.58</f>
        <v>5.916</v>
      </c>
      <c r="R15" s="125" t="n">
        <f aca="false">12.4624624624625*0.58</f>
        <v>7.22822822822825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23" t="n">
        <v>4.7</v>
      </c>
      <c r="D16" s="123" t="n">
        <v>4.7</v>
      </c>
      <c r="E16" s="123" t="n">
        <v>5.6</v>
      </c>
      <c r="F16" s="123" t="n">
        <v>6.3</v>
      </c>
      <c r="G16" s="123" t="n">
        <v>4.4</v>
      </c>
      <c r="H16" s="123" t="n">
        <v>5.1</v>
      </c>
      <c r="I16" s="123" t="n">
        <v>7.8</v>
      </c>
      <c r="J16" s="123" t="n">
        <v>9.3</v>
      </c>
      <c r="K16" s="123" t="n">
        <v>9.2</v>
      </c>
      <c r="L16" s="123" t="n">
        <v>8</v>
      </c>
      <c r="M16" s="123" t="n">
        <v>7.9</v>
      </c>
      <c r="N16" s="123" t="n">
        <v>7.9</v>
      </c>
      <c r="O16" s="123" t="n">
        <v>8.7</v>
      </c>
      <c r="P16" s="124" t="n">
        <f aca="false">15.6*0.58</f>
        <v>9.048</v>
      </c>
      <c r="Q16" s="124" t="n">
        <f aca="false">12.1*0.58</f>
        <v>7.018</v>
      </c>
      <c r="R16" s="125" t="n">
        <f aca="false">12.008281573499*0.58</f>
        <v>6.96480331262942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23" t="n">
        <v>15.6</v>
      </c>
      <c r="D17" s="123" t="n">
        <v>12.7</v>
      </c>
      <c r="E17" s="123" t="n">
        <v>12.1</v>
      </c>
      <c r="F17" s="123" t="n">
        <v>13.4</v>
      </c>
      <c r="G17" s="123" t="n">
        <v>9.3</v>
      </c>
      <c r="H17" s="123" t="n">
        <v>10.5</v>
      </c>
      <c r="I17" s="123" t="n">
        <v>11</v>
      </c>
      <c r="J17" s="123" t="n">
        <v>13.1</v>
      </c>
      <c r="K17" s="123" t="n">
        <v>12.9</v>
      </c>
      <c r="L17" s="123" t="n">
        <v>13.4</v>
      </c>
      <c r="M17" s="123" t="n">
        <v>12.9</v>
      </c>
      <c r="N17" s="123" t="n">
        <v>10.9</v>
      </c>
      <c r="O17" s="123" t="n">
        <v>9.2</v>
      </c>
      <c r="P17" s="124" t="n">
        <f aca="false">15.4*0.58</f>
        <v>8.932</v>
      </c>
      <c r="Q17" s="124" t="n">
        <f aca="false">11.7*0.58</f>
        <v>6.786</v>
      </c>
      <c r="R17" s="125" t="n">
        <f aca="false">20.1873048907388*0.58</f>
        <v>11.7086368366285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23" t="n">
        <v>8.5</v>
      </c>
      <c r="D18" s="123" t="n">
        <v>5.4</v>
      </c>
      <c r="E18" s="123" t="n">
        <v>9.2</v>
      </c>
      <c r="F18" s="123" t="n">
        <v>8</v>
      </c>
      <c r="G18" s="123" t="n">
        <v>9.5</v>
      </c>
      <c r="H18" s="123" t="n">
        <v>10</v>
      </c>
      <c r="I18" s="123" t="n">
        <v>12</v>
      </c>
      <c r="J18" s="123" t="n">
        <v>12.3</v>
      </c>
      <c r="K18" s="123" t="n">
        <v>11</v>
      </c>
      <c r="L18" s="123" t="n">
        <v>10.3</v>
      </c>
      <c r="M18" s="123" t="n">
        <v>8.7</v>
      </c>
      <c r="N18" s="123" t="n">
        <v>7.1</v>
      </c>
      <c r="O18" s="123" t="n">
        <v>8.3</v>
      </c>
      <c r="P18" s="124" t="n">
        <f aca="false">14.2*0.58</f>
        <v>8.236</v>
      </c>
      <c r="Q18" s="124" t="n">
        <f aca="false">10.6*0.58</f>
        <v>6.148</v>
      </c>
      <c r="R18" s="125" t="n">
        <f aca="false">10.7246376811594*0.58</f>
        <v>6.22028985507245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23" t="n">
        <v>17.6</v>
      </c>
      <c r="D19" s="123" t="n">
        <v>13.2</v>
      </c>
      <c r="E19" s="123" t="n">
        <v>12.6</v>
      </c>
      <c r="F19" s="123" t="n">
        <v>14.9</v>
      </c>
      <c r="G19" s="123" t="n">
        <v>14.1</v>
      </c>
      <c r="H19" s="123" t="n">
        <v>13.3</v>
      </c>
      <c r="I19" s="123" t="n">
        <v>18.6</v>
      </c>
      <c r="J19" s="123" t="n">
        <v>18.6</v>
      </c>
      <c r="K19" s="123" t="n">
        <v>18.3</v>
      </c>
      <c r="L19" s="123" t="n">
        <v>18.8</v>
      </c>
      <c r="M19" s="123" t="n">
        <v>19.7</v>
      </c>
      <c r="N19" s="123" t="n">
        <v>16.1</v>
      </c>
      <c r="O19" s="123" t="n">
        <v>14.3</v>
      </c>
      <c r="P19" s="124" t="n">
        <f aca="false">33.8*0.58</f>
        <v>19.604</v>
      </c>
      <c r="Q19" s="124" t="n">
        <f aca="false">12.1*0.58</f>
        <v>7.018</v>
      </c>
      <c r="R19" s="125" t="n">
        <f aca="false">13.0228974020255*0.58</f>
        <v>7.55328049317479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23" t="n">
        <v>5.6</v>
      </c>
      <c r="D20" s="123" t="n">
        <v>6.1</v>
      </c>
      <c r="E20" s="123" t="n">
        <v>5.8</v>
      </c>
      <c r="F20" s="123" t="n">
        <v>6.1</v>
      </c>
      <c r="G20" s="123" t="n">
        <v>5.3</v>
      </c>
      <c r="H20" s="123" t="n">
        <v>6.6</v>
      </c>
      <c r="I20" s="123" t="n">
        <v>9.2</v>
      </c>
      <c r="J20" s="123" t="n">
        <v>10.9</v>
      </c>
      <c r="K20" s="123" t="n">
        <v>8.1</v>
      </c>
      <c r="L20" s="123" t="n">
        <v>7.7</v>
      </c>
      <c r="M20" s="123" t="n">
        <v>7.2</v>
      </c>
      <c r="N20" s="123" t="n">
        <v>6.4</v>
      </c>
      <c r="O20" s="123" t="n">
        <v>5.9</v>
      </c>
      <c r="P20" s="124" t="n">
        <f aca="false">9.2*0.58</f>
        <v>5.336</v>
      </c>
      <c r="Q20" s="124" t="n">
        <f aca="false">7.1*0.58</f>
        <v>4.118</v>
      </c>
      <c r="R20" s="125" t="n">
        <f aca="false">6.96324951644101*0.58</f>
        <v>4.03868471953579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23" t="n">
        <v>7.1</v>
      </c>
      <c r="D21" s="123" t="n">
        <v>7.3</v>
      </c>
      <c r="E21" s="123" t="n">
        <v>8.1</v>
      </c>
      <c r="F21" s="123" t="n">
        <v>9.7</v>
      </c>
      <c r="G21" s="123" t="n">
        <v>6.3</v>
      </c>
      <c r="H21" s="123" t="n">
        <v>7.5</v>
      </c>
      <c r="I21" s="123" t="n">
        <v>6.1</v>
      </c>
      <c r="J21" s="123" t="n">
        <v>7.6</v>
      </c>
      <c r="K21" s="123" t="n">
        <v>8.8</v>
      </c>
      <c r="L21" s="123" t="n">
        <v>8.9</v>
      </c>
      <c r="M21" s="123" t="n">
        <v>5.2</v>
      </c>
      <c r="N21" s="123" t="n">
        <v>4.5</v>
      </c>
      <c r="O21" s="123" t="n">
        <v>3.5</v>
      </c>
      <c r="P21" s="124" t="n">
        <f aca="false">10.6*0.58</f>
        <v>6.148</v>
      </c>
      <c r="Q21" s="124" t="n">
        <f aca="false">7.2*0.58</f>
        <v>4.176</v>
      </c>
      <c r="R21" s="125" t="n">
        <f aca="false">8.01832760595647*0.58</f>
        <v>4.65063001145475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23" t="n">
        <v>8.4</v>
      </c>
      <c r="D22" s="123" t="n">
        <v>4.9</v>
      </c>
      <c r="E22" s="123" t="n">
        <v>9.9</v>
      </c>
      <c r="F22" s="123" t="n">
        <v>8</v>
      </c>
      <c r="G22" s="123" t="n">
        <v>8.8</v>
      </c>
      <c r="H22" s="123" t="n">
        <v>9</v>
      </c>
      <c r="I22" s="123" t="n">
        <v>9.3</v>
      </c>
      <c r="J22" s="123" t="n">
        <v>8.2</v>
      </c>
      <c r="K22" s="123" t="n">
        <v>5.4</v>
      </c>
      <c r="L22" s="123" t="n">
        <v>5</v>
      </c>
      <c r="M22" s="123" t="n">
        <v>5.8</v>
      </c>
      <c r="N22" s="123" t="n">
        <v>4.9</v>
      </c>
      <c r="O22" s="123" t="n">
        <v>4.4</v>
      </c>
      <c r="P22" s="124" t="n">
        <f aca="false">6.7*0.58</f>
        <v>3.886</v>
      </c>
      <c r="Q22" s="124" t="n">
        <v>4</v>
      </c>
      <c r="R22" s="125" t="n">
        <f aca="false">4.39461883408072*0.58</f>
        <v>2.54887892376682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23" t="n">
        <v>8.4</v>
      </c>
      <c r="D23" s="123" t="n">
        <v>7.6</v>
      </c>
      <c r="E23" s="123" t="n">
        <v>8.3</v>
      </c>
      <c r="F23" s="123" t="n">
        <v>9.8</v>
      </c>
      <c r="G23" s="123" t="n">
        <v>13.5</v>
      </c>
      <c r="H23" s="123" t="n">
        <v>7.4</v>
      </c>
      <c r="I23" s="123" t="n">
        <v>9.3</v>
      </c>
      <c r="J23" s="123" t="n">
        <v>7.3</v>
      </c>
      <c r="K23" s="123" t="n">
        <v>7.8</v>
      </c>
      <c r="L23" s="123" t="n">
        <v>5.6</v>
      </c>
      <c r="M23" s="123" t="n">
        <v>5.5</v>
      </c>
      <c r="N23" s="123" t="n">
        <v>6</v>
      </c>
      <c r="O23" s="123" t="n">
        <v>5.4</v>
      </c>
      <c r="P23" s="124" t="n">
        <f aca="false">8.2*0.58</f>
        <v>4.756</v>
      </c>
      <c r="Q23" s="124" t="n">
        <f aca="false">11.6*0.58</f>
        <v>6.728</v>
      </c>
      <c r="R23" s="125" t="n">
        <f aca="false">12.1590909090909*0.58</f>
        <v>7.05227272727272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23" t="n">
        <v>4.6</v>
      </c>
      <c r="D24" s="123" t="n">
        <v>10.2</v>
      </c>
      <c r="E24" s="123" t="n">
        <v>10.1</v>
      </c>
      <c r="F24" s="123" t="n">
        <v>5.1</v>
      </c>
      <c r="G24" s="123" t="n">
        <v>7.6</v>
      </c>
      <c r="H24" s="123" t="n">
        <v>3.2</v>
      </c>
      <c r="I24" s="123" t="n">
        <v>3.3</v>
      </c>
      <c r="J24" s="123" t="n">
        <v>5.1</v>
      </c>
      <c r="K24" s="123" t="n">
        <v>5.1</v>
      </c>
      <c r="L24" s="123" t="n">
        <v>2.4</v>
      </c>
      <c r="M24" s="123" t="n">
        <v>4.1</v>
      </c>
      <c r="N24" s="123" t="n">
        <v>4.8</v>
      </c>
      <c r="O24" s="123" t="n">
        <v>4.3</v>
      </c>
      <c r="P24" s="124" t="n">
        <f aca="false">7.1*0.58</f>
        <v>4.118</v>
      </c>
      <c r="Q24" s="124" t="n">
        <f aca="false">4.4*0.58</f>
        <v>2.552</v>
      </c>
      <c r="R24" s="125" t="n">
        <f aca="false">5.55555555555556*0.58</f>
        <v>3.22222222222222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23" t="n">
        <v>6.9</v>
      </c>
      <c r="D25" s="123" t="n">
        <v>8.1</v>
      </c>
      <c r="E25" s="123" t="n">
        <v>6.7</v>
      </c>
      <c r="F25" s="123" t="n">
        <v>5.6</v>
      </c>
      <c r="G25" s="123" t="n">
        <v>5.5</v>
      </c>
      <c r="H25" s="123" t="n">
        <v>9.4</v>
      </c>
      <c r="I25" s="123" t="n">
        <v>9.1</v>
      </c>
      <c r="J25" s="123" t="n">
        <v>10.1</v>
      </c>
      <c r="K25" s="123" t="n">
        <v>10.5</v>
      </c>
      <c r="L25" s="123" t="n">
        <v>8.7</v>
      </c>
      <c r="M25" s="123" t="n">
        <v>10.1</v>
      </c>
      <c r="N25" s="123" t="n">
        <v>8.5</v>
      </c>
      <c r="O25" s="123" t="n">
        <v>9.3</v>
      </c>
      <c r="P25" s="124" t="n">
        <f aca="false">14.1*0.58</f>
        <v>8.178</v>
      </c>
      <c r="Q25" s="124" t="n">
        <f aca="false">8.1*0.58</f>
        <v>4.698</v>
      </c>
      <c r="R25" s="125" t="n">
        <f aca="false">7.88415124698311*0.58</f>
        <v>4.5728077232502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23" t="n">
        <v>13.5</v>
      </c>
      <c r="D26" s="123" t="n">
        <v>9.2</v>
      </c>
      <c r="E26" s="123" t="n">
        <v>8</v>
      </c>
      <c r="F26" s="123" t="n">
        <v>7.9</v>
      </c>
      <c r="G26" s="123" t="n">
        <v>8.6</v>
      </c>
      <c r="H26" s="123" t="n">
        <v>9.7</v>
      </c>
      <c r="I26" s="123" t="n">
        <v>8.5</v>
      </c>
      <c r="J26" s="123" t="n">
        <v>9</v>
      </c>
      <c r="K26" s="123" t="n">
        <v>13.5</v>
      </c>
      <c r="L26" s="123" t="n">
        <v>10.2</v>
      </c>
      <c r="M26" s="123" t="n">
        <v>9.4</v>
      </c>
      <c r="N26" s="123" t="n">
        <v>7.2</v>
      </c>
      <c r="O26" s="123" t="n">
        <v>8.2</v>
      </c>
      <c r="P26" s="124" t="n">
        <f aca="false">11.6*0.58</f>
        <v>6.728</v>
      </c>
      <c r="Q26" s="124" t="n">
        <f aca="false">9.6*0.58</f>
        <v>5.568</v>
      </c>
      <c r="R26" s="125" t="n">
        <f aca="false">9.43396226415094*0.58</f>
        <v>5.47169811320755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23" t="n">
        <v>9.9</v>
      </c>
      <c r="D27" s="123" t="n">
        <v>8.9</v>
      </c>
      <c r="E27" s="123" t="n">
        <v>8.9</v>
      </c>
      <c r="F27" s="123" t="n">
        <v>10.3</v>
      </c>
      <c r="G27" s="123" t="n">
        <v>7.6</v>
      </c>
      <c r="H27" s="123" t="n">
        <v>8.7</v>
      </c>
      <c r="I27" s="123" t="n">
        <v>7.5</v>
      </c>
      <c r="J27" s="123" t="n">
        <v>7.5</v>
      </c>
      <c r="K27" s="123" t="n">
        <v>6.6</v>
      </c>
      <c r="L27" s="123" t="n">
        <v>7.7</v>
      </c>
      <c r="M27" s="123" t="n">
        <v>8.9</v>
      </c>
      <c r="N27" s="123" t="n">
        <v>7.3</v>
      </c>
      <c r="O27" s="123" t="n">
        <v>8.8</v>
      </c>
      <c r="P27" s="124" t="n">
        <f aca="false">17.6*0.58</f>
        <v>10.208</v>
      </c>
      <c r="Q27" s="124" t="n">
        <f aca="false">9.8*0.58</f>
        <v>5.684</v>
      </c>
      <c r="R27" s="125" t="n">
        <f aca="false">11.4406779661017*0.58</f>
        <v>6.63559322033899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23" t="n">
        <v>9.5</v>
      </c>
      <c r="D28" s="123" t="n">
        <v>8.3</v>
      </c>
      <c r="E28" s="123" t="n">
        <v>9.8</v>
      </c>
      <c r="F28" s="123" t="n">
        <v>6.2</v>
      </c>
      <c r="G28" s="123" t="n">
        <v>9.7</v>
      </c>
      <c r="H28" s="123" t="n">
        <v>9.6</v>
      </c>
      <c r="I28" s="123" t="n">
        <v>10</v>
      </c>
      <c r="J28" s="123" t="n">
        <v>8.1</v>
      </c>
      <c r="K28" s="123" t="n">
        <v>7.3</v>
      </c>
      <c r="L28" s="123" t="n">
        <v>9.2</v>
      </c>
      <c r="M28" s="123" t="n">
        <v>7</v>
      </c>
      <c r="N28" s="123" t="n">
        <v>7.9</v>
      </c>
      <c r="O28" s="123" t="n">
        <v>7.4</v>
      </c>
      <c r="P28" s="124" t="n">
        <f aca="false">13.4*0.58</f>
        <v>7.772</v>
      </c>
      <c r="Q28" s="124" t="n">
        <f aca="false">5.8*0.58</f>
        <v>3.364</v>
      </c>
      <c r="R28" s="125" t="n">
        <f aca="false">9.59409594095941*0.58</f>
        <v>5.56457564575646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23" t="n">
        <v>12.7</v>
      </c>
      <c r="D29" s="123" t="n">
        <v>12.4</v>
      </c>
      <c r="E29" s="123" t="n">
        <v>13.1</v>
      </c>
      <c r="F29" s="123" t="n">
        <v>12.5</v>
      </c>
      <c r="G29" s="123" t="n">
        <v>8.7</v>
      </c>
      <c r="H29" s="123" t="n">
        <v>13</v>
      </c>
      <c r="I29" s="123" t="n">
        <v>18.9</v>
      </c>
      <c r="J29" s="123" t="n">
        <v>18.8</v>
      </c>
      <c r="K29" s="123" t="n">
        <v>18</v>
      </c>
      <c r="L29" s="123" t="n">
        <v>18.9</v>
      </c>
      <c r="M29" s="123" t="n">
        <v>17.2</v>
      </c>
      <c r="N29" s="123" t="n">
        <v>14.8</v>
      </c>
      <c r="O29" s="123" t="n">
        <v>16.1</v>
      </c>
      <c r="P29" s="124" t="n">
        <f aca="false">28.3*0.58</f>
        <v>16.414</v>
      </c>
      <c r="Q29" s="124" t="n">
        <f aca="false">15.4*0.58</f>
        <v>8.932</v>
      </c>
      <c r="R29" s="125" t="n">
        <f aca="false">15.9156976744186*0.58</f>
        <v>9.23110465116279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23" t="n">
        <v>5.6</v>
      </c>
      <c r="D30" s="123" t="n">
        <v>8.2</v>
      </c>
      <c r="E30" s="123" t="n">
        <v>8.8</v>
      </c>
      <c r="F30" s="123" t="n">
        <v>10.4</v>
      </c>
      <c r="G30" s="123" t="n">
        <v>14</v>
      </c>
      <c r="H30" s="123" t="n">
        <v>10</v>
      </c>
      <c r="I30" s="123" t="n">
        <v>9.7</v>
      </c>
      <c r="J30" s="123" t="n">
        <v>6.8</v>
      </c>
      <c r="K30" s="123" t="n">
        <v>10.4</v>
      </c>
      <c r="L30" s="123" t="n">
        <v>8.5</v>
      </c>
      <c r="M30" s="123" t="n">
        <v>7.9</v>
      </c>
      <c r="N30" s="123" t="n">
        <v>4.2</v>
      </c>
      <c r="O30" s="123" t="n">
        <v>6.3</v>
      </c>
      <c r="P30" s="124" t="n">
        <f aca="false">8.2*0.58</f>
        <v>4.756</v>
      </c>
      <c r="Q30" s="124" t="n">
        <f aca="false">4.4*0.58</f>
        <v>2.552</v>
      </c>
      <c r="R30" s="125" t="n">
        <f aca="false">8.91089108910891*0.58</f>
        <v>5.16831683168317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"/>
      <c r="D31" s="12"/>
      <c r="E31" s="126"/>
      <c r="F31" s="12"/>
      <c r="G31" s="1" t="n">
        <v>9.1</v>
      </c>
      <c r="H31" s="126"/>
      <c r="I31" s="123" t="n">
        <v>1.1</v>
      </c>
      <c r="J31" s="123" t="n">
        <v>1.2</v>
      </c>
      <c r="K31" s="123" t="n">
        <v>4.8</v>
      </c>
      <c r="L31" s="123" t="n">
        <v>2.4</v>
      </c>
      <c r="M31" s="123" t="n">
        <v>2.4</v>
      </c>
      <c r="N31" s="123" t="n">
        <v>2</v>
      </c>
      <c r="O31" s="123" t="n">
        <v>2.5</v>
      </c>
      <c r="P31" s="124" t="n">
        <f aca="false">5.6*0.58</f>
        <v>3.248</v>
      </c>
      <c r="Q31" s="124" t="n">
        <f aca="false">1.5*0.58</f>
        <v>0.87</v>
      </c>
      <c r="R31" s="125" t="n">
        <f aca="false">2.80701754385965*0.58</f>
        <v>1.6280701754386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2"/>
      <c r="D32" s="12"/>
      <c r="E32" s="12"/>
      <c r="F32" s="12"/>
      <c r="G32" s="12"/>
      <c r="H32" s="126"/>
      <c r="I32" s="12"/>
      <c r="J32" s="126"/>
      <c r="K32" s="12"/>
      <c r="L32" s="123" t="n">
        <v>11.5</v>
      </c>
      <c r="M32" s="123" t="n">
        <v>5.1</v>
      </c>
      <c r="N32" s="123" t="n">
        <v>2.8</v>
      </c>
      <c r="O32" s="123" t="n">
        <v>3.8</v>
      </c>
      <c r="P32" s="124" t="n">
        <f aca="false">7.2*0.58</f>
        <v>4.176</v>
      </c>
      <c r="Q32" s="124" t="n">
        <f aca="false">4.6*0.58</f>
        <v>2.668</v>
      </c>
      <c r="R32" s="125" t="n">
        <f aca="false">4.83135824977211*0.58</f>
        <v>2.80218778486782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23" t="n">
        <v>4.1</v>
      </c>
      <c r="D33" s="1" t="n">
        <v>5.8</v>
      </c>
      <c r="E33" s="1" t="n">
        <v>7.9</v>
      </c>
      <c r="F33" s="1" t="n">
        <v>6.8</v>
      </c>
      <c r="G33" s="1" t="n">
        <v>5.4</v>
      </c>
      <c r="H33" s="123" t="n">
        <v>6.2</v>
      </c>
      <c r="I33" s="123" t="n">
        <v>6.1</v>
      </c>
      <c r="J33" s="123" t="n">
        <v>7.4</v>
      </c>
      <c r="K33" s="123" t="n">
        <v>5.6</v>
      </c>
      <c r="L33" s="123" t="n">
        <v>6.2</v>
      </c>
      <c r="M33" s="123" t="n">
        <v>6.5</v>
      </c>
      <c r="N33" s="123" t="n">
        <v>9.1</v>
      </c>
      <c r="O33" s="123" t="n">
        <v>12.2</v>
      </c>
      <c r="P33" s="124" t="n">
        <f aca="false">8.9*0.58</f>
        <v>5.162</v>
      </c>
      <c r="Q33" s="124" t="n">
        <f aca="false">4.3*0.58</f>
        <v>2.494</v>
      </c>
      <c r="R33" s="125" t="n">
        <f aca="false">5.33980582524272*0.58</f>
        <v>3.09708737864078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" t="n">
        <v>9</v>
      </c>
      <c r="D34" s="1" t="n">
        <v>2.9</v>
      </c>
      <c r="E34" s="123" t="n">
        <v>7.1</v>
      </c>
      <c r="F34" s="123" t="n">
        <v>6.9</v>
      </c>
      <c r="G34" s="1" t="n">
        <v>9.9</v>
      </c>
      <c r="H34" s="123" t="n">
        <v>12.8</v>
      </c>
      <c r="I34" s="123" t="n">
        <v>5.2</v>
      </c>
      <c r="J34" s="123" t="n">
        <v>5.8</v>
      </c>
      <c r="K34" s="123" t="n">
        <v>9</v>
      </c>
      <c r="L34" s="123" t="n">
        <v>12.4</v>
      </c>
      <c r="M34" s="123" t="n">
        <v>12.1</v>
      </c>
      <c r="N34" s="123" t="n">
        <v>9.1</v>
      </c>
      <c r="O34" s="123" t="n">
        <v>7.7</v>
      </c>
      <c r="P34" s="124" t="n">
        <f aca="false">10.4*0.58</f>
        <v>6.032</v>
      </c>
      <c r="Q34" s="124" t="n">
        <f aca="false">7.2*0.58</f>
        <v>4.176</v>
      </c>
      <c r="R34" s="125" t="n">
        <f aca="false">5.2790346907994*0.58</f>
        <v>3.06184012066365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23" t="n">
        <v>14.3</v>
      </c>
      <c r="D35" s="123" t="n">
        <v>9.5</v>
      </c>
      <c r="E35" s="123" t="n">
        <v>11.3</v>
      </c>
      <c r="F35" s="123" t="n">
        <v>9.5</v>
      </c>
      <c r="G35" s="1" t="n">
        <v>8.4</v>
      </c>
      <c r="H35" s="123" t="n">
        <v>8.4</v>
      </c>
      <c r="I35" s="123" t="n">
        <v>7.9</v>
      </c>
      <c r="J35" s="123" t="n">
        <v>7.1</v>
      </c>
      <c r="K35" s="123" t="n">
        <v>8.1</v>
      </c>
      <c r="L35" s="123" t="n">
        <v>6.3</v>
      </c>
      <c r="M35" s="123" t="n">
        <v>6.3</v>
      </c>
      <c r="N35" s="123" t="n">
        <v>4.9</v>
      </c>
      <c r="O35" s="123" t="n">
        <v>4.6</v>
      </c>
      <c r="P35" s="124" t="n">
        <f aca="false">8*0.58</f>
        <v>4.64</v>
      </c>
      <c r="Q35" s="124" t="n">
        <f aca="false">4.9*0.58</f>
        <v>2.842</v>
      </c>
      <c r="R35" s="125" t="n">
        <f aca="false">7.66550522648084*0.58</f>
        <v>4.44599303135889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23" t="n">
        <v>11.2</v>
      </c>
      <c r="D36" s="123" t="n">
        <v>9.2</v>
      </c>
      <c r="E36" s="123" t="n">
        <v>11.4</v>
      </c>
      <c r="F36" s="123" t="n">
        <v>9.4</v>
      </c>
      <c r="G36" s="1" t="n">
        <v>7.8</v>
      </c>
      <c r="H36" s="123" t="n">
        <v>7.3</v>
      </c>
      <c r="I36" s="123" t="n">
        <v>6.6</v>
      </c>
      <c r="J36" s="123" t="n">
        <v>8.7</v>
      </c>
      <c r="K36" s="123" t="n">
        <v>7.7</v>
      </c>
      <c r="L36" s="123" t="n">
        <v>9.6</v>
      </c>
      <c r="M36" s="123" t="n">
        <v>9.9</v>
      </c>
      <c r="N36" s="123" t="n">
        <v>8.4</v>
      </c>
      <c r="O36" s="123" t="n">
        <v>8.2</v>
      </c>
      <c r="P36" s="124" t="n">
        <f aca="false">13.2*0.58</f>
        <v>7.656</v>
      </c>
      <c r="Q36" s="124" t="n">
        <f aca="false">17.6*0.58</f>
        <v>10.208</v>
      </c>
      <c r="R36" s="125" t="n">
        <f aca="false">13.8225255972696*0.58</f>
        <v>8.01706484641637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"/>
      <c r="D37" s="12"/>
      <c r="E37" s="12"/>
      <c r="F37" s="12"/>
      <c r="G37" s="12"/>
      <c r="H37" s="126"/>
      <c r="I37" s="12"/>
      <c r="J37" s="12"/>
      <c r="K37" s="12"/>
      <c r="L37" s="123" t="n">
        <v>4.8</v>
      </c>
      <c r="M37" s="126"/>
      <c r="N37" s="123" t="n">
        <v>3.3</v>
      </c>
      <c r="O37" s="123" t="n">
        <v>3.2</v>
      </c>
      <c r="P37" s="124" t="n">
        <f aca="false">12.6*0.58</f>
        <v>7.308</v>
      </c>
      <c r="Q37" s="124" t="n">
        <f aca="false">6*0.58</f>
        <v>3.48</v>
      </c>
      <c r="R37" s="125" t="n">
        <f aca="false">17.5572519083969*0.58</f>
        <v>10.1832061068702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" t="n">
        <v>9.2</v>
      </c>
      <c r="D38" s="1" t="n">
        <v>10.1</v>
      </c>
      <c r="E38" s="123" t="n">
        <v>10.7</v>
      </c>
      <c r="F38" s="123" t="n">
        <v>8.3</v>
      </c>
      <c r="G38" s="123" t="n">
        <v>7.9</v>
      </c>
      <c r="H38" s="123" t="n">
        <v>6.7</v>
      </c>
      <c r="I38" s="1" t="n">
        <v>2.9</v>
      </c>
      <c r="J38" s="1" t="n">
        <v>6.5</v>
      </c>
      <c r="K38" s="123" t="n">
        <v>10.3</v>
      </c>
      <c r="L38" s="123" t="n">
        <v>12.2</v>
      </c>
      <c r="M38" s="123" t="n">
        <v>7.3</v>
      </c>
      <c r="N38" s="123" t="n">
        <v>2.5</v>
      </c>
      <c r="O38" s="123" t="n">
        <v>2.8</v>
      </c>
      <c r="P38" s="124" t="n">
        <f aca="false">2.2*0.58</f>
        <v>1.276</v>
      </c>
      <c r="Q38" s="124" t="n">
        <f aca="false">0.5*0.58</f>
        <v>0.29</v>
      </c>
      <c r="R38" s="125" t="n">
        <f aca="false">2.98930144745123*0.58</f>
        <v>1.73379483952171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"/>
      <c r="D39" s="12"/>
      <c r="E39" s="12"/>
      <c r="F39" s="12"/>
      <c r="G39" s="12"/>
      <c r="H39" s="126"/>
      <c r="I39" s="123" t="n">
        <v>5.9</v>
      </c>
      <c r="J39" s="126"/>
      <c r="K39" s="126"/>
      <c r="L39" s="123" t="n">
        <v>20</v>
      </c>
      <c r="M39" s="123" t="n">
        <v>5.6</v>
      </c>
      <c r="N39" s="123"/>
      <c r="O39" s="123" t="n">
        <v>4.8</v>
      </c>
      <c r="P39" s="124" t="n">
        <f aca="false">10.5*0.58</f>
        <v>6.09</v>
      </c>
      <c r="Q39" s="124" t="n">
        <f aca="false">0.8*0.58</f>
        <v>0.464</v>
      </c>
      <c r="R39" s="125" t="n">
        <f aca="false">1.46443514644351*0.58</f>
        <v>0.849372384937236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" t="n">
        <v>6.8</v>
      </c>
      <c r="D40" s="1" t="n">
        <v>5.2</v>
      </c>
      <c r="E40" s="123" t="n">
        <v>3.2</v>
      </c>
      <c r="F40" s="1" t="n">
        <v>4.1</v>
      </c>
      <c r="G40" s="1" t="n">
        <v>6.2</v>
      </c>
      <c r="H40" s="123" t="n">
        <v>8.3</v>
      </c>
      <c r="I40" s="123" t="n">
        <v>9.9</v>
      </c>
      <c r="J40" s="123" t="n">
        <v>9.4</v>
      </c>
      <c r="K40" s="123" t="n">
        <v>9.3</v>
      </c>
      <c r="L40" s="123" t="n">
        <v>6.7</v>
      </c>
      <c r="M40" s="123" t="n">
        <v>2.5</v>
      </c>
      <c r="N40" s="123" t="n">
        <v>2.4</v>
      </c>
      <c r="O40" s="123" t="n">
        <v>3.8</v>
      </c>
      <c r="P40" s="124" t="n">
        <f aca="false">10.3*0.58</f>
        <v>5.974</v>
      </c>
      <c r="Q40" s="124" t="n">
        <f aca="false">3.9*0.58</f>
        <v>2.262</v>
      </c>
      <c r="R40" s="125" t="n">
        <f aca="false">7.45762711864407*0.58</f>
        <v>4.32542372881356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" t="n">
        <v>10.8</v>
      </c>
      <c r="D41" s="1" t="n">
        <v>7.3</v>
      </c>
      <c r="E41" s="1" t="n">
        <v>8.6</v>
      </c>
      <c r="F41" s="1" t="n">
        <v>5.3</v>
      </c>
      <c r="G41" s="1" t="n">
        <v>5.6</v>
      </c>
      <c r="H41" s="123" t="n">
        <v>4.3</v>
      </c>
      <c r="I41" s="123" t="n">
        <v>4.3</v>
      </c>
      <c r="J41" s="123" t="n">
        <v>2.8</v>
      </c>
      <c r="K41" s="123" t="n">
        <v>2.7</v>
      </c>
      <c r="L41" s="123" t="n">
        <v>3.6</v>
      </c>
      <c r="M41" s="123" t="n">
        <v>3.1</v>
      </c>
      <c r="N41" s="123" t="n">
        <v>0.8</v>
      </c>
      <c r="O41" s="123" t="n">
        <v>1.8</v>
      </c>
      <c r="P41" s="124" t="n">
        <f aca="false">6.5*0.58</f>
        <v>3.77</v>
      </c>
      <c r="Q41" s="124" t="n">
        <f aca="false">5.7*0.58</f>
        <v>3.306</v>
      </c>
      <c r="R41" s="125" t="n">
        <f aca="false">5.64784053156146*0.58</f>
        <v>3.27574750830565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" t="n">
        <v>2.1</v>
      </c>
      <c r="D42" s="123" t="n">
        <v>2</v>
      </c>
      <c r="E42" s="1" t="n">
        <v>4.4</v>
      </c>
      <c r="F42" s="1" t="n">
        <v>3.3</v>
      </c>
      <c r="G42" s="1" t="n">
        <v>5.5</v>
      </c>
      <c r="H42" s="123" t="n">
        <v>7.7</v>
      </c>
      <c r="I42" s="123" t="n">
        <v>5.4</v>
      </c>
      <c r="J42" s="123" t="n">
        <v>4.5</v>
      </c>
      <c r="K42" s="123" t="n">
        <v>5.3</v>
      </c>
      <c r="L42" s="123" t="n">
        <v>6.6</v>
      </c>
      <c r="M42" s="123" t="n">
        <v>3.8</v>
      </c>
      <c r="N42" s="123" t="n">
        <v>3.8</v>
      </c>
      <c r="O42" s="123" t="n">
        <v>4</v>
      </c>
      <c r="P42" s="124" t="n">
        <f aca="false">9.6*0.58</f>
        <v>5.568</v>
      </c>
      <c r="Q42" s="124" t="n">
        <f aca="false">1.6*0.58</f>
        <v>0.928</v>
      </c>
      <c r="R42" s="125" t="n">
        <f aca="false">2.87769784172662*0.58</f>
        <v>1.66906474820144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2"/>
      <c r="D43" s="12"/>
      <c r="E43" s="12"/>
      <c r="F43" s="12"/>
      <c r="G43" s="12"/>
      <c r="H43" s="123" t="n">
        <v>0.8</v>
      </c>
      <c r="I43" s="123" t="n">
        <v>0.8</v>
      </c>
      <c r="J43" s="126"/>
      <c r="K43" s="126"/>
      <c r="L43" s="123" t="n">
        <v>0.5</v>
      </c>
      <c r="M43" s="123" t="n">
        <v>1.6</v>
      </c>
      <c r="N43" s="123" t="n">
        <v>0.3</v>
      </c>
      <c r="O43" s="123" t="n">
        <v>0.2</v>
      </c>
      <c r="P43" s="124" t="n">
        <f aca="false">0.2*0.58</f>
        <v>0.116</v>
      </c>
      <c r="Q43" s="124" t="n">
        <f aca="false">0.2*0.58</f>
        <v>0.116</v>
      </c>
      <c r="R43" s="125" t="n">
        <f aca="false">1.76470588235294*0.58</f>
        <v>1.02352941176471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" t="n">
        <v>10.5</v>
      </c>
      <c r="D44" s="123" t="n">
        <v>7.9</v>
      </c>
      <c r="E44" s="1" t="n">
        <v>6.9</v>
      </c>
      <c r="F44" s="1" t="n">
        <v>7.2</v>
      </c>
      <c r="G44" s="123" t="n">
        <v>7.3</v>
      </c>
      <c r="H44" s="123" t="n">
        <v>7.2</v>
      </c>
      <c r="I44" s="123" t="n">
        <v>5.8</v>
      </c>
      <c r="J44" s="123" t="n">
        <v>8.8</v>
      </c>
      <c r="K44" s="123" t="n">
        <v>8.1</v>
      </c>
      <c r="L44" s="123" t="n">
        <v>8.3</v>
      </c>
      <c r="M44" s="123" t="n">
        <v>6.8</v>
      </c>
      <c r="N44" s="123" t="n">
        <v>4.9</v>
      </c>
      <c r="O44" s="123" t="n">
        <v>5.2</v>
      </c>
      <c r="P44" s="124" t="n">
        <f aca="false">7.9*0.58</f>
        <v>4.582</v>
      </c>
      <c r="Q44" s="124" t="n">
        <f aca="false">5.1*0.58</f>
        <v>2.958</v>
      </c>
      <c r="R44" s="125" t="n">
        <f aca="false">5.26735833998404*0.58</f>
        <v>3.05506783719074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" t="n">
        <v>8</v>
      </c>
      <c r="D45" s="1" t="n">
        <v>7.5</v>
      </c>
      <c r="E45" s="123" t="n">
        <v>11.7</v>
      </c>
      <c r="F45" s="1" t="n">
        <v>12.6</v>
      </c>
      <c r="G45" s="1" t="n">
        <v>13.4</v>
      </c>
      <c r="H45" s="123" t="n">
        <v>11.1</v>
      </c>
      <c r="I45" s="123" t="n">
        <v>13.5</v>
      </c>
      <c r="J45" s="123" t="n">
        <v>13.1</v>
      </c>
      <c r="K45" s="123" t="n">
        <v>12.3</v>
      </c>
      <c r="L45" s="123" t="n">
        <v>10.4</v>
      </c>
      <c r="M45" s="123" t="n">
        <v>9.1</v>
      </c>
      <c r="N45" s="123" t="n">
        <v>7.3</v>
      </c>
      <c r="O45" s="123" t="n">
        <v>7.4</v>
      </c>
      <c r="P45" s="124" t="n">
        <f aca="false">12.4*0.58</f>
        <v>7.192</v>
      </c>
      <c r="Q45" s="124" t="n">
        <f aca="false">10.3*0.58</f>
        <v>5.974</v>
      </c>
      <c r="R45" s="125" t="n">
        <f aca="false">25.0526315789474*0.58</f>
        <v>14.5305263157895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23" t="n">
        <v>4</v>
      </c>
      <c r="D46" s="123" t="n">
        <v>3.6</v>
      </c>
      <c r="E46" s="123" t="n">
        <v>5.6</v>
      </c>
      <c r="F46" s="123" t="n">
        <v>7.5</v>
      </c>
      <c r="G46" s="123" t="n">
        <v>6.9</v>
      </c>
      <c r="H46" s="123" t="n">
        <v>7.9</v>
      </c>
      <c r="I46" s="123" t="n">
        <v>8.6</v>
      </c>
      <c r="J46" s="123" t="n">
        <v>10.6</v>
      </c>
      <c r="K46" s="123" t="n">
        <v>8.8</v>
      </c>
      <c r="L46" s="123" t="n">
        <v>7.1</v>
      </c>
      <c r="M46" s="123" t="n">
        <v>8.3</v>
      </c>
      <c r="N46" s="123" t="n">
        <v>5.9</v>
      </c>
      <c r="O46" s="123" t="n">
        <v>7.1</v>
      </c>
      <c r="P46" s="124" t="n">
        <f aca="false">8.8*0.58</f>
        <v>5.104</v>
      </c>
      <c r="Q46" s="124" t="n">
        <f aca="false">11.3*0.58</f>
        <v>6.554</v>
      </c>
      <c r="R46" s="125" t="n">
        <f aca="false">9.53545232273839*0.58</f>
        <v>5.53056234718827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23" t="n">
        <v>6.2</v>
      </c>
      <c r="D47" s="123" t="n">
        <v>8.2</v>
      </c>
      <c r="E47" s="123" t="n">
        <v>9.6</v>
      </c>
      <c r="F47" s="123" t="n">
        <v>8.8</v>
      </c>
      <c r="G47" s="123" t="n">
        <v>10.6</v>
      </c>
      <c r="H47" s="123" t="n">
        <v>9.4</v>
      </c>
      <c r="I47" s="123" t="n">
        <v>12.4</v>
      </c>
      <c r="J47" s="123" t="n">
        <v>13.1</v>
      </c>
      <c r="K47" s="123" t="n">
        <v>16.9</v>
      </c>
      <c r="L47" s="123" t="n">
        <v>18.3</v>
      </c>
      <c r="M47" s="123" t="n">
        <v>16.6</v>
      </c>
      <c r="N47" s="123" t="n">
        <v>13.4</v>
      </c>
      <c r="O47" s="123" t="n">
        <v>12.5</v>
      </c>
      <c r="P47" s="124" t="n">
        <f aca="false">16.4*0.58</f>
        <v>9.512</v>
      </c>
      <c r="Q47" s="124" t="n">
        <f aca="false">21.2*0.58</f>
        <v>12.296</v>
      </c>
      <c r="R47" s="125" t="n">
        <f aca="false">20.4283360790774*0.58</f>
        <v>11.8484349258649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23" t="n">
        <v>12.7</v>
      </c>
      <c r="D48" s="123" t="n">
        <v>11.3</v>
      </c>
      <c r="E48" s="123" t="n">
        <v>14.1</v>
      </c>
      <c r="F48" s="123" t="n">
        <v>14.3</v>
      </c>
      <c r="G48" s="123" t="n">
        <v>14.5</v>
      </c>
      <c r="H48" s="123" t="n">
        <v>14.9</v>
      </c>
      <c r="I48" s="123" t="n">
        <v>18.1</v>
      </c>
      <c r="J48" s="123" t="n">
        <v>19.1</v>
      </c>
      <c r="K48" s="123" t="n">
        <v>21</v>
      </c>
      <c r="L48" s="123" t="n">
        <v>20.5</v>
      </c>
      <c r="M48" s="123" t="n">
        <v>20.5</v>
      </c>
      <c r="N48" s="123" t="n">
        <v>21.3</v>
      </c>
      <c r="O48" s="123" t="n">
        <v>22.2</v>
      </c>
      <c r="P48" s="124" t="n">
        <f aca="false">21.5*0.58</f>
        <v>12.47</v>
      </c>
      <c r="Q48" s="124" t="n">
        <f aca="false">17.4*0.58</f>
        <v>10.092</v>
      </c>
      <c r="R48" s="125" t="n">
        <f aca="false">24.869234427009*0.58</f>
        <v>14.4241559676652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23" t="n">
        <v>8.3</v>
      </c>
      <c r="D49" s="123" t="n">
        <v>11.5</v>
      </c>
      <c r="E49" s="123" t="n">
        <v>12.9</v>
      </c>
      <c r="F49" s="123" t="n">
        <v>11.4</v>
      </c>
      <c r="G49" s="123" t="n">
        <v>11.9</v>
      </c>
      <c r="H49" s="123" t="n">
        <v>11.6</v>
      </c>
      <c r="I49" s="123" t="n">
        <v>15.1</v>
      </c>
      <c r="J49" s="123" t="n">
        <v>13</v>
      </c>
      <c r="K49" s="123" t="n">
        <v>10.3</v>
      </c>
      <c r="L49" s="123" t="n">
        <v>10.5</v>
      </c>
      <c r="M49" s="123" t="n">
        <v>10.2</v>
      </c>
      <c r="N49" s="123" t="n">
        <v>7.6</v>
      </c>
      <c r="O49" s="123" t="n">
        <v>6.7</v>
      </c>
      <c r="P49" s="124" t="n">
        <f aca="false">8.5*0.58</f>
        <v>4.93</v>
      </c>
      <c r="Q49" s="124" t="n">
        <f aca="false">10.6*0.58</f>
        <v>6.148</v>
      </c>
      <c r="R49" s="125" t="n">
        <f aca="false">12.5643666323378*0.58</f>
        <v>7.28733264675592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23" t="n">
        <v>13.6</v>
      </c>
      <c r="D50" s="123" t="n">
        <v>8.3</v>
      </c>
      <c r="E50" s="123" t="n">
        <v>17.6</v>
      </c>
      <c r="F50" s="123" t="n">
        <v>13.4</v>
      </c>
      <c r="G50" s="123" t="n">
        <v>14.1</v>
      </c>
      <c r="H50" s="123" t="n">
        <v>15.7</v>
      </c>
      <c r="I50" s="123" t="n">
        <v>15.2</v>
      </c>
      <c r="J50" s="123" t="n">
        <v>20.9</v>
      </c>
      <c r="K50" s="123" t="n">
        <v>18.8</v>
      </c>
      <c r="L50" s="123" t="n">
        <v>23.7</v>
      </c>
      <c r="M50" s="123" t="n">
        <v>24</v>
      </c>
      <c r="N50" s="123" t="n">
        <v>24.5</v>
      </c>
      <c r="O50" s="123" t="n">
        <v>24.7</v>
      </c>
      <c r="P50" s="124" t="n">
        <f aca="false">30.4*0.58</f>
        <v>17.632</v>
      </c>
      <c r="Q50" s="124" t="n">
        <f aca="false">15*0.58</f>
        <v>8.7</v>
      </c>
      <c r="R50" s="125" t="n">
        <f aca="false">14.5917001338688*0.58</f>
        <v>8.4631860776439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23" t="n">
        <v>33.2</v>
      </c>
      <c r="D51" s="123" t="n">
        <v>24.9</v>
      </c>
      <c r="E51" s="123" t="n">
        <v>23.2</v>
      </c>
      <c r="F51" s="123" t="n">
        <v>26.4</v>
      </c>
      <c r="G51" s="123" t="n">
        <v>23.7</v>
      </c>
      <c r="H51" s="123" t="n">
        <v>21.3</v>
      </c>
      <c r="I51" s="123" t="n">
        <v>13.6</v>
      </c>
      <c r="J51" s="123" t="n">
        <v>14.1</v>
      </c>
      <c r="K51" s="123" t="n">
        <v>11.4</v>
      </c>
      <c r="L51" s="123" t="n">
        <v>11.1</v>
      </c>
      <c r="M51" s="123" t="n">
        <v>10.5</v>
      </c>
      <c r="N51" s="123" t="n">
        <v>7.9</v>
      </c>
      <c r="O51" s="123" t="n">
        <v>6.4</v>
      </c>
      <c r="P51" s="124" t="n">
        <f aca="false">10.6*0.58</f>
        <v>6.148</v>
      </c>
      <c r="Q51" s="124" t="n">
        <f aca="false">8.7*0.58</f>
        <v>5.046</v>
      </c>
      <c r="R51" s="125" t="n">
        <f aca="false">10.807669959326*0.58</f>
        <v>6.26844857640908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23" t="n">
        <v>3.5</v>
      </c>
      <c r="D52" s="123" t="n">
        <v>4.4</v>
      </c>
      <c r="E52" s="123" t="n">
        <v>8</v>
      </c>
      <c r="F52" s="123" t="n">
        <v>9.2</v>
      </c>
      <c r="G52" s="123" t="n">
        <v>7.5</v>
      </c>
      <c r="H52" s="123" t="n">
        <v>7.4</v>
      </c>
      <c r="I52" s="123" t="n">
        <v>8.5</v>
      </c>
      <c r="J52" s="123" t="n">
        <v>8.7</v>
      </c>
      <c r="K52" s="123" t="n">
        <v>9.1</v>
      </c>
      <c r="L52" s="123" t="n">
        <v>9.4</v>
      </c>
      <c r="M52" s="123" t="n">
        <v>9.8</v>
      </c>
      <c r="N52" s="123" t="n">
        <v>9.6</v>
      </c>
      <c r="O52" s="123" t="n">
        <v>9.5</v>
      </c>
      <c r="P52" s="124" t="n">
        <f aca="false">12.3*0.58</f>
        <v>7.134</v>
      </c>
      <c r="Q52" s="124" t="n">
        <f aca="false">14.6*0.58</f>
        <v>8.468</v>
      </c>
      <c r="R52" s="125" t="n">
        <f aca="false">13.9120095124851*0.58</f>
        <v>8.06896551724136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23" t="n">
        <v>14.7</v>
      </c>
      <c r="D53" s="123" t="n">
        <v>12.7</v>
      </c>
      <c r="E53" s="123" t="n">
        <v>13.5</v>
      </c>
      <c r="F53" s="123" t="n">
        <v>13.2</v>
      </c>
      <c r="G53" s="123" t="n">
        <v>18.4</v>
      </c>
      <c r="H53" s="123" t="n">
        <v>17.7</v>
      </c>
      <c r="I53" s="123" t="n">
        <v>17.7</v>
      </c>
      <c r="J53" s="123" t="n">
        <v>14.7</v>
      </c>
      <c r="K53" s="123" t="n">
        <v>15.4</v>
      </c>
      <c r="L53" s="123" t="n">
        <v>14.3</v>
      </c>
      <c r="M53" s="123" t="n">
        <v>13.5</v>
      </c>
      <c r="N53" s="123" t="n">
        <v>12.8</v>
      </c>
      <c r="O53" s="123" t="n">
        <v>11.1</v>
      </c>
      <c r="P53" s="124" t="n">
        <f aca="false">18.1*0.58</f>
        <v>10.498</v>
      </c>
      <c r="Q53" s="124" t="n">
        <f aca="false">13.7*0.58</f>
        <v>7.946</v>
      </c>
      <c r="R53" s="125" t="n">
        <f aca="false">14.0028971511347*0.58</f>
        <v>8.12168034765813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23" t="n">
        <v>6.9</v>
      </c>
      <c r="D54" s="123" t="n">
        <v>11.4</v>
      </c>
      <c r="E54" s="123" t="n">
        <v>14.9</v>
      </c>
      <c r="F54" s="123" t="n">
        <v>17</v>
      </c>
      <c r="G54" s="123" t="n">
        <v>15.2</v>
      </c>
      <c r="H54" s="123" t="n">
        <v>14.4</v>
      </c>
      <c r="I54" s="123" t="n">
        <v>15.2</v>
      </c>
      <c r="J54" s="123" t="n">
        <v>12.7</v>
      </c>
      <c r="K54" s="123" t="n">
        <v>12.5</v>
      </c>
      <c r="L54" s="123" t="n">
        <v>12.4</v>
      </c>
      <c r="M54" s="123" t="n">
        <v>10.8</v>
      </c>
      <c r="N54" s="123" t="n">
        <v>7.1</v>
      </c>
      <c r="O54" s="123" t="n">
        <v>6.4</v>
      </c>
      <c r="P54" s="124" t="n">
        <f aca="false">5.4*0.58</f>
        <v>3.132</v>
      </c>
      <c r="Q54" s="124" t="n">
        <f aca="false">5.6*0.58</f>
        <v>3.248</v>
      </c>
      <c r="R54" s="125" t="n">
        <f aca="false">7.45341614906832*0.58</f>
        <v>4.32298136645963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23" t="n">
        <v>8.4</v>
      </c>
      <c r="D55" s="123" t="n">
        <v>7.3</v>
      </c>
      <c r="E55" s="123" t="n">
        <v>8.6</v>
      </c>
      <c r="F55" s="123" t="n">
        <v>9.3</v>
      </c>
      <c r="G55" s="123" t="n">
        <v>8.2</v>
      </c>
      <c r="H55" s="123" t="n">
        <v>9.2</v>
      </c>
      <c r="I55" s="123" t="n">
        <v>11</v>
      </c>
      <c r="J55" s="123" t="n">
        <v>11.4</v>
      </c>
      <c r="K55" s="123" t="n">
        <v>15.6</v>
      </c>
      <c r="L55" s="123" t="n">
        <v>17.1</v>
      </c>
      <c r="M55" s="123" t="n">
        <v>14.7</v>
      </c>
      <c r="N55" s="123" t="n">
        <v>20.1</v>
      </c>
      <c r="O55" s="123" t="n">
        <v>20.7</v>
      </c>
      <c r="P55" s="124" t="n">
        <f aca="false">20.9*0.58</f>
        <v>12.122</v>
      </c>
      <c r="Q55" s="124" t="n">
        <f aca="false">13.1*0.58</f>
        <v>7.598</v>
      </c>
      <c r="R55" s="125" t="n">
        <f aca="false">17.5332527206771*0.58</f>
        <v>10.1692865779927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23" t="n">
        <v>15.1</v>
      </c>
      <c r="D56" s="123" t="n">
        <v>12.7</v>
      </c>
      <c r="E56" s="123" t="n">
        <v>17.8</v>
      </c>
      <c r="F56" s="123" t="n">
        <v>13.8</v>
      </c>
      <c r="G56" s="123" t="n">
        <v>12.3</v>
      </c>
      <c r="H56" s="123" t="n">
        <v>12.1</v>
      </c>
      <c r="I56" s="123" t="n">
        <v>9.8</v>
      </c>
      <c r="J56" s="123" t="n">
        <v>6.3</v>
      </c>
      <c r="K56" s="123" t="n">
        <v>5.4</v>
      </c>
      <c r="L56" s="123" t="n">
        <v>5.8</v>
      </c>
      <c r="M56" s="123" t="n">
        <v>5</v>
      </c>
      <c r="N56" s="123" t="n">
        <v>3.9</v>
      </c>
      <c r="O56" s="123" t="n">
        <v>4.3</v>
      </c>
      <c r="P56" s="124" t="n">
        <f aca="false">8.3*0.58</f>
        <v>4.814</v>
      </c>
      <c r="Q56" s="124" t="n">
        <f aca="false">10.2*0.58</f>
        <v>5.916</v>
      </c>
      <c r="R56" s="125" t="n">
        <f aca="false">14.8597739640017*0.58</f>
        <v>8.61866889912099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23" t="n">
        <v>9.4</v>
      </c>
      <c r="D57" s="123" t="n">
        <v>7.7</v>
      </c>
      <c r="E57" s="123" t="n">
        <v>8.5</v>
      </c>
      <c r="F57" s="123" t="n">
        <v>7.7</v>
      </c>
      <c r="G57" s="123" t="n">
        <v>7.3</v>
      </c>
      <c r="H57" s="123" t="n">
        <v>6.4</v>
      </c>
      <c r="I57" s="123" t="n">
        <v>5.5</v>
      </c>
      <c r="J57" s="123" t="n">
        <v>7</v>
      </c>
      <c r="K57" s="123" t="n">
        <v>6.4</v>
      </c>
      <c r="L57" s="123" t="n">
        <v>6.8</v>
      </c>
      <c r="M57" s="123" t="n">
        <v>6.3</v>
      </c>
      <c r="N57" s="123" t="n">
        <v>4.8</v>
      </c>
      <c r="O57" s="123" t="n">
        <v>5</v>
      </c>
      <c r="P57" s="124" t="n">
        <f aca="false">11.2*0.58</f>
        <v>6.496</v>
      </c>
      <c r="Q57" s="124" t="n">
        <f aca="false">6.1*0.58</f>
        <v>3.538</v>
      </c>
      <c r="R57" s="125" t="n">
        <f aca="false">7.13375796178344*0.58</f>
        <v>4.1375796178344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23" t="n">
        <v>6.3</v>
      </c>
      <c r="D58" s="123" t="n">
        <v>6.2</v>
      </c>
      <c r="E58" s="123" t="n">
        <v>8.2</v>
      </c>
      <c r="F58" s="123" t="n">
        <v>8.7</v>
      </c>
      <c r="G58" s="123" t="n">
        <v>7.5</v>
      </c>
      <c r="H58" s="123" t="n">
        <v>7.6</v>
      </c>
      <c r="I58" s="123" t="n">
        <v>8</v>
      </c>
      <c r="J58" s="123" t="n">
        <v>6.3</v>
      </c>
      <c r="K58" s="123" t="n">
        <v>7.1</v>
      </c>
      <c r="L58" s="123" t="n">
        <v>5.1</v>
      </c>
      <c r="M58" s="123" t="n">
        <v>5.2</v>
      </c>
      <c r="N58" s="123" t="n">
        <v>3.6</v>
      </c>
      <c r="O58" s="123" t="n">
        <v>3.4</v>
      </c>
      <c r="P58" s="124" t="n">
        <f aca="false">12.3*0.58</f>
        <v>7.134</v>
      </c>
      <c r="Q58" s="124" t="n">
        <f aca="false">14.6*0.58</f>
        <v>8.468</v>
      </c>
      <c r="R58" s="125" t="n">
        <f aca="false">15.1270207852194*0.58</f>
        <v>8.77367205542725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23" t="n">
        <v>10.4</v>
      </c>
      <c r="D59" s="123" t="n">
        <v>9.2</v>
      </c>
      <c r="E59" s="123" t="n">
        <v>13.6</v>
      </c>
      <c r="F59" s="123" t="n">
        <v>11.1</v>
      </c>
      <c r="G59" s="123" t="n">
        <v>10.9</v>
      </c>
      <c r="H59" s="123" t="n">
        <v>12.4</v>
      </c>
      <c r="I59" s="123" t="n">
        <v>13.1</v>
      </c>
      <c r="J59" s="123" t="n">
        <v>9.2</v>
      </c>
      <c r="K59" s="123" t="n">
        <v>8.3</v>
      </c>
      <c r="L59" s="123" t="n">
        <v>5.5</v>
      </c>
      <c r="M59" s="123" t="n">
        <v>4.2</v>
      </c>
      <c r="N59" s="123" t="n">
        <v>4.6</v>
      </c>
      <c r="O59" s="123" t="n">
        <v>4.6</v>
      </c>
      <c r="P59" s="124" t="n">
        <f aca="false">10.7*0.58</f>
        <v>6.206</v>
      </c>
      <c r="Q59" s="124" t="n">
        <f aca="false">9.8*0.58</f>
        <v>5.684</v>
      </c>
      <c r="R59" s="125" t="n">
        <f aca="false">14.1242937853107*0.58</f>
        <v>8.19209039548021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23" t="n">
        <v>18.3</v>
      </c>
      <c r="D60" s="123" t="n">
        <v>12.2</v>
      </c>
      <c r="E60" s="123" t="n">
        <v>14.3</v>
      </c>
      <c r="F60" s="123" t="n">
        <v>13.3</v>
      </c>
      <c r="G60" s="123" t="n">
        <v>12.9</v>
      </c>
      <c r="H60" s="123" t="n">
        <v>15</v>
      </c>
      <c r="I60" s="123" t="n">
        <v>13.6</v>
      </c>
      <c r="J60" s="123" t="n">
        <v>13.3</v>
      </c>
      <c r="K60" s="123" t="n">
        <v>11.5</v>
      </c>
      <c r="L60" s="123" t="n">
        <v>11</v>
      </c>
      <c r="M60" s="123" t="n">
        <v>8.5</v>
      </c>
      <c r="N60" s="123" t="n">
        <v>9.4</v>
      </c>
      <c r="O60" s="123" t="n">
        <v>9.6</v>
      </c>
      <c r="P60" s="124" t="n">
        <f aca="false">16.7*0.58</f>
        <v>9.686</v>
      </c>
      <c r="Q60" s="124" t="n">
        <f aca="false">11.6*0.58</f>
        <v>6.728</v>
      </c>
      <c r="R60" s="125" t="n">
        <f aca="false">11.1837577426015*0.58</f>
        <v>6.48657949070887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23" t="n">
        <v>5.8</v>
      </c>
      <c r="D61" s="123" t="n">
        <v>6.1</v>
      </c>
      <c r="E61" s="123" t="n">
        <v>6.6</v>
      </c>
      <c r="F61" s="123" t="n">
        <v>6.5</v>
      </c>
      <c r="G61" s="123" t="n">
        <v>7.5</v>
      </c>
      <c r="H61" s="123" t="n">
        <v>9.8</v>
      </c>
      <c r="I61" s="1" t="n">
        <v>9.8</v>
      </c>
      <c r="J61" s="123" t="n">
        <v>8.2</v>
      </c>
      <c r="K61" s="1" t="n">
        <v>8.1</v>
      </c>
      <c r="L61" s="123" t="n">
        <v>8.4</v>
      </c>
      <c r="M61" s="123" t="n">
        <v>8</v>
      </c>
      <c r="N61" s="123" t="n">
        <v>9.2</v>
      </c>
      <c r="O61" s="123" t="n">
        <v>7.9</v>
      </c>
      <c r="P61" s="124" t="n">
        <f aca="false">12.7*0.58</f>
        <v>7.366</v>
      </c>
      <c r="Q61" s="124" t="n">
        <f aca="false">6.9*0.58</f>
        <v>4.002</v>
      </c>
      <c r="R61" s="125" t="n">
        <f aca="false">8.52311161217587*0.58</f>
        <v>4.943404735062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23" t="n">
        <v>13.9</v>
      </c>
      <c r="D62" s="1" t="n">
        <v>11.9</v>
      </c>
      <c r="E62" s="1" t="n">
        <v>14.1</v>
      </c>
      <c r="F62" s="1" t="n">
        <v>10.9</v>
      </c>
      <c r="G62" s="1" t="n">
        <v>11.3</v>
      </c>
      <c r="H62" s="1" t="n">
        <v>9.9</v>
      </c>
      <c r="I62" s="1" t="n">
        <v>10.9</v>
      </c>
      <c r="J62" s="1" t="n">
        <v>11.5</v>
      </c>
      <c r="K62" s="1" t="n">
        <v>9.8</v>
      </c>
      <c r="L62" s="1" t="n">
        <v>8.5</v>
      </c>
      <c r="M62" s="1" t="n">
        <v>9.2</v>
      </c>
      <c r="N62" s="1" t="n">
        <v>7</v>
      </c>
      <c r="O62" s="1" t="n">
        <v>8.6</v>
      </c>
      <c r="P62" s="10" t="n">
        <f aca="false">16.6*0.58</f>
        <v>9.628</v>
      </c>
      <c r="Q62" s="10" t="n">
        <f aca="false">10.5*0.58</f>
        <v>6.09</v>
      </c>
      <c r="R62" s="125" t="n">
        <f aca="false">11.3958560523446*0.58</f>
        <v>6.60959651035987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" t="n">
        <v>16</v>
      </c>
      <c r="D63" s="123" t="n">
        <v>5.5</v>
      </c>
      <c r="E63" s="123" t="n">
        <v>1.5</v>
      </c>
      <c r="F63" s="123" t="n">
        <v>2.4</v>
      </c>
      <c r="G63" s="123" t="n">
        <v>5.5</v>
      </c>
      <c r="H63" s="1" t="n">
        <v>6.5</v>
      </c>
      <c r="I63" s="123" t="n">
        <v>22.1</v>
      </c>
      <c r="J63" s="123" t="n">
        <v>18.5</v>
      </c>
      <c r="K63" s="123" t="n">
        <v>19.4</v>
      </c>
      <c r="L63" s="1" t="n">
        <v>10.7</v>
      </c>
      <c r="M63" s="1" t="n">
        <v>10.9</v>
      </c>
      <c r="N63" s="1" t="n">
        <v>6.2</v>
      </c>
      <c r="O63" s="1" t="n">
        <v>6.8</v>
      </c>
      <c r="P63" s="10" t="n">
        <f aca="false">6.6*0.58</f>
        <v>3.828</v>
      </c>
      <c r="Q63" s="10" t="n">
        <f aca="false">5.3*0.58</f>
        <v>3.074</v>
      </c>
      <c r="R63" s="125" t="n">
        <f aca="false">3.8135593220339*0.58</f>
        <v>2.21186440677966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" t="n">
        <v>6.7</v>
      </c>
      <c r="D64" s="123" t="n">
        <v>7</v>
      </c>
      <c r="E64" s="1" t="n">
        <v>7.2</v>
      </c>
      <c r="F64" s="123" t="n">
        <v>7.5</v>
      </c>
      <c r="G64" s="123" t="n">
        <v>6</v>
      </c>
      <c r="H64" s="1" t="n">
        <v>11</v>
      </c>
      <c r="I64" s="123" t="n">
        <v>11.8</v>
      </c>
      <c r="J64" s="123" t="n">
        <v>10.2</v>
      </c>
      <c r="K64" s="123" t="n">
        <v>6.7</v>
      </c>
      <c r="L64" s="1" t="n">
        <v>8.5</v>
      </c>
      <c r="M64" s="123" t="n">
        <v>4.8</v>
      </c>
      <c r="N64" s="1" t="n">
        <v>6.4</v>
      </c>
      <c r="O64" s="1" t="n">
        <v>4.7</v>
      </c>
      <c r="P64" s="10" t="n">
        <f aca="false">6.8*0.58</f>
        <v>3.944</v>
      </c>
      <c r="Q64" s="10" t="n">
        <f aca="false">5.2*0.58</f>
        <v>3.016</v>
      </c>
      <c r="R64" s="125" t="n">
        <f aca="false">5.82329317269076*0.58</f>
        <v>3.37751004016064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"/>
      <c r="D65" s="123" t="n">
        <v>1.8</v>
      </c>
      <c r="E65" s="12"/>
      <c r="F65" s="12"/>
      <c r="G65" s="123" t="n">
        <v>12.5</v>
      </c>
      <c r="H65" s="1" t="n">
        <v>13</v>
      </c>
      <c r="I65" s="123" t="n">
        <v>6.8</v>
      </c>
      <c r="J65" s="123" t="n">
        <v>4.5</v>
      </c>
      <c r="K65" s="123" t="n">
        <v>3.3</v>
      </c>
      <c r="L65" s="1" t="n">
        <v>1.8</v>
      </c>
      <c r="M65" s="1" t="n">
        <v>4.9</v>
      </c>
      <c r="N65" s="1" t="n">
        <v>2.4</v>
      </c>
      <c r="O65" s="1" t="n">
        <v>1.8</v>
      </c>
      <c r="P65" s="10" t="n">
        <f aca="false">2*0.58</f>
        <v>1.16</v>
      </c>
      <c r="Q65" s="10" t="n">
        <f aca="false">5.6*0.58</f>
        <v>3.248</v>
      </c>
      <c r="R65" s="125" t="n">
        <f aca="false">9.09090909090909*0.58</f>
        <v>5.27272727272727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23" t="n">
        <v>11.7</v>
      </c>
      <c r="D66" s="123" t="n">
        <v>12.2</v>
      </c>
      <c r="E66" s="123" t="n">
        <v>9.6</v>
      </c>
      <c r="F66" s="123" t="n">
        <v>7.5</v>
      </c>
      <c r="G66" s="123" t="n">
        <v>5.3</v>
      </c>
      <c r="H66" s="123" t="n">
        <v>5.4</v>
      </c>
      <c r="I66" s="123" t="n">
        <v>5.6</v>
      </c>
      <c r="J66" s="123" t="n">
        <v>6.8</v>
      </c>
      <c r="K66" s="123" t="n">
        <v>9.1</v>
      </c>
      <c r="L66" s="1" t="n">
        <v>8.1</v>
      </c>
      <c r="M66" s="1" t="n">
        <v>3</v>
      </c>
      <c r="N66" s="123" t="n">
        <v>2.1</v>
      </c>
      <c r="O66" s="123" t="n">
        <v>4</v>
      </c>
      <c r="P66" s="10" t="n">
        <f aca="false">7.4*0.58</f>
        <v>4.292</v>
      </c>
      <c r="Q66" s="124" t="n">
        <f aca="false">3.4*0.58</f>
        <v>1.972</v>
      </c>
      <c r="R66" s="125" t="n">
        <f aca="false">3.79746835443038*0.58</f>
        <v>2.20253164556962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23" t="n">
        <v>10.1</v>
      </c>
      <c r="D67" s="123" t="n">
        <v>8</v>
      </c>
      <c r="E67" s="123" t="n">
        <v>8.9</v>
      </c>
      <c r="F67" s="123" t="n">
        <v>7.2</v>
      </c>
      <c r="G67" s="123" t="n">
        <v>7.6</v>
      </c>
      <c r="H67" s="123" t="n">
        <v>8.2</v>
      </c>
      <c r="I67" s="123" t="n">
        <v>11</v>
      </c>
      <c r="J67" s="123" t="n">
        <v>10.5</v>
      </c>
      <c r="K67" s="123" t="n">
        <v>11.3</v>
      </c>
      <c r="L67" s="1" t="n">
        <v>11.4</v>
      </c>
      <c r="M67" s="1" t="n">
        <v>12</v>
      </c>
      <c r="N67" s="123" t="n">
        <v>12.4</v>
      </c>
      <c r="O67" s="123" t="n">
        <v>12.6</v>
      </c>
      <c r="P67" s="10" t="n">
        <f aca="false">15.4*0.58</f>
        <v>8.932</v>
      </c>
      <c r="Q67" s="124" t="n">
        <f aca="false">12.9*0.58</f>
        <v>7.482</v>
      </c>
      <c r="R67" s="125" t="n">
        <f aca="false">19.453125*0.58</f>
        <v>11.2828125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v>5.9</v>
      </c>
      <c r="D68" s="1" t="n">
        <v>8.5</v>
      </c>
      <c r="E68" s="1" t="n">
        <v>6</v>
      </c>
      <c r="F68" s="123" t="n">
        <v>5.5</v>
      </c>
      <c r="G68" s="123" t="n">
        <v>4.4</v>
      </c>
      <c r="H68" s="1" t="n">
        <v>6.7</v>
      </c>
      <c r="I68" s="123" t="n">
        <v>4</v>
      </c>
      <c r="J68" s="123" t="n">
        <v>2.3</v>
      </c>
      <c r="K68" s="123" t="n">
        <v>2.2</v>
      </c>
      <c r="L68" s="1" t="n">
        <v>5.3</v>
      </c>
      <c r="M68" s="1" t="n">
        <v>6.1</v>
      </c>
      <c r="N68" s="1" t="n">
        <v>4</v>
      </c>
      <c r="O68" s="1" t="n">
        <v>2.9</v>
      </c>
      <c r="P68" s="10" t="n">
        <f aca="false">5.6*0.58</f>
        <v>3.248</v>
      </c>
      <c r="Q68" s="10" t="n">
        <f aca="false">3.8*0.58</f>
        <v>2.204</v>
      </c>
      <c r="R68" s="125" t="n">
        <f aca="false">4.07830342577488*0.58</f>
        <v>2.36541598694943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" t="n">
        <v>6.7</v>
      </c>
      <c r="D69" s="1" t="n">
        <v>6.2</v>
      </c>
      <c r="E69" s="123" t="n">
        <v>12.3</v>
      </c>
      <c r="F69" s="123" t="n">
        <v>14</v>
      </c>
      <c r="G69" s="123" t="n">
        <v>12.2</v>
      </c>
      <c r="H69" s="123" t="n">
        <v>10</v>
      </c>
      <c r="I69" s="123" t="n">
        <v>10.2</v>
      </c>
      <c r="J69" s="123" t="n">
        <v>9.5</v>
      </c>
      <c r="K69" s="123" t="n">
        <v>11.2</v>
      </c>
      <c r="L69" s="123" t="n">
        <v>9.3</v>
      </c>
      <c r="M69" s="123" t="n">
        <v>8.8</v>
      </c>
      <c r="N69" s="1" t="n">
        <v>7.1</v>
      </c>
      <c r="O69" s="123" t="n">
        <v>7.1</v>
      </c>
      <c r="P69" s="124" t="n">
        <f aca="false">11.1*0.58</f>
        <v>6.438</v>
      </c>
      <c r="Q69" s="10" t="n">
        <f aca="false">6.9*0.58</f>
        <v>4.002</v>
      </c>
      <c r="R69" s="125" t="n">
        <f aca="false">6.71905697445972*0.58</f>
        <v>3.89705304518664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23" t="n">
        <v>10.2</v>
      </c>
      <c r="D70" s="123" t="n">
        <v>7.9</v>
      </c>
      <c r="E70" s="123" t="n">
        <v>11.2</v>
      </c>
      <c r="F70" s="123" t="n">
        <v>9</v>
      </c>
      <c r="G70" s="123" t="n">
        <v>7.5</v>
      </c>
      <c r="H70" s="123" t="n">
        <v>8.7</v>
      </c>
      <c r="I70" s="123" t="n">
        <v>6.5</v>
      </c>
      <c r="J70" s="123" t="n">
        <v>6.9</v>
      </c>
      <c r="K70" s="123" t="n">
        <v>8.7</v>
      </c>
      <c r="L70" s="123" t="n">
        <v>6.4</v>
      </c>
      <c r="M70" s="123" t="n">
        <v>7.9</v>
      </c>
      <c r="N70" s="123" t="n">
        <v>4.8</v>
      </c>
      <c r="O70" s="123" t="n">
        <v>5.3</v>
      </c>
      <c r="P70" s="124" t="n">
        <f aca="false">8.7*0.58</f>
        <v>5.046</v>
      </c>
      <c r="Q70" s="124" t="n">
        <f aca="false">5.4*0.58</f>
        <v>3.132</v>
      </c>
      <c r="R70" s="125" t="n">
        <v>7.09309689677011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23" t="n">
        <v>6.3</v>
      </c>
      <c r="D71" s="123" t="n">
        <v>6.3</v>
      </c>
      <c r="E71" s="123" t="n">
        <v>6.7</v>
      </c>
      <c r="F71" s="123" t="n">
        <v>6</v>
      </c>
      <c r="G71" s="123" t="n">
        <v>4.8</v>
      </c>
      <c r="H71" s="123" t="n">
        <v>5.9</v>
      </c>
      <c r="I71" s="123" t="n">
        <v>6.4</v>
      </c>
      <c r="J71" s="123" t="n">
        <v>6.1</v>
      </c>
      <c r="K71" s="123" t="n">
        <v>4.6</v>
      </c>
      <c r="L71" s="123" t="n">
        <v>7</v>
      </c>
      <c r="M71" s="123" t="n">
        <v>3.9</v>
      </c>
      <c r="N71" s="123" t="n">
        <v>3.2</v>
      </c>
      <c r="O71" s="123" t="n">
        <v>6.2</v>
      </c>
      <c r="P71" s="124" t="n">
        <f aca="false">6.3*0.58</f>
        <v>3.654</v>
      </c>
      <c r="Q71" s="124" t="n">
        <f aca="false">4.4*0.58</f>
        <v>2.552</v>
      </c>
      <c r="R71" s="125" t="n">
        <f aca="false">6.30461922596754*0.58</f>
        <v>3.65667915106117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23" t="n">
        <v>5.9</v>
      </c>
      <c r="D72" s="123" t="n">
        <v>4.1</v>
      </c>
      <c r="E72" s="123" t="n">
        <v>4.9</v>
      </c>
      <c r="F72" s="123" t="n">
        <v>5.4</v>
      </c>
      <c r="G72" s="123" t="n">
        <v>5.6</v>
      </c>
      <c r="H72" s="123" t="n">
        <v>5.5</v>
      </c>
      <c r="I72" s="123" t="n">
        <v>8.2</v>
      </c>
      <c r="J72" s="123" t="n">
        <v>8.6</v>
      </c>
      <c r="K72" s="123" t="n">
        <v>9.9</v>
      </c>
      <c r="L72" s="123" t="n">
        <v>9.7</v>
      </c>
      <c r="M72" s="123" t="n">
        <v>9.4</v>
      </c>
      <c r="N72" s="123" t="n">
        <v>7.6</v>
      </c>
      <c r="O72" s="123" t="n">
        <v>7.5</v>
      </c>
      <c r="P72" s="124" t="n">
        <f aca="false">10.2*0.58</f>
        <v>5.916</v>
      </c>
      <c r="Q72" s="124" t="n">
        <f aca="false">7.9*0.58</f>
        <v>4.582</v>
      </c>
      <c r="R72" s="125" t="n">
        <f aca="false">7.97491039426523*0.58</f>
        <v>4.62544802867383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23" t="n">
        <v>5.3</v>
      </c>
      <c r="D73" s="123" t="n">
        <v>6</v>
      </c>
      <c r="E73" s="123" t="n">
        <v>6.3</v>
      </c>
      <c r="F73" s="123" t="n">
        <v>5.8</v>
      </c>
      <c r="G73" s="123" t="n">
        <v>6</v>
      </c>
      <c r="H73" s="123" t="n">
        <v>7.3</v>
      </c>
      <c r="I73" s="123" t="n">
        <v>7.1</v>
      </c>
      <c r="J73" s="123" t="n">
        <v>8.2</v>
      </c>
      <c r="K73" s="123" t="n">
        <v>8.3</v>
      </c>
      <c r="L73" s="123" t="n">
        <v>8.2</v>
      </c>
      <c r="M73" s="123" t="n">
        <v>6.4</v>
      </c>
      <c r="N73" s="123" t="n">
        <v>7.6</v>
      </c>
      <c r="O73" s="123" t="n">
        <v>7.5</v>
      </c>
      <c r="P73" s="124" t="n">
        <f aca="false">9.5*0.58</f>
        <v>5.51</v>
      </c>
      <c r="Q73" s="124" t="n">
        <f aca="false">7.5*0.58</f>
        <v>4.35</v>
      </c>
      <c r="R73" s="125" t="n">
        <f aca="false">10.5102817974105*0.58</f>
        <v>6.09596344249809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23" t="n">
        <v>17.1</v>
      </c>
      <c r="D74" s="123" t="n">
        <v>15.6</v>
      </c>
      <c r="E74" s="123" t="n">
        <v>16.9</v>
      </c>
      <c r="F74" s="123" t="n">
        <v>16</v>
      </c>
      <c r="G74" s="123" t="n">
        <v>15.3</v>
      </c>
      <c r="H74" s="123" t="n">
        <v>18.4</v>
      </c>
      <c r="I74" s="123" t="n">
        <v>15.7</v>
      </c>
      <c r="J74" s="123" t="n">
        <v>11.4</v>
      </c>
      <c r="K74" s="123" t="n">
        <v>14.6</v>
      </c>
      <c r="L74" s="123" t="n">
        <v>13.7</v>
      </c>
      <c r="M74" s="123" t="n">
        <v>12.8</v>
      </c>
      <c r="N74" s="123" t="n">
        <v>12.2</v>
      </c>
      <c r="O74" s="123" t="n">
        <v>14</v>
      </c>
      <c r="P74" s="124" t="n">
        <f aca="false">17.9*0.58</f>
        <v>10.382</v>
      </c>
      <c r="Q74" s="124" t="n">
        <f aca="false">14.8*0.58</f>
        <v>8.584</v>
      </c>
      <c r="R74" s="125" t="n">
        <f aca="false">24.5593419506463*0.58</f>
        <v>14.2444183313749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23" t="n">
        <v>5.1</v>
      </c>
      <c r="D75" s="1" t="n">
        <v>6.4</v>
      </c>
      <c r="E75" s="1" t="n">
        <v>5.7</v>
      </c>
      <c r="F75" s="1" t="n">
        <v>4.7</v>
      </c>
      <c r="G75" s="1" t="n">
        <v>4.6</v>
      </c>
      <c r="H75" s="1" t="n">
        <v>7.4</v>
      </c>
      <c r="I75" s="123" t="n">
        <v>8.1</v>
      </c>
      <c r="J75" s="123" t="n">
        <v>6.7</v>
      </c>
      <c r="K75" s="1" t="n">
        <v>7.9</v>
      </c>
      <c r="L75" s="1" t="n">
        <v>8.5</v>
      </c>
      <c r="M75" s="1" t="n">
        <v>7</v>
      </c>
      <c r="N75" s="1" t="n">
        <v>7.6</v>
      </c>
      <c r="O75" s="1" t="n">
        <v>7.9</v>
      </c>
      <c r="P75" s="10" t="n">
        <f aca="false">8.6*0.58</f>
        <v>4.988</v>
      </c>
      <c r="Q75" s="10" t="n">
        <f aca="false">3.9*0.58</f>
        <v>2.262</v>
      </c>
      <c r="R75" s="125" t="n">
        <f aca="false">8.6082059533387*0.58</f>
        <v>4.99275945293645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" t="n">
        <v>7.1</v>
      </c>
      <c r="D76" s="1" t="n">
        <v>5.5</v>
      </c>
      <c r="E76" s="123" t="n">
        <v>5.4</v>
      </c>
      <c r="F76" s="123" t="n">
        <v>8.3</v>
      </c>
      <c r="G76" s="123" t="n">
        <v>8.5</v>
      </c>
      <c r="H76" s="1" t="n">
        <v>9.6</v>
      </c>
      <c r="I76" s="123" t="n">
        <v>21.8</v>
      </c>
      <c r="J76" s="123" t="n">
        <v>23.5</v>
      </c>
      <c r="K76" s="123" t="n">
        <v>14.3</v>
      </c>
      <c r="L76" s="123" t="n">
        <v>12.3</v>
      </c>
      <c r="M76" s="1" t="n">
        <v>11.8</v>
      </c>
      <c r="N76" s="123" t="n">
        <v>12.7</v>
      </c>
      <c r="O76" s="123" t="n">
        <v>11.9</v>
      </c>
      <c r="P76" s="10" t="n">
        <v>15.5</v>
      </c>
      <c r="Q76" s="10" t="n">
        <f aca="false">13.1*0.58</f>
        <v>7.598</v>
      </c>
      <c r="R76" s="125" t="n">
        <f aca="false">12.7659574468085*0.58</f>
        <v>7.40425531914893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" t="n">
        <v>4.4</v>
      </c>
      <c r="D77" s="1" t="n">
        <v>5.5</v>
      </c>
      <c r="E77" s="123" t="n">
        <v>3.5</v>
      </c>
      <c r="F77" s="123" t="n">
        <v>6</v>
      </c>
      <c r="G77" s="123" t="n">
        <v>9.4</v>
      </c>
      <c r="H77" s="123" t="n">
        <v>7.9</v>
      </c>
      <c r="I77" s="123" t="n">
        <v>11.5</v>
      </c>
      <c r="J77" s="123" t="n">
        <v>11.7</v>
      </c>
      <c r="K77" s="123" t="n">
        <v>9.4</v>
      </c>
      <c r="L77" s="123" t="n">
        <v>9.3</v>
      </c>
      <c r="M77" s="123" t="n">
        <v>6.1</v>
      </c>
      <c r="N77" s="123" t="n">
        <v>4.2</v>
      </c>
      <c r="O77" s="123" t="n">
        <v>4.5</v>
      </c>
      <c r="P77" s="124" t="n">
        <f aca="false">9.7*0.58</f>
        <v>5.626</v>
      </c>
      <c r="Q77" s="124" t="n">
        <f aca="false">5.7*0.58</f>
        <v>3.306</v>
      </c>
      <c r="R77" s="125" t="n">
        <f aca="false">7.14285714285714*0.58</f>
        <v>4.14285714285714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" t="n">
        <v>17</v>
      </c>
      <c r="D78" s="123" t="n">
        <v>4.7</v>
      </c>
      <c r="E78" s="123" t="n">
        <v>10.1</v>
      </c>
      <c r="F78" s="123" t="n">
        <v>11</v>
      </c>
      <c r="G78" s="123" t="n">
        <v>11.1</v>
      </c>
      <c r="H78" s="123" t="n">
        <v>11.1</v>
      </c>
      <c r="I78" s="123" t="n">
        <v>15.5</v>
      </c>
      <c r="J78" s="123" t="n">
        <v>13.6</v>
      </c>
      <c r="K78" s="123" t="n">
        <v>11.6</v>
      </c>
      <c r="L78" s="123" t="n">
        <v>10.5</v>
      </c>
      <c r="M78" s="123" t="n">
        <v>9.7</v>
      </c>
      <c r="N78" s="123" t="n">
        <v>8.5</v>
      </c>
      <c r="O78" s="123" t="n">
        <v>7.9</v>
      </c>
      <c r="P78" s="124" t="n">
        <f aca="false">13.3*0.58</f>
        <v>7.714</v>
      </c>
      <c r="Q78" s="124" t="n">
        <f aca="false">8.1*0.58</f>
        <v>4.698</v>
      </c>
      <c r="R78" s="125" t="n">
        <f aca="false">5.88235294117647*0.58</f>
        <v>3.41176470588235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" t="n">
        <v>1.3</v>
      </c>
      <c r="D79" s="123" t="n">
        <v>5.5</v>
      </c>
      <c r="E79" s="123" t="n">
        <v>7.5</v>
      </c>
      <c r="F79" s="123" t="n">
        <v>6.5</v>
      </c>
      <c r="G79" s="123" t="n">
        <v>6.2</v>
      </c>
      <c r="H79" s="123" t="n">
        <v>5.9</v>
      </c>
      <c r="I79" s="123" t="n">
        <v>7.1</v>
      </c>
      <c r="J79" s="123" t="n">
        <v>7.8</v>
      </c>
      <c r="K79" s="123" t="n">
        <v>6.4</v>
      </c>
      <c r="L79" s="123" t="n">
        <v>6.1</v>
      </c>
      <c r="M79" s="123" t="n">
        <v>5.4</v>
      </c>
      <c r="N79" s="123" t="n">
        <v>6.1</v>
      </c>
      <c r="O79" s="123" t="n">
        <v>6</v>
      </c>
      <c r="P79" s="124" t="n">
        <f aca="false">6.3*0.58</f>
        <v>3.654</v>
      </c>
      <c r="Q79" s="124" t="n">
        <f aca="false">5.1*0.58</f>
        <v>2.958</v>
      </c>
      <c r="R79" s="125" t="n">
        <f aca="false">6.6577896138482*0.58</f>
        <v>3.86151797603196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23" t="n">
        <v>6.2</v>
      </c>
      <c r="D80" s="123" t="n">
        <v>6.8</v>
      </c>
      <c r="E80" s="123" t="n">
        <v>11.4</v>
      </c>
      <c r="F80" s="123" t="n">
        <v>26.9</v>
      </c>
      <c r="G80" s="123" t="n">
        <v>33.3</v>
      </c>
      <c r="H80" s="123" t="n">
        <v>34.3</v>
      </c>
      <c r="I80" s="123" t="n">
        <v>33.6</v>
      </c>
      <c r="J80" s="123" t="n">
        <v>24.6</v>
      </c>
      <c r="K80" s="123" t="n">
        <v>24.6</v>
      </c>
      <c r="L80" s="123" t="n">
        <v>15.1</v>
      </c>
      <c r="M80" s="123" t="n">
        <v>14.3</v>
      </c>
      <c r="N80" s="123" t="n">
        <v>12.2</v>
      </c>
      <c r="O80" s="123" t="n">
        <v>6.6</v>
      </c>
      <c r="P80" s="124" t="n">
        <f aca="false">10.3*0.58</f>
        <v>5.974</v>
      </c>
      <c r="Q80" s="124" t="n">
        <f aca="false">13.3*0.58</f>
        <v>7.714</v>
      </c>
      <c r="R80" s="125" t="n">
        <f aca="false">9.42760942760943*0.58</f>
        <v>5.46801346801347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23" t="n">
        <v>6.2</v>
      </c>
      <c r="D81" s="123" t="n">
        <v>3.9</v>
      </c>
      <c r="E81" s="123" t="n">
        <v>4.4</v>
      </c>
      <c r="F81" s="123" t="n">
        <v>3.2</v>
      </c>
      <c r="G81" s="123" t="n">
        <v>3</v>
      </c>
      <c r="H81" s="123" t="n">
        <v>3.1</v>
      </c>
      <c r="I81" s="123" t="n">
        <v>4.3</v>
      </c>
      <c r="J81" s="123" t="n">
        <v>3.7</v>
      </c>
      <c r="K81" s="123" t="n">
        <v>3.4</v>
      </c>
      <c r="L81" s="123" t="n">
        <v>4.1</v>
      </c>
      <c r="M81" s="123" t="n">
        <v>2.6</v>
      </c>
      <c r="N81" s="123" t="n">
        <v>3.3</v>
      </c>
      <c r="O81" s="123" t="n">
        <v>3.9</v>
      </c>
      <c r="P81" s="124" t="n">
        <f aca="false">6*0.58</f>
        <v>3.48</v>
      </c>
      <c r="Q81" s="124" t="n">
        <f aca="false">5*0.58</f>
        <v>2.9</v>
      </c>
      <c r="R81" s="125" t="n">
        <f aca="false">4.80905233380481*0.58</f>
        <v>2.78925035360679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3" t="n">
        <v>3.9</v>
      </c>
      <c r="D82" s="123" t="n">
        <v>1.6</v>
      </c>
      <c r="E82" s="123" t="n">
        <v>4.8</v>
      </c>
      <c r="F82" s="123" t="n">
        <v>4.6</v>
      </c>
      <c r="G82" s="123" t="n">
        <v>6.2</v>
      </c>
      <c r="H82" s="123" t="n">
        <v>10.5</v>
      </c>
      <c r="I82" s="123" t="n">
        <v>5</v>
      </c>
      <c r="J82" s="123" t="n">
        <v>9</v>
      </c>
      <c r="K82" s="123" t="n">
        <v>6.3</v>
      </c>
      <c r="L82" s="123" t="n">
        <v>6.3</v>
      </c>
      <c r="M82" s="123" t="n">
        <v>5.3</v>
      </c>
      <c r="N82" s="123" t="n">
        <v>6.5</v>
      </c>
      <c r="O82" s="123" t="n">
        <v>6.7</v>
      </c>
      <c r="P82" s="124" t="n">
        <f aca="false">7.2*0.58</f>
        <v>4.176</v>
      </c>
      <c r="Q82" s="124" t="n">
        <f aca="false">4.3*0.58</f>
        <v>2.494</v>
      </c>
      <c r="R82" s="125" t="n">
        <f aca="false">5.5*0.58</f>
        <v>3.19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6"/>
      <c r="D83" s="126"/>
      <c r="E83" s="12"/>
      <c r="F83" s="126"/>
      <c r="G83" s="123" t="n">
        <v>11.1</v>
      </c>
      <c r="H83" s="123" t="n">
        <v>12.5</v>
      </c>
      <c r="I83" s="123" t="n">
        <v>12.5</v>
      </c>
      <c r="J83" s="123" t="n">
        <v>17.9</v>
      </c>
      <c r="K83" s="123" t="n">
        <v>25</v>
      </c>
      <c r="L83" s="123" t="n">
        <v>29.2</v>
      </c>
      <c r="M83" s="123" t="n">
        <v>17.8</v>
      </c>
      <c r="N83" s="123" t="n">
        <v>7.2</v>
      </c>
      <c r="O83" s="123" t="n">
        <v>10.7</v>
      </c>
      <c r="P83" s="124" t="n">
        <f aca="false">12.5*0.58</f>
        <v>7.25</v>
      </c>
      <c r="Q83" s="124" t="n">
        <f aca="false">7.8*0.58</f>
        <v>4.524</v>
      </c>
      <c r="R83" s="125" t="n">
        <f aca="false">6.66666666666667*0.58</f>
        <v>3.86666666666667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7.14"/>
    <col collapsed="false" customWidth="true" hidden="false" outlineLevel="0" max="3" min="3" style="117" width="9.57"/>
    <col collapsed="false" customWidth="true" hidden="false" outlineLevel="0" max="4" min="4" style="117" width="9.29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.7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.75" hidden="false" customHeight="false" outlineLevel="0" collapsed="false">
      <c r="A2" s="1" t="n">
        <v>1</v>
      </c>
      <c r="B2" s="4" t="n">
        <v>0.515047765558765</v>
      </c>
      <c r="C2" s="121" t="n">
        <v>2020</v>
      </c>
      <c r="D2" s="117" t="n">
        <v>40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.75" hidden="false" customHeight="false" outlineLevel="0" collapsed="false">
      <c r="A3" s="1" t="n">
        <v>2</v>
      </c>
      <c r="B3" s="4" t="n">
        <v>0.3355255763831</v>
      </c>
      <c r="C3" s="121" t="n">
        <v>2020</v>
      </c>
      <c r="D3" s="117" t="n">
        <v>40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.75" hidden="false" customHeight="false" outlineLevel="0" collapsed="false">
      <c r="A4" s="1" t="n">
        <v>3</v>
      </c>
      <c r="B4" s="4" t="n">
        <v>0.388733527639636</v>
      </c>
      <c r="C4" s="121" t="n">
        <v>2020</v>
      </c>
      <c r="D4" s="117" t="n">
        <v>40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.75" hidden="false" customHeight="false" outlineLevel="0" collapsed="false">
      <c r="A5" s="1" t="n">
        <v>4</v>
      </c>
      <c r="B5" s="4" t="n">
        <v>0.472435068778412</v>
      </c>
      <c r="C5" s="121" t="n">
        <v>2020</v>
      </c>
      <c r="D5" s="117" t="n">
        <v>40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.75" hidden="false" customHeight="false" outlineLevel="0" collapsed="false">
      <c r="A6" s="1" t="n">
        <v>5</v>
      </c>
      <c r="B6" s="4" t="n">
        <v>0.478126230571969</v>
      </c>
      <c r="C6" s="121" t="n">
        <v>2020</v>
      </c>
      <c r="D6" s="117" t="n">
        <v>40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.75" hidden="false" customHeight="false" outlineLevel="0" collapsed="false">
      <c r="A7" s="1" t="n">
        <v>6</v>
      </c>
      <c r="B7" s="4" t="n">
        <v>0.372869071960635</v>
      </c>
      <c r="C7" s="121" t="n">
        <v>2020</v>
      </c>
      <c r="D7" s="117" t="n">
        <v>40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.75" hidden="false" customHeight="false" outlineLevel="0" collapsed="false">
      <c r="A8" s="1" t="n">
        <v>7</v>
      </c>
      <c r="B8" s="4" t="n">
        <v>0.116786033349887</v>
      </c>
      <c r="C8" s="121" t="n">
        <v>2020</v>
      </c>
      <c r="D8" s="117" t="n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.75" hidden="false" customHeight="false" outlineLevel="0" collapsed="false">
      <c r="A9" s="1" t="n">
        <v>8</v>
      </c>
      <c r="B9" s="4" t="n">
        <v>0.20942250799876</v>
      </c>
      <c r="C9" s="121" t="n">
        <v>2020</v>
      </c>
      <c r="D9" s="117" t="n">
        <v>40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.75" hidden="false" customHeight="false" outlineLevel="0" collapsed="false">
      <c r="A10" s="1" t="n">
        <v>9</v>
      </c>
      <c r="B10" s="4" t="n">
        <v>0.353956024504073</v>
      </c>
      <c r="C10" s="121" t="n">
        <v>2020</v>
      </c>
      <c r="D10" s="117" t="n">
        <v>40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.75" hidden="false" customHeight="false" outlineLevel="0" collapsed="false">
      <c r="A11" s="1" t="n">
        <v>10</v>
      </c>
      <c r="B11" s="4" t="n">
        <v>0.331695428649527</v>
      </c>
      <c r="C11" s="121" t="n">
        <v>2020</v>
      </c>
      <c r="D11" s="117" t="n">
        <v>40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.75" hidden="false" customHeight="false" outlineLevel="0" collapsed="false">
      <c r="A12" s="1" t="n">
        <v>11</v>
      </c>
      <c r="B12" s="4" t="n">
        <v>0.417122234439274</v>
      </c>
      <c r="C12" s="121" t="n">
        <v>2020</v>
      </c>
      <c r="D12" s="117" t="n">
        <v>40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.75" hidden="false" customHeight="false" outlineLevel="0" collapsed="false">
      <c r="A13" s="1" t="n">
        <v>12</v>
      </c>
      <c r="B13" s="4" t="n">
        <v>0.335677369464583</v>
      </c>
      <c r="C13" s="121" t="n">
        <v>2020</v>
      </c>
      <c r="D13" s="117" t="n">
        <v>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.75" hidden="false" customHeight="false" outlineLevel="0" collapsed="false">
      <c r="A14" s="1" t="n">
        <v>13</v>
      </c>
      <c r="B14" s="4" t="n">
        <v>0.18466691842137</v>
      </c>
      <c r="C14" s="121" t="n">
        <v>2020</v>
      </c>
      <c r="D14" s="117" t="n">
        <v>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.75" hidden="false" customHeight="false" outlineLevel="0" collapsed="false">
      <c r="A15" s="1" t="n">
        <v>14</v>
      </c>
      <c r="B15" s="4" t="n">
        <v>0.383297131345613</v>
      </c>
      <c r="C15" s="121" t="n">
        <v>2020</v>
      </c>
      <c r="D15" s="117" t="n">
        <v>40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.75" hidden="false" customHeight="false" outlineLevel="0" collapsed="false">
      <c r="A16" s="1" t="n">
        <v>15</v>
      </c>
      <c r="B16" s="4" t="n">
        <v>0.369644223836752</v>
      </c>
      <c r="C16" s="121" t="n">
        <v>2020</v>
      </c>
      <c r="D16" s="117" t="n">
        <v>40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.75" hidden="false" customHeight="false" outlineLevel="0" collapsed="false">
      <c r="A17" s="1" t="n">
        <v>16</v>
      </c>
      <c r="B17" s="4" t="n">
        <v>0.553221684816911</v>
      </c>
      <c r="C17" s="121" t="n">
        <v>2020</v>
      </c>
      <c r="D17" s="117" t="n">
        <v>40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.75" hidden="false" customHeight="false" outlineLevel="0" collapsed="false">
      <c r="A18" s="1" t="n">
        <v>17</v>
      </c>
      <c r="B18" s="4" t="n">
        <v>0.328134200564938</v>
      </c>
      <c r="C18" s="121" t="n">
        <v>2020</v>
      </c>
      <c r="D18" s="117" t="n">
        <v>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.75" hidden="false" customHeight="false" outlineLevel="0" collapsed="false">
      <c r="A19" s="1" t="n">
        <v>18</v>
      </c>
      <c r="B19" s="4" t="n">
        <v>0.399445875731988</v>
      </c>
      <c r="C19" s="121" t="n">
        <v>2020</v>
      </c>
      <c r="D19" s="117" t="n">
        <v>40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.75" hidden="false" customHeight="false" outlineLevel="0" collapsed="false">
      <c r="A20" s="1" t="n">
        <v>19</v>
      </c>
      <c r="B20" s="4" t="n">
        <v>0.179735383864611</v>
      </c>
      <c r="C20" s="121" t="n">
        <v>2020</v>
      </c>
      <c r="D20" s="117" t="n">
        <v>40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.75" hidden="false" customHeight="false" outlineLevel="0" collapsed="false">
      <c r="A21" s="1" t="n">
        <v>20</v>
      </c>
      <c r="B21" s="4" t="n">
        <v>0.225274152235589</v>
      </c>
      <c r="C21" s="121" t="n">
        <v>2020</v>
      </c>
      <c r="D21" s="117" t="n">
        <v>40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.75" hidden="false" customHeight="false" outlineLevel="0" collapsed="false">
      <c r="A22" s="1" t="n">
        <v>21</v>
      </c>
      <c r="B22" s="4" t="n">
        <v>0.0659129862426528</v>
      </c>
      <c r="C22" s="121" t="n">
        <v>2020</v>
      </c>
      <c r="D22" s="117" t="n">
        <v>40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.75" hidden="false" customHeight="false" outlineLevel="0" collapsed="false">
      <c r="A23" s="1" t="n">
        <v>22</v>
      </c>
      <c r="B23" s="4" t="n">
        <v>0.374235260885017</v>
      </c>
      <c r="C23" s="121" t="n">
        <v>2020</v>
      </c>
      <c r="D23" s="117" t="n">
        <v>40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.75" hidden="false" customHeight="false" outlineLevel="0" collapsed="false">
      <c r="A24" s="1" t="n">
        <v>23</v>
      </c>
      <c r="B24" s="4" t="n">
        <v>0.116350694239998</v>
      </c>
      <c r="C24" s="121" t="n">
        <v>2020</v>
      </c>
      <c r="D24" s="117" t="n">
        <v>40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.75" hidden="false" customHeight="false" outlineLevel="0" collapsed="false">
      <c r="A25" s="1" t="n">
        <v>24</v>
      </c>
      <c r="B25" s="4" t="n">
        <v>0.219631935106075</v>
      </c>
      <c r="C25" s="121" t="n">
        <v>2020</v>
      </c>
      <c r="D25" s="117" t="n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.75" hidden="false" customHeight="false" outlineLevel="0" collapsed="false">
      <c r="A26" s="1" t="n">
        <v>25</v>
      </c>
      <c r="B26" s="4" t="n">
        <v>0.281735602808083</v>
      </c>
      <c r="C26" s="121" t="n">
        <v>2020</v>
      </c>
      <c r="D26" s="117" t="n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.75" hidden="false" customHeight="false" outlineLevel="0" collapsed="false">
      <c r="A27" s="1" t="n">
        <v>26</v>
      </c>
      <c r="B27" s="4" t="n">
        <v>0.351836176015535</v>
      </c>
      <c r="C27" s="121" t="n">
        <v>2020</v>
      </c>
      <c r="D27" s="117" t="n">
        <v>40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.75" hidden="false" customHeight="false" outlineLevel="0" collapsed="false">
      <c r="A28" s="1" t="n">
        <v>27</v>
      </c>
      <c r="B28" s="4" t="n">
        <v>0.287755971371305</v>
      </c>
      <c r="C28" s="121" t="n">
        <v>2020</v>
      </c>
      <c r="D28" s="117" t="n">
        <v>40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.75" hidden="false" customHeight="false" outlineLevel="0" collapsed="false">
      <c r="A29" s="1" t="n">
        <v>28</v>
      </c>
      <c r="B29" s="4" t="n">
        <v>0.471950033304007</v>
      </c>
      <c r="C29" s="121" t="n">
        <v>2020</v>
      </c>
      <c r="D29" s="117" t="n">
        <v>40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.75" hidden="false" customHeight="false" outlineLevel="0" collapsed="false">
      <c r="A30" s="1" t="n">
        <v>29</v>
      </c>
      <c r="B30" s="4" t="n">
        <v>0.261545544678429</v>
      </c>
      <c r="C30" s="121" t="n">
        <v>2020</v>
      </c>
      <c r="D30" s="117" t="n">
        <v>40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.75" hidden="false" customHeight="false" outlineLevel="0" collapsed="false">
      <c r="A31" s="1" t="n">
        <v>30</v>
      </c>
      <c r="B31" s="4" t="n">
        <v>0.0141579737970002</v>
      </c>
      <c r="C31" s="121" t="n">
        <v>2020</v>
      </c>
      <c r="D31" s="117" t="n">
        <v>40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.75" hidden="false" customHeight="false" outlineLevel="0" collapsed="false">
      <c r="A32" s="1" t="n">
        <v>31</v>
      </c>
      <c r="B32" s="4" t="n">
        <v>0.0842814994641868</v>
      </c>
      <c r="C32" s="121" t="n">
        <v>2020</v>
      </c>
      <c r="D32" s="117" t="n">
        <v>40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.75" hidden="false" customHeight="false" outlineLevel="0" collapsed="false">
      <c r="A33" s="1" t="n">
        <v>32</v>
      </c>
      <c r="B33" s="4" t="n">
        <v>0.106665081874418</v>
      </c>
      <c r="C33" s="121" t="n">
        <v>2020</v>
      </c>
      <c r="D33" s="117" t="n">
        <v>40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.75" hidden="false" customHeight="false" outlineLevel="0" collapsed="false">
      <c r="A34" s="1" t="n">
        <v>33</v>
      </c>
      <c r="B34" s="4" t="n">
        <v>0.103952052402104</v>
      </c>
      <c r="C34" s="121" t="n">
        <v>2020</v>
      </c>
      <c r="D34" s="117" t="n">
        <v>40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.75" hidden="false" customHeight="false" outlineLevel="0" collapsed="false">
      <c r="A35" s="1" t="n">
        <v>34</v>
      </c>
      <c r="B35" s="4" t="n">
        <v>0.210338332520257</v>
      </c>
      <c r="C35" s="121" t="n">
        <v>2020</v>
      </c>
      <c r="D35" s="117" t="n">
        <v>40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.75" hidden="false" customHeight="false" outlineLevel="0" collapsed="false">
      <c r="A36" s="1" t="n">
        <v>35</v>
      </c>
      <c r="B36" s="4" t="n">
        <v>0.421224339475007</v>
      </c>
      <c r="C36" s="121" t="n">
        <v>2020</v>
      </c>
      <c r="D36" s="117" t="n">
        <v>40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.75" hidden="false" customHeight="false" outlineLevel="0" collapsed="false">
      <c r="A37" s="1" t="n">
        <v>36</v>
      </c>
      <c r="B37" s="4" t="n">
        <v>0.506274246940665</v>
      </c>
      <c r="C37" s="121" t="n">
        <v>2020</v>
      </c>
      <c r="D37" s="117" t="n">
        <v>40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.75" hidden="false" customHeight="false" outlineLevel="0" collapsed="false">
      <c r="A38" s="1" t="n">
        <v>37</v>
      </c>
      <c r="B38" s="4" t="n">
        <v>0.0183548470165716</v>
      </c>
      <c r="C38" s="121" t="n">
        <v>2020</v>
      </c>
      <c r="D38" s="117" t="n">
        <v>40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.75" hidden="false" customHeight="false" outlineLevel="0" collapsed="false">
      <c r="A39" s="1" t="n">
        <v>38</v>
      </c>
      <c r="B39" s="4" t="n">
        <v>0.000285662837426004</v>
      </c>
      <c r="C39" s="121" t="n">
        <v>2020</v>
      </c>
      <c r="D39" s="117" t="n">
        <v>40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.75" hidden="false" customHeight="false" outlineLevel="0" collapsed="false">
      <c r="A40" s="1" t="n">
        <v>39</v>
      </c>
      <c r="B40" s="4" t="n">
        <v>0.201393325261047</v>
      </c>
      <c r="C40" s="121" t="n">
        <v>2020</v>
      </c>
      <c r="D40" s="117" t="n">
        <v>40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.75" hidden="false" customHeight="false" outlineLevel="0" collapsed="false">
      <c r="A41" s="1" t="n">
        <v>40</v>
      </c>
      <c r="B41" s="4" t="n">
        <v>0.120513081584012</v>
      </c>
      <c r="C41" s="121" t="n">
        <v>2020</v>
      </c>
      <c r="D41" s="117" t="n">
        <v>40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.75" hidden="false" customHeight="false" outlineLevel="0" collapsed="false">
      <c r="A42" s="1" t="n">
        <v>41</v>
      </c>
      <c r="B42" s="4" t="n">
        <v>0.0157186452356886</v>
      </c>
      <c r="C42" s="121" t="n">
        <v>2020</v>
      </c>
      <c r="D42" s="117" t="n">
        <v>40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.75" hidden="false" customHeight="false" outlineLevel="0" collapsed="false">
      <c r="A43" s="1" t="n">
        <v>42</v>
      </c>
      <c r="B43" s="4" t="n">
        <v>0.00114525538158481</v>
      </c>
      <c r="C43" s="121" t="n">
        <v>2020</v>
      </c>
      <c r="D43" s="117" t="n">
        <v>40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.75" hidden="false" customHeight="false" outlineLevel="0" collapsed="false">
      <c r="A44" s="1" t="n">
        <v>43</v>
      </c>
      <c r="B44" s="4" t="n">
        <v>0.103431695841582</v>
      </c>
      <c r="C44" s="121" t="n">
        <v>2020</v>
      </c>
      <c r="D44" s="117" t="n">
        <v>40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.75" hidden="false" customHeight="false" outlineLevel="0" collapsed="false">
      <c r="A45" s="1" t="n">
        <v>44</v>
      </c>
      <c r="B45" s="4" t="n">
        <v>0.620624985045407</v>
      </c>
      <c r="C45" s="121" t="n">
        <v>2020</v>
      </c>
      <c r="D45" s="117" t="n">
        <v>40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.75" hidden="false" customHeight="false" outlineLevel="0" collapsed="false">
      <c r="A46" s="1" t="n">
        <v>45</v>
      </c>
      <c r="B46" s="4" t="n">
        <v>0.285559959118305</v>
      </c>
      <c r="C46" s="121" t="n">
        <v>2020</v>
      </c>
      <c r="D46" s="117" t="n">
        <v>40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.75" hidden="false" customHeight="false" outlineLevel="0" collapsed="false">
      <c r="A47" s="1" t="n">
        <v>46</v>
      </c>
      <c r="B47" s="4" t="n">
        <v>0.557099402613139</v>
      </c>
      <c r="C47" s="121" t="n">
        <v>2020</v>
      </c>
      <c r="D47" s="117" t="n">
        <v>40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.75" hidden="false" customHeight="false" outlineLevel="0" collapsed="false">
      <c r="A48" s="1" t="n">
        <v>47</v>
      </c>
      <c r="B48" s="4" t="n">
        <v>0.618445570325754</v>
      </c>
      <c r="C48" s="121" t="n">
        <v>2020</v>
      </c>
      <c r="D48" s="117" t="n">
        <v>40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.75" hidden="false" customHeight="false" outlineLevel="0" collapsed="false">
      <c r="A49" s="1" t="n">
        <v>48</v>
      </c>
      <c r="B49" s="4" t="n">
        <v>0.386289881793417</v>
      </c>
      <c r="C49" s="121" t="n">
        <v>2020</v>
      </c>
      <c r="D49" s="117" t="n">
        <v>40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.75" hidden="false" customHeight="false" outlineLevel="0" collapsed="false">
      <c r="A50" s="1" t="n">
        <v>49</v>
      </c>
      <c r="B50" s="4" t="n">
        <v>0.440865929901901</v>
      </c>
      <c r="C50" s="121" t="n">
        <v>2020</v>
      </c>
      <c r="D50" s="117" t="n">
        <v>40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.75" hidden="false" customHeight="false" outlineLevel="0" collapsed="false">
      <c r="A51" s="1" t="n">
        <v>50</v>
      </c>
      <c r="B51" s="4" t="n">
        <v>0.330955450504246</v>
      </c>
      <c r="C51" s="121" t="n">
        <v>2020</v>
      </c>
      <c r="D51" s="117" t="n">
        <v>40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.75" hidden="false" customHeight="false" outlineLevel="0" collapsed="false">
      <c r="A52" s="1" t="n">
        <v>51</v>
      </c>
      <c r="B52" s="4" t="n">
        <v>0.42357335985036</v>
      </c>
      <c r="C52" s="121" t="n">
        <v>2020</v>
      </c>
      <c r="D52" s="117" t="n">
        <v>40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.75" hidden="false" customHeight="false" outlineLevel="0" collapsed="false">
      <c r="A53" s="1" t="n">
        <v>52</v>
      </c>
      <c r="B53" s="4" t="n">
        <v>0.425941647539218</v>
      </c>
      <c r="C53" s="121" t="n">
        <v>2020</v>
      </c>
      <c r="D53" s="117" t="n">
        <v>40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.75" hidden="false" customHeight="false" outlineLevel="0" collapsed="false">
      <c r="A54" s="1" t="n">
        <v>53</v>
      </c>
      <c r="B54" s="4" t="n">
        <v>0.201211073377077</v>
      </c>
      <c r="C54" s="121" t="n">
        <v>2020</v>
      </c>
      <c r="D54" s="117" t="n">
        <v>40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.75" hidden="false" customHeight="false" outlineLevel="0" collapsed="false">
      <c r="A55" s="1" t="n">
        <v>54</v>
      </c>
      <c r="B55" s="4" t="n">
        <v>0.505802772109474</v>
      </c>
      <c r="C55" s="121" t="n">
        <v>2020</v>
      </c>
      <c r="D55" s="117" t="n">
        <v>40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.75" hidden="false" customHeight="false" outlineLevel="0" collapsed="false">
      <c r="A56" s="1" t="n">
        <v>55</v>
      </c>
      <c r="B56" s="4" t="n">
        <v>0.447428178408809</v>
      </c>
      <c r="C56" s="121" t="n">
        <v>2020</v>
      </c>
      <c r="D56" s="117" t="n">
        <v>40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.75" hidden="false" customHeight="false" outlineLevel="0" collapsed="false">
      <c r="A57" s="1" t="n">
        <v>56</v>
      </c>
      <c r="B57" s="4" t="n">
        <v>0.187261740688927</v>
      </c>
      <c r="C57" s="121" t="n">
        <v>2020</v>
      </c>
      <c r="D57" s="117" t="n">
        <v>40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.75" hidden="false" customHeight="false" outlineLevel="0" collapsed="false">
      <c r="A58" s="1" t="n">
        <v>57</v>
      </c>
      <c r="B58" s="4" t="n">
        <v>0.453830783315428</v>
      </c>
      <c r="C58" s="121" t="n">
        <v>2020</v>
      </c>
      <c r="D58" s="117" t="n">
        <v>40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.75" hidden="false" customHeight="false" outlineLevel="0" collapsed="false">
      <c r="A59" s="1" t="n">
        <v>58</v>
      </c>
      <c r="B59" s="4" t="n">
        <v>0.429077556152409</v>
      </c>
      <c r="C59" s="121" t="n">
        <v>2020</v>
      </c>
      <c r="D59" s="117" t="n">
        <v>40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.75" hidden="false" customHeight="false" outlineLevel="0" collapsed="false">
      <c r="A60" s="1" t="n">
        <v>59</v>
      </c>
      <c r="B60" s="4" t="n">
        <v>0.343493674681679</v>
      </c>
      <c r="C60" s="121" t="n">
        <v>2020</v>
      </c>
      <c r="D60" s="117" t="n">
        <v>40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.75" hidden="false" customHeight="false" outlineLevel="0" collapsed="false">
      <c r="A61" s="1" t="n">
        <v>60</v>
      </c>
      <c r="B61" s="4" t="n">
        <v>0.2460635243681</v>
      </c>
      <c r="C61" s="121" t="n">
        <v>2020</v>
      </c>
      <c r="D61" s="117" t="n">
        <v>40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.75" hidden="false" customHeight="false" outlineLevel="0" collapsed="false">
      <c r="A62" s="1" t="n">
        <v>61</v>
      </c>
      <c r="B62" s="4" t="n">
        <v>0.350393603070188</v>
      </c>
      <c r="C62" s="121" t="n">
        <v>2020</v>
      </c>
      <c r="D62" s="117" t="n">
        <v>40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.75" hidden="false" customHeight="false" outlineLevel="0" collapsed="false">
      <c r="A63" s="1" t="n">
        <v>62</v>
      </c>
      <c r="B63" s="4" t="n">
        <v>0.0435533409959322</v>
      </c>
      <c r="C63" s="121" t="n">
        <v>2020</v>
      </c>
      <c r="D63" s="117" t="n">
        <v>40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.75" hidden="false" customHeight="false" outlineLevel="0" collapsed="false">
      <c r="A64" s="1" t="n">
        <v>63</v>
      </c>
      <c r="B64" s="4" t="n">
        <v>0.128446456985359</v>
      </c>
      <c r="C64" s="121" t="n">
        <v>2020</v>
      </c>
      <c r="D64" s="117" t="n">
        <v>40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.75" hidden="false" customHeight="false" outlineLevel="0" collapsed="false">
      <c r="A65" s="1" t="n">
        <v>64</v>
      </c>
      <c r="B65" s="4" t="n">
        <v>0.268584559844054</v>
      </c>
      <c r="C65" s="121" t="n">
        <v>2020</v>
      </c>
      <c r="D65" s="117" t="n">
        <v>40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.75" hidden="false" customHeight="false" outlineLevel="0" collapsed="false">
      <c r="A66" s="1" t="n">
        <v>65</v>
      </c>
      <c r="B66" s="4" t="n">
        <v>0.0429788328443567</v>
      </c>
      <c r="C66" s="121" t="n">
        <v>2020</v>
      </c>
      <c r="D66" s="117" t="n">
        <v>40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.75" hidden="false" customHeight="false" outlineLevel="0" collapsed="false">
      <c r="A67" s="1" t="n">
        <v>66</v>
      </c>
      <c r="B67" s="4" t="n">
        <v>0.540998374334971</v>
      </c>
      <c r="C67" s="121" t="n">
        <v>2020</v>
      </c>
      <c r="D67" s="117" t="n">
        <v>40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.75" hidden="false" customHeight="false" outlineLevel="0" collapsed="false">
      <c r="A68" s="1" t="n">
        <v>67</v>
      </c>
      <c r="B68" s="4" t="n">
        <v>0.0533789150690007</v>
      </c>
      <c r="C68" s="121" t="n">
        <v>2020</v>
      </c>
      <c r="D68" s="117" t="n">
        <v>40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.75" hidden="false" customHeight="false" outlineLevel="0" collapsed="false">
      <c r="A69" s="1" t="n">
        <v>68</v>
      </c>
      <c r="B69" s="4" t="n">
        <v>0.168866898181856</v>
      </c>
      <c r="C69" s="121" t="n">
        <v>2020</v>
      </c>
      <c r="D69" s="117" t="n">
        <v>40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.75" hidden="false" customHeight="false" outlineLevel="0" collapsed="false">
      <c r="A70" s="1" t="n">
        <v>69</v>
      </c>
      <c r="B70" s="4" t="n">
        <v>0.376358268197103</v>
      </c>
      <c r="C70" s="121" t="n">
        <v>2020</v>
      </c>
      <c r="D70" s="117" t="n">
        <v>40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.75" hidden="false" customHeight="false" outlineLevel="0" collapsed="false">
      <c r="A71" s="1" t="n">
        <v>70</v>
      </c>
      <c r="B71" s="4" t="n">
        <v>0.150233478862319</v>
      </c>
      <c r="C71" s="121" t="n">
        <v>2020</v>
      </c>
      <c r="D71" s="117" t="n">
        <v>40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.75" hidden="false" customHeight="false" outlineLevel="0" collapsed="false">
      <c r="A72" s="1" t="n">
        <v>71</v>
      </c>
      <c r="B72" s="4" t="n">
        <v>0.223453611709631</v>
      </c>
      <c r="C72" s="121" t="n">
        <v>2020</v>
      </c>
      <c r="D72" s="117" t="n">
        <v>40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.75" hidden="false" customHeight="false" outlineLevel="0" collapsed="false">
      <c r="A73" s="1" t="n">
        <v>72</v>
      </c>
      <c r="B73" s="4" t="n">
        <v>0.32076090409205</v>
      </c>
      <c r="C73" s="121" t="n">
        <v>2020</v>
      </c>
      <c r="D73" s="117" t="n">
        <v>40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.75" hidden="false" customHeight="false" outlineLevel="0" collapsed="false">
      <c r="A74" s="1" t="n">
        <v>73</v>
      </c>
      <c r="B74" s="4" t="n">
        <v>0.614706920274119</v>
      </c>
      <c r="C74" s="121" t="n">
        <v>2020</v>
      </c>
      <c r="D74" s="117" t="n">
        <v>40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.75" hidden="false" customHeight="false" outlineLevel="0" collapsed="false">
      <c r="A75" s="1" t="n">
        <v>74</v>
      </c>
      <c r="B75" s="4" t="n">
        <v>0.249497900579469</v>
      </c>
      <c r="C75" s="121" t="n">
        <v>2020</v>
      </c>
      <c r="D75" s="117" t="n">
        <v>40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.75" hidden="false" customHeight="false" outlineLevel="0" collapsed="false">
      <c r="A76" s="1" t="n">
        <v>75</v>
      </c>
      <c r="B76" s="4" t="n">
        <v>0.39213580643426</v>
      </c>
      <c r="C76" s="121" t="n">
        <v>2020</v>
      </c>
      <c r="D76" s="117" t="n">
        <v>40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.75" hidden="false" customHeight="false" outlineLevel="0" collapsed="false">
      <c r="A77" s="1" t="n">
        <v>76</v>
      </c>
      <c r="B77" s="4" t="n">
        <v>0.187661797793292</v>
      </c>
      <c r="C77" s="121" t="n">
        <v>2020</v>
      </c>
      <c r="D77" s="117" t="n">
        <v>40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.75" hidden="false" customHeight="false" outlineLevel="0" collapsed="false">
      <c r="A78" s="1" t="n">
        <v>77</v>
      </c>
      <c r="B78" s="4" t="n">
        <v>0.131120531915379</v>
      </c>
      <c r="C78" s="121" t="n">
        <v>2020</v>
      </c>
      <c r="D78" s="117" t="n">
        <v>40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.75" hidden="false" customHeight="false" outlineLevel="0" collapsed="false">
      <c r="A79" s="1" t="n">
        <v>78</v>
      </c>
      <c r="B79" s="4" t="n">
        <v>0.16612542869735</v>
      </c>
      <c r="C79" s="121" t="n">
        <v>2020</v>
      </c>
      <c r="D79" s="117" t="n">
        <v>40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.75" hidden="false" customHeight="false" outlineLevel="0" collapsed="false">
      <c r="A80" s="1" t="n">
        <v>79</v>
      </c>
      <c r="B80" s="4" t="n">
        <v>0.281495207595934</v>
      </c>
      <c r="C80" s="121" t="n">
        <v>2020</v>
      </c>
      <c r="D80" s="117" t="n">
        <v>40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.75" hidden="false" customHeight="false" outlineLevel="0" collapsed="false">
      <c r="A81" s="1" t="n">
        <v>80</v>
      </c>
      <c r="B81" s="4" t="n">
        <v>0.083320037691214</v>
      </c>
      <c r="C81" s="121" t="n">
        <v>2020</v>
      </c>
      <c r="D81" s="117" t="n">
        <v>40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.75" hidden="false" customHeight="false" outlineLevel="0" collapsed="false">
      <c r="A82" s="1" t="n">
        <v>81</v>
      </c>
      <c r="B82" s="4" t="n">
        <v>0.113849807855891</v>
      </c>
      <c r="C82" s="121" t="n">
        <v>2020</v>
      </c>
      <c r="D82" s="117" t="n">
        <v>40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.75" hidden="false" customHeight="false" outlineLevel="0" collapsed="false">
      <c r="A83" s="1" t="n">
        <v>82</v>
      </c>
      <c r="B83" s="4" t="n">
        <v>0.166522970404566</v>
      </c>
      <c r="C83" s="121" t="n">
        <v>2020</v>
      </c>
      <c r="D83" s="117" t="n">
        <v>40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R84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N17" activeCellId="1" sqref="C1:C83 N17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3" min="3" style="127" width="9.29"/>
    <col collapsed="false" customWidth="true" hidden="false" outlineLevel="0" max="5" min="4" style="117" width="9.29"/>
    <col collapsed="false" customWidth="true" hidden="false" outlineLevel="0" max="7" min="6" style="117" width="9.57"/>
    <col collapsed="false" customWidth="false" hidden="false" outlineLevel="0" max="16384" min="8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5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28" t="n">
        <v>0.768092839380221</v>
      </c>
      <c r="D2" s="128" t="n">
        <v>0.377135699030721</v>
      </c>
      <c r="E2" s="128" t="n">
        <v>0.30170086647915</v>
      </c>
      <c r="F2" s="128" t="n">
        <v>0.34661015496924</v>
      </c>
      <c r="G2" s="128" t="n">
        <v>0.40497547088795</v>
      </c>
      <c r="H2" s="129" t="n">
        <v>0.850972211168228</v>
      </c>
      <c r="I2" s="129" t="n">
        <v>0.512933948616768</v>
      </c>
      <c r="J2" s="129" t="n">
        <v>0.299280808565888</v>
      </c>
      <c r="K2" s="129" t="n">
        <v>0.23</v>
      </c>
      <c r="L2" s="129" t="n">
        <v>0.8</v>
      </c>
      <c r="M2" s="129" t="n">
        <v>0.41</v>
      </c>
      <c r="N2" s="129" t="n">
        <v>2.62</v>
      </c>
      <c r="O2" s="129" t="n">
        <v>2.72446550727975</v>
      </c>
      <c r="P2" s="129" t="n">
        <v>2.21</v>
      </c>
      <c r="Q2" s="129" t="n">
        <v>2.8</v>
      </c>
      <c r="R2" s="129" t="n">
        <v>1.91806398985793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28" t="n">
        <v>0.979126796920201</v>
      </c>
      <c r="D3" s="128" t="n">
        <v>1.07510484178422</v>
      </c>
      <c r="E3" s="128" t="n">
        <v>1.22088412395359</v>
      </c>
      <c r="F3" s="128" t="n">
        <v>0.874462670027643</v>
      </c>
      <c r="G3" s="128" t="n">
        <v>0.606330221703617</v>
      </c>
      <c r="H3" s="129" t="n">
        <v>0.979543592039999</v>
      </c>
      <c r="I3" s="129" t="n">
        <v>1.41356272055076</v>
      </c>
      <c r="J3" s="129" t="n">
        <v>2.20965257504798</v>
      </c>
      <c r="K3" s="129" t="n">
        <v>1.67</v>
      </c>
      <c r="L3" s="129" t="n">
        <v>1</v>
      </c>
      <c r="M3" s="129" t="n">
        <v>0.95</v>
      </c>
      <c r="N3" s="129" t="n">
        <v>1.74</v>
      </c>
      <c r="O3" s="129" t="n">
        <v>0.879426744279103</v>
      </c>
      <c r="P3" s="129" t="n">
        <v>1.15</v>
      </c>
      <c r="Q3" s="129" t="n">
        <v>0.8</v>
      </c>
      <c r="R3" s="129" t="n">
        <v>1.13981119961338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28" t="n">
        <v>0.710488005569973</v>
      </c>
      <c r="D4" s="128" t="n">
        <v>1.15425218926309</v>
      </c>
      <c r="E4" s="128" t="n">
        <v>1.16283147052378</v>
      </c>
      <c r="F4" s="128" t="n">
        <v>1.0918334992852</v>
      </c>
      <c r="G4" s="128" t="n">
        <v>1.95877044971022</v>
      </c>
      <c r="H4" s="129" t="n">
        <v>1.22864147618672</v>
      </c>
      <c r="I4" s="129" t="n">
        <v>1.44230140347438</v>
      </c>
      <c r="J4" s="129" t="n">
        <v>1.54058004835152</v>
      </c>
      <c r="K4" s="129" t="n">
        <v>1.79</v>
      </c>
      <c r="L4" s="129" t="n">
        <v>2.2</v>
      </c>
      <c r="M4" s="129" t="n">
        <v>3.53</v>
      </c>
      <c r="N4" s="129" t="n">
        <v>1.83</v>
      </c>
      <c r="O4" s="129" t="n">
        <v>1.45218636169239</v>
      </c>
      <c r="P4" s="129" t="n">
        <v>1.52</v>
      </c>
      <c r="Q4" s="129" t="n">
        <v>2.7</v>
      </c>
      <c r="R4" s="129" t="n">
        <v>2.14146299168762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28" t="n">
        <v>1.84431940263581</v>
      </c>
      <c r="D5" s="128" t="n">
        <v>1.86911974340699</v>
      </c>
      <c r="E5" s="128" t="n">
        <v>1.84824595089114</v>
      </c>
      <c r="F5" s="128" t="n">
        <v>3.6908816631507</v>
      </c>
      <c r="G5" s="128" t="n">
        <v>2.75269551699162</v>
      </c>
      <c r="H5" s="129" t="n">
        <v>1.67914268751934</v>
      </c>
      <c r="I5" s="129" t="n">
        <v>3.66250655671566</v>
      </c>
      <c r="J5" s="129" t="n">
        <v>2.29404880741528</v>
      </c>
      <c r="K5" s="129" t="n">
        <v>2.58</v>
      </c>
      <c r="L5" s="129" t="n">
        <v>2</v>
      </c>
      <c r="M5" s="129" t="n">
        <v>2.46</v>
      </c>
      <c r="N5" s="129" t="n">
        <v>1.68</v>
      </c>
      <c r="O5" s="129" t="n">
        <v>2.55435493369143</v>
      </c>
      <c r="P5" s="129" t="n">
        <v>2.08</v>
      </c>
      <c r="Q5" s="129" t="n">
        <v>2.8</v>
      </c>
      <c r="R5" s="129" t="n">
        <v>3.50584412333506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28" t="n">
        <v>1.26029633029863</v>
      </c>
      <c r="D6" s="128" t="n">
        <v>0.278426590049402</v>
      </c>
      <c r="E6" s="128" t="n">
        <v>1.70986750229912</v>
      </c>
      <c r="F6" s="128" t="n">
        <v>0.890110197460424</v>
      </c>
      <c r="G6" s="128" t="n">
        <v>5.98034029798113</v>
      </c>
      <c r="H6" s="129" t="n">
        <v>3.56918080320986</v>
      </c>
      <c r="I6" s="129" t="n">
        <v>0.996508376065161</v>
      </c>
      <c r="J6" s="129" t="n">
        <v>0.883776555992765</v>
      </c>
      <c r="K6" s="129" t="n">
        <v>0.42</v>
      </c>
      <c r="L6" s="129" t="n">
        <v>0.3</v>
      </c>
      <c r="M6" s="129" t="n">
        <v>0.31</v>
      </c>
      <c r="N6" s="129" t="n">
        <v>0.33</v>
      </c>
      <c r="O6" s="129" t="n">
        <v>0.219763843575713</v>
      </c>
      <c r="P6" s="129" t="n">
        <v>0.13</v>
      </c>
      <c r="Q6" s="129" t="n">
        <v>0.1</v>
      </c>
      <c r="R6" s="129" t="n">
        <v>0.740600094140508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28" t="n">
        <v>1.48626793909813</v>
      </c>
      <c r="D7" s="128" t="n">
        <v>0.98247273750016</v>
      </c>
      <c r="E7" s="128" t="n">
        <v>1.22774610338389</v>
      </c>
      <c r="F7" s="128" t="n">
        <v>1.13464206352129</v>
      </c>
      <c r="G7" s="128" t="n">
        <v>0.798743430903379</v>
      </c>
      <c r="H7" s="129" t="n">
        <v>2.06987346932279</v>
      </c>
      <c r="I7" s="129" t="n">
        <v>2.49388976401928</v>
      </c>
      <c r="J7" s="129" t="n">
        <v>1.5868846351412</v>
      </c>
      <c r="K7" s="129" t="n">
        <v>3.53</v>
      </c>
      <c r="L7" s="129" t="n">
        <v>2.7</v>
      </c>
      <c r="M7" s="129" t="n">
        <v>2.47</v>
      </c>
      <c r="N7" s="129" t="n">
        <v>1.81</v>
      </c>
      <c r="O7" s="129" t="n">
        <v>1.72045143833152</v>
      </c>
      <c r="P7" s="129" t="n">
        <v>1.33</v>
      </c>
      <c r="Q7" s="129" t="n">
        <v>0.5</v>
      </c>
      <c r="R7" s="129" t="n">
        <v>0.70365189643044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28" t="n">
        <v>1.56854095850956</v>
      </c>
      <c r="D8" s="128" t="n">
        <v>0.842672053829207</v>
      </c>
      <c r="E8" s="128" t="n">
        <v>0.345378910124502</v>
      </c>
      <c r="F8" s="128" t="n">
        <v>0.502603550295858</v>
      </c>
      <c r="G8" s="128" t="n">
        <v>0.792769492430738</v>
      </c>
      <c r="H8" s="129" t="n">
        <v>1.20270391347977</v>
      </c>
      <c r="I8" s="129" t="n">
        <v>0.481290914507552</v>
      </c>
      <c r="J8" s="129" t="n">
        <v>0.65538679989576</v>
      </c>
      <c r="K8" s="129" t="n">
        <v>0.43</v>
      </c>
      <c r="L8" s="129" t="n">
        <v>0.4</v>
      </c>
      <c r="M8" s="129" t="n">
        <v>1.4</v>
      </c>
      <c r="N8" s="129" t="n">
        <v>0.84</v>
      </c>
      <c r="O8" s="129" t="n">
        <v>0.378181519206092</v>
      </c>
      <c r="P8" s="129" t="n">
        <v>0.44</v>
      </c>
      <c r="Q8" s="129" t="n">
        <v>0.4</v>
      </c>
      <c r="R8" s="129" t="n">
        <v>0.259226698956581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28" t="n">
        <v>1.35446577472383</v>
      </c>
      <c r="D9" s="128" t="n">
        <v>1.66325932965709</v>
      </c>
      <c r="E9" s="128" t="n">
        <v>0.566745725512408</v>
      </c>
      <c r="F9" s="128" t="n">
        <v>0.536601547570113</v>
      </c>
      <c r="G9" s="128" t="n">
        <v>0.558337563163357</v>
      </c>
      <c r="H9" s="129" t="n">
        <v>0.273453493728657</v>
      </c>
      <c r="I9" s="129" t="n">
        <v>0.988712821296183</v>
      </c>
      <c r="J9" s="129" t="n">
        <v>1.39148768888969</v>
      </c>
      <c r="K9" s="129" t="n">
        <v>0.83</v>
      </c>
      <c r="L9" s="129" t="n">
        <v>2.2</v>
      </c>
      <c r="M9" s="129" t="n">
        <v>0.42</v>
      </c>
      <c r="N9" s="129" t="n">
        <v>0.68</v>
      </c>
      <c r="O9" s="129" t="n">
        <v>0.570418834039143</v>
      </c>
      <c r="P9" s="129" t="n">
        <v>0.72</v>
      </c>
      <c r="Q9" s="129" t="n">
        <v>0.7</v>
      </c>
      <c r="R9" s="129" t="n">
        <v>0.330356838493632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28" t="n">
        <v>0.466094666525928</v>
      </c>
      <c r="D10" s="128" t="n">
        <v>0.463302616122507</v>
      </c>
      <c r="E10" s="128" t="n">
        <v>0.636967217973798</v>
      </c>
      <c r="F10" s="128" t="n">
        <v>0.548097442172528</v>
      </c>
      <c r="G10" s="128" t="n">
        <v>10.2781975078056</v>
      </c>
      <c r="H10" s="129" t="n">
        <v>8.17386544120723</v>
      </c>
      <c r="I10" s="129" t="n">
        <v>9.07683700313342</v>
      </c>
      <c r="J10" s="129" t="n">
        <v>2.96427287513513</v>
      </c>
      <c r="K10" s="129" t="n">
        <v>2.4</v>
      </c>
      <c r="L10" s="129" t="n">
        <v>2.5</v>
      </c>
      <c r="M10" s="129" t="n">
        <v>1.84</v>
      </c>
      <c r="N10" s="129" t="n">
        <v>2.5</v>
      </c>
      <c r="O10" s="129" t="n">
        <v>2.25471918168725</v>
      </c>
      <c r="P10" s="129" t="n">
        <v>1.23</v>
      </c>
      <c r="Q10" s="129" t="n">
        <v>3.8</v>
      </c>
      <c r="R10" s="129" t="n">
        <v>4.88886393434096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28" t="n">
        <v>1.21871448272294</v>
      </c>
      <c r="D11" s="128" t="n">
        <v>1.01137664761967</v>
      </c>
      <c r="E11" s="128" t="n">
        <v>1.34181628233195</v>
      </c>
      <c r="F11" s="128" t="n">
        <v>0.937698813705555</v>
      </c>
      <c r="G11" s="128" t="n">
        <v>0.92995692297632</v>
      </c>
      <c r="H11" s="129" t="n">
        <v>1.08844163070316</v>
      </c>
      <c r="I11" s="129" t="n">
        <v>0.87489126213291</v>
      </c>
      <c r="J11" s="129" t="n">
        <v>3.04792093856124</v>
      </c>
      <c r="K11" s="129" t="n">
        <v>4.35</v>
      </c>
      <c r="L11" s="129" t="n">
        <v>5.2</v>
      </c>
      <c r="M11" s="129" t="n">
        <v>6.26</v>
      </c>
      <c r="N11" s="129" t="n">
        <v>5.62</v>
      </c>
      <c r="O11" s="129" t="n">
        <v>5.20232052894477</v>
      </c>
      <c r="P11" s="129" t="n">
        <v>5.06</v>
      </c>
      <c r="Q11" s="129" t="n">
        <v>2.6</v>
      </c>
      <c r="R11" s="129" t="n">
        <v>4.31848066631395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28" t="n">
        <v>0.685307527682144</v>
      </c>
      <c r="D12" s="128" t="n">
        <v>4.42791445731661</v>
      </c>
      <c r="E12" s="128" t="n">
        <v>2.05246122008596</v>
      </c>
      <c r="F12" s="128" t="n">
        <v>2.21930285514101</v>
      </c>
      <c r="G12" s="128" t="n">
        <v>1.63911229959684</v>
      </c>
      <c r="H12" s="129" t="n">
        <v>0.975831123376768</v>
      </c>
      <c r="I12" s="129" t="n">
        <v>0.874348625189009</v>
      </c>
      <c r="J12" s="129" t="n">
        <v>0.457703736046459</v>
      </c>
      <c r="K12" s="129" t="n">
        <v>0.53</v>
      </c>
      <c r="L12" s="129" t="n">
        <v>0.8</v>
      </c>
      <c r="M12" s="129" t="n">
        <v>0.46</v>
      </c>
      <c r="N12" s="129" t="n">
        <v>0.94</v>
      </c>
      <c r="O12" s="129" t="n">
        <v>0.911257556574174</v>
      </c>
      <c r="P12" s="129" t="n">
        <v>2</v>
      </c>
      <c r="Q12" s="129" t="n">
        <v>0.1</v>
      </c>
      <c r="R12" s="129" t="n">
        <v>0.488587787591981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28" t="n">
        <v>0.914469307743479</v>
      </c>
      <c r="D13" s="128" t="n">
        <v>1.28590922993671</v>
      </c>
      <c r="E13" s="128" t="n">
        <v>0.991901301846806</v>
      </c>
      <c r="F13" s="128" t="n">
        <v>1.71257328388755</v>
      </c>
      <c r="G13" s="128" t="n">
        <v>0.971148283644719</v>
      </c>
      <c r="H13" s="129" t="n">
        <v>1.9906632445737</v>
      </c>
      <c r="I13" s="129" t="n">
        <v>2.0391836807651</v>
      </c>
      <c r="J13" s="129" t="n">
        <v>3.29085580089009</v>
      </c>
      <c r="K13" s="129" t="n">
        <v>3.47</v>
      </c>
      <c r="L13" s="129" t="n">
        <v>4.7</v>
      </c>
      <c r="M13" s="129" t="n">
        <v>2.53</v>
      </c>
      <c r="N13" s="129" t="n">
        <v>2.29</v>
      </c>
      <c r="O13" s="129" t="n">
        <v>1.92218649324406</v>
      </c>
      <c r="P13" s="129" t="n">
        <v>1.15</v>
      </c>
      <c r="Q13" s="129" t="n">
        <v>1.6</v>
      </c>
      <c r="R13" s="129" t="n">
        <v>0.961780871976392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28" t="n">
        <v>0.575255271184193</v>
      </c>
      <c r="D14" s="128" t="n">
        <v>0.522971878254832</v>
      </c>
      <c r="E14" s="128" t="n">
        <v>0.649635246965197</v>
      </c>
      <c r="F14" s="128" t="n">
        <v>0.854156577885392</v>
      </c>
      <c r="G14" s="128" t="n">
        <v>0.898957037604057</v>
      </c>
      <c r="H14" s="129" t="n">
        <v>1.28467734933379</v>
      </c>
      <c r="I14" s="129" t="n">
        <v>1.24101324177085</v>
      </c>
      <c r="J14" s="129" t="n">
        <v>0.873247683326186</v>
      </c>
      <c r="K14" s="129" t="n">
        <v>0.8</v>
      </c>
      <c r="L14" s="129" t="n">
        <v>1</v>
      </c>
      <c r="M14" s="129" t="n">
        <v>1.27</v>
      </c>
      <c r="N14" s="129" t="n">
        <v>1.37</v>
      </c>
      <c r="O14" s="129" t="n">
        <v>1.86401260124726</v>
      </c>
      <c r="P14" s="129" t="n">
        <v>1.18</v>
      </c>
      <c r="Q14" s="129" t="n">
        <v>1.3</v>
      </c>
      <c r="R14" s="129" t="n">
        <v>1.05681838550525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28" t="n">
        <v>0.444795421104497</v>
      </c>
      <c r="D15" s="128" t="n">
        <v>1.56635307798965</v>
      </c>
      <c r="E15" s="128" t="n">
        <v>1.61088411718682</v>
      </c>
      <c r="F15" s="128" t="n">
        <v>2.20641929344639</v>
      </c>
      <c r="G15" s="128" t="n">
        <v>1.71270134671244</v>
      </c>
      <c r="H15" s="129" t="n">
        <v>1.48336275137268</v>
      </c>
      <c r="I15" s="129" t="n">
        <v>1.71307308690626</v>
      </c>
      <c r="J15" s="129" t="n">
        <v>3.53182551743933</v>
      </c>
      <c r="K15" s="129" t="n">
        <v>2.1</v>
      </c>
      <c r="L15" s="129" t="n">
        <v>2.4</v>
      </c>
      <c r="M15" s="129" t="n">
        <v>2.92</v>
      </c>
      <c r="N15" s="129" t="n">
        <v>3.66</v>
      </c>
      <c r="O15" s="129" t="n">
        <v>3.55075872774023</v>
      </c>
      <c r="P15" s="129" t="n">
        <v>2.93</v>
      </c>
      <c r="Q15" s="129" t="n">
        <v>3.5</v>
      </c>
      <c r="R15" s="129" t="n">
        <v>1.10747477321525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28" t="n">
        <v>0.744156618443306</v>
      </c>
      <c r="D16" s="128" t="n">
        <v>0.729972336701857</v>
      </c>
      <c r="E16" s="128" t="n">
        <v>0.65398919374079</v>
      </c>
      <c r="F16" s="128" t="n">
        <v>0.68915226702112</v>
      </c>
      <c r="G16" s="128" t="n">
        <v>0.974322921457575</v>
      </c>
      <c r="H16" s="129" t="n">
        <v>0.959091687993306</v>
      </c>
      <c r="I16" s="129" t="n">
        <v>1.83393765221638</v>
      </c>
      <c r="J16" s="129" t="n">
        <v>1.75464783385023</v>
      </c>
      <c r="K16" s="129" t="n">
        <v>2.57</v>
      </c>
      <c r="L16" s="129" t="n">
        <v>1.2</v>
      </c>
      <c r="M16" s="129" t="n">
        <v>1.32</v>
      </c>
      <c r="N16" s="129" t="n">
        <v>3.6</v>
      </c>
      <c r="O16" s="129" t="n">
        <v>4.53127463333042</v>
      </c>
      <c r="P16" s="129" t="n">
        <v>0.56</v>
      </c>
      <c r="Q16" s="129" t="n">
        <v>1.1</v>
      </c>
      <c r="R16" s="129" t="n">
        <v>1.46172073739364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28" t="n">
        <v>0.778585956082595</v>
      </c>
      <c r="D17" s="128" t="n">
        <v>2.28805667538958</v>
      </c>
      <c r="E17" s="128" t="n">
        <v>0.429134426137976</v>
      </c>
      <c r="F17" s="128" t="n">
        <v>1.8208593715699</v>
      </c>
      <c r="G17" s="128" t="n">
        <v>2.92962214644225</v>
      </c>
      <c r="H17" s="129" t="n">
        <v>2.12557601463325</v>
      </c>
      <c r="I17" s="129" t="n">
        <v>1.32121233506846</v>
      </c>
      <c r="J17" s="129" t="n">
        <v>2.47111918288311</v>
      </c>
      <c r="K17" s="129" t="n">
        <v>2.58</v>
      </c>
      <c r="L17" s="129" t="n">
        <v>2.3</v>
      </c>
      <c r="M17" s="129" t="n">
        <v>2.27</v>
      </c>
      <c r="N17" s="129" t="n">
        <v>2.95</v>
      </c>
      <c r="O17" s="129" t="n">
        <v>2.5343279439014</v>
      </c>
      <c r="P17" s="129" t="n">
        <v>2.72</v>
      </c>
      <c r="Q17" s="129" t="n">
        <v>6.9</v>
      </c>
      <c r="R17" s="129" t="n">
        <v>2.74820476144086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28" t="n">
        <v>0.813459182938252</v>
      </c>
      <c r="D18" s="128" t="n">
        <v>2.07511622216785</v>
      </c>
      <c r="E18" s="128" t="n">
        <v>2.84925389184436</v>
      </c>
      <c r="F18" s="128" t="n">
        <v>2.60569221155485</v>
      </c>
      <c r="G18" s="128" t="n">
        <v>3.75035854911471</v>
      </c>
      <c r="H18" s="129" t="n">
        <v>6.33981187347801</v>
      </c>
      <c r="I18" s="129" t="n">
        <v>6.70676271577116</v>
      </c>
      <c r="J18" s="129" t="n">
        <v>6.64594798435278</v>
      </c>
      <c r="K18" s="129" t="n">
        <v>5.38</v>
      </c>
      <c r="L18" s="129" t="n">
        <v>6.3</v>
      </c>
      <c r="M18" s="129" t="n">
        <v>4.5</v>
      </c>
      <c r="N18" s="129" t="n">
        <v>1.79</v>
      </c>
      <c r="O18" s="129" t="n">
        <v>1.51153821549913</v>
      </c>
      <c r="P18" s="129" t="n">
        <v>1.23</v>
      </c>
      <c r="Q18" s="129" t="n">
        <v>1.3</v>
      </c>
      <c r="R18" s="129" t="n">
        <v>1.55632114733055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28" t="n">
        <v>0.944220262850297</v>
      </c>
      <c r="D19" s="128" t="n">
        <v>1.09326246066206</v>
      </c>
      <c r="E19" s="128" t="n">
        <v>0.461992676234258</v>
      </c>
      <c r="F19" s="128" t="n">
        <v>0.663447636289537</v>
      </c>
      <c r="G19" s="128" t="n">
        <v>1.05578979008254</v>
      </c>
      <c r="H19" s="129" t="n">
        <v>0.778280912091754</v>
      </c>
      <c r="I19" s="129" t="n">
        <v>4.34700098877777</v>
      </c>
      <c r="J19" s="129" t="n">
        <v>4.74562163022496</v>
      </c>
      <c r="K19" s="129" t="n">
        <v>3</v>
      </c>
      <c r="L19" s="129" t="n">
        <v>3.5</v>
      </c>
      <c r="M19" s="129" t="n">
        <v>3.82</v>
      </c>
      <c r="N19" s="129" t="n">
        <v>4.25</v>
      </c>
      <c r="O19" s="129" t="n">
        <v>2.60621879569902</v>
      </c>
      <c r="P19" s="129" t="n">
        <v>2.65</v>
      </c>
      <c r="Q19" s="129" t="n">
        <v>3.6</v>
      </c>
      <c r="R19" s="129" t="n">
        <v>2.99999118435487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28" t="n">
        <v>0.280677451804944</v>
      </c>
      <c r="D20" s="128" t="n">
        <v>0.952790101855902</v>
      </c>
      <c r="E20" s="128" t="n">
        <v>1.57772199315844</v>
      </c>
      <c r="F20" s="128" t="n">
        <v>3.70916049895091</v>
      </c>
      <c r="G20" s="128" t="n">
        <v>1.8655091519519</v>
      </c>
      <c r="H20" s="129" t="n">
        <v>2.5765435634933</v>
      </c>
      <c r="I20" s="129" t="n">
        <v>0.897699954759609</v>
      </c>
      <c r="J20" s="129" t="n">
        <v>0.405760538596243</v>
      </c>
      <c r="K20" s="129" t="n">
        <v>0.16</v>
      </c>
      <c r="L20" s="129" t="n">
        <v>0.1</v>
      </c>
      <c r="M20" s="129" t="n">
        <v>0.11</v>
      </c>
      <c r="N20" s="129" t="n">
        <v>0.47</v>
      </c>
      <c r="O20" s="129" t="n">
        <v>0.379775432794517</v>
      </c>
      <c r="P20" s="129" t="n">
        <v>0.48</v>
      </c>
      <c r="Q20" s="129" t="n">
        <v>1.8</v>
      </c>
      <c r="R20" s="129" t="n">
        <v>1.8751918488405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28" t="n">
        <v>0.849219789524616</v>
      </c>
      <c r="D21" s="128" t="n">
        <v>0.249574249833186</v>
      </c>
      <c r="E21" s="128" t="n">
        <v>0.466271341986103</v>
      </c>
      <c r="F21" s="128" t="n">
        <v>0.316416683788782</v>
      </c>
      <c r="G21" s="128" t="n">
        <v>0.255297233666863</v>
      </c>
      <c r="H21" s="129" t="n">
        <v>0.372620986682149</v>
      </c>
      <c r="I21" s="129" t="n">
        <v>4.17491410018838</v>
      </c>
      <c r="J21" s="129" t="n">
        <v>0.652433089977642</v>
      </c>
      <c r="K21" s="129" t="n">
        <v>0.35</v>
      </c>
      <c r="L21" s="129" t="n">
        <v>0.4</v>
      </c>
      <c r="M21" s="129" t="n">
        <v>0.17</v>
      </c>
      <c r="N21" s="129" t="n">
        <v>0.24</v>
      </c>
      <c r="O21" s="129" t="n">
        <v>0.430296618827293</v>
      </c>
      <c r="P21" s="129" t="n">
        <v>1.23</v>
      </c>
      <c r="Q21" s="129" t="n">
        <v>0.9</v>
      </c>
      <c r="R21" s="129" t="n">
        <v>0.622478218454039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28" t="n">
        <v>0.911696264543784</v>
      </c>
      <c r="D22" s="128" t="n">
        <v>0.223761321257326</v>
      </c>
      <c r="E22" s="128" t="n">
        <v>0.552480512417669</v>
      </c>
      <c r="F22" s="128" t="n">
        <v>0.742236681741723</v>
      </c>
      <c r="G22" s="128" t="n">
        <v>0.504510801896066</v>
      </c>
      <c r="H22" s="129" t="n">
        <v>0.216421165803816</v>
      </c>
      <c r="I22" s="129" t="n">
        <v>1.088909015202</v>
      </c>
      <c r="J22" s="129" t="n">
        <v>4.14046094517041</v>
      </c>
      <c r="K22" s="130" t="n">
        <v>1.7</v>
      </c>
      <c r="L22" s="129" t="n">
        <v>0.9</v>
      </c>
      <c r="M22" s="129" t="n">
        <v>0.34</v>
      </c>
      <c r="N22" s="129" t="n">
        <v>0.26</v>
      </c>
      <c r="O22" s="129" t="n">
        <v>0.292389749547463</v>
      </c>
      <c r="P22" s="129" t="n">
        <v>0.62</v>
      </c>
      <c r="Q22" s="129" t="n">
        <v>0.3</v>
      </c>
      <c r="R22" s="129" t="n">
        <v>0.276929609701253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28" t="n">
        <v>0.784020202546146</v>
      </c>
      <c r="D23" s="128" t="n">
        <v>0.578875192783581</v>
      </c>
      <c r="E23" s="128" t="n">
        <v>1.34538088452371</v>
      </c>
      <c r="F23" s="128" t="n">
        <v>0.665560671552178</v>
      </c>
      <c r="G23" s="128" t="n">
        <v>1.47942063785248</v>
      </c>
      <c r="H23" s="129" t="n">
        <v>0.711434562524885</v>
      </c>
      <c r="I23" s="129" t="n">
        <v>2.31081691430648</v>
      </c>
      <c r="J23" s="129" t="n">
        <v>0.382170473058497</v>
      </c>
      <c r="K23" s="129" t="n">
        <v>0.62</v>
      </c>
      <c r="L23" s="129" t="n">
        <v>0.6</v>
      </c>
      <c r="M23" s="129" t="n">
        <v>0.11</v>
      </c>
      <c r="N23" s="129" t="n">
        <v>0.15</v>
      </c>
      <c r="O23" s="129" t="n">
        <v>0.195015099496226</v>
      </c>
      <c r="P23" s="129" t="n">
        <v>0.14</v>
      </c>
      <c r="Q23" s="129" t="n">
        <v>0.2</v>
      </c>
      <c r="R23" s="129" t="n">
        <v>0.287151867445719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28" t="n">
        <v>0.216002545525749</v>
      </c>
      <c r="D24" s="128" t="n">
        <v>1.88317403936781</v>
      </c>
      <c r="E24" s="128" t="n">
        <v>0.218643086478236</v>
      </c>
      <c r="F24" s="128" t="n">
        <v>0.346087463295452</v>
      </c>
      <c r="G24" s="128" t="n">
        <v>0.200106651728243</v>
      </c>
      <c r="H24" s="129" t="n">
        <v>0.0988481023513688</v>
      </c>
      <c r="I24" s="129" t="n">
        <v>0.0634545385028011</v>
      </c>
      <c r="J24" s="129" t="n">
        <v>0.154288016358233</v>
      </c>
      <c r="K24" s="129" t="n">
        <v>0.12</v>
      </c>
      <c r="L24" s="129" t="n">
        <v>0.1</v>
      </c>
      <c r="M24" s="129" t="n">
        <v>0.3</v>
      </c>
      <c r="N24" s="129" t="n">
        <v>0.91</v>
      </c>
      <c r="O24" s="129" t="n">
        <v>0.315757554640966</v>
      </c>
      <c r="P24" s="129" t="n">
        <v>0.12</v>
      </c>
      <c r="Q24" s="129" t="n">
        <v>0.8</v>
      </c>
      <c r="R24" s="129" t="n">
        <v>0.166554553762672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28" t="n">
        <v>0.61672210462655</v>
      </c>
      <c r="D25" s="128" t="n">
        <v>0.829757141302903</v>
      </c>
      <c r="E25" s="128" t="n">
        <v>1.32072397452783</v>
      </c>
      <c r="F25" s="128" t="n">
        <v>0.552108265412638</v>
      </c>
      <c r="G25" s="128" t="n">
        <v>2.05441307957594</v>
      </c>
      <c r="H25" s="129" t="n">
        <v>1.39557851681441</v>
      </c>
      <c r="I25" s="129" t="n">
        <v>1.90577817635493</v>
      </c>
      <c r="J25" s="129" t="n">
        <v>2.88561098532637</v>
      </c>
      <c r="K25" s="129" t="n">
        <v>16.7</v>
      </c>
      <c r="L25" s="129" t="n">
        <v>1.3</v>
      </c>
      <c r="M25" s="129" t="n">
        <v>1.77</v>
      </c>
      <c r="N25" s="129" t="n">
        <v>0.79</v>
      </c>
      <c r="O25" s="129" t="n">
        <v>4.09053089333789</v>
      </c>
      <c r="P25" s="129" t="n">
        <v>1.16</v>
      </c>
      <c r="Q25" s="129" t="n">
        <v>2.4</v>
      </c>
      <c r="R25" s="129" t="n">
        <v>1.63127293332569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28" t="n">
        <v>1.40353805073431</v>
      </c>
      <c r="D26" s="128" t="n">
        <v>1.73201760931204</v>
      </c>
      <c r="E26" s="128" t="n">
        <v>2.59978622934082</v>
      </c>
      <c r="F26" s="128" t="n">
        <v>3.12007073386384</v>
      </c>
      <c r="G26" s="128" t="n">
        <v>2.50029532500517</v>
      </c>
      <c r="H26" s="129" t="n">
        <v>1.47646623559677</v>
      </c>
      <c r="I26" s="129" t="n">
        <v>0.427855255642513</v>
      </c>
      <c r="J26" s="129" t="n">
        <v>0.380527218300051</v>
      </c>
      <c r="K26" s="129" t="n">
        <v>0.79</v>
      </c>
      <c r="L26" s="129" t="n">
        <v>1</v>
      </c>
      <c r="M26" s="129" t="n">
        <v>0.48</v>
      </c>
      <c r="N26" s="129" t="n">
        <v>0.47</v>
      </c>
      <c r="O26" s="129" t="n">
        <v>0.446668466252273</v>
      </c>
      <c r="P26" s="129" t="n">
        <v>2.34</v>
      </c>
      <c r="Q26" s="129" t="n">
        <v>0.3</v>
      </c>
      <c r="R26" s="129" t="n">
        <v>0.324355651793854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28" t="n">
        <v>2.15288170541089</v>
      </c>
      <c r="D27" s="128" t="n">
        <v>3.65428790199081</v>
      </c>
      <c r="E27" s="128" t="n">
        <v>1.84527227784575</v>
      </c>
      <c r="F27" s="128" t="n">
        <v>1.97633613571536</v>
      </c>
      <c r="G27" s="128" t="n">
        <v>1.03469934215601</v>
      </c>
      <c r="H27" s="129" t="n">
        <v>1.1530337021382</v>
      </c>
      <c r="I27" s="129" t="n">
        <v>0.732152465349304</v>
      </c>
      <c r="J27" s="129" t="n">
        <v>4.67770402749754</v>
      </c>
      <c r="K27" s="129" t="n">
        <v>2.11</v>
      </c>
      <c r="L27" s="129" t="n">
        <v>1.8</v>
      </c>
      <c r="M27" s="129" t="n">
        <v>1.08</v>
      </c>
      <c r="N27" s="129" t="n">
        <v>1.26</v>
      </c>
      <c r="O27" s="129" t="n">
        <v>0.763386488655562</v>
      </c>
      <c r="P27" s="129" t="n">
        <v>1.41</v>
      </c>
      <c r="Q27" s="129" t="n">
        <v>0.6</v>
      </c>
      <c r="R27" s="129" t="n">
        <v>1.04534574566519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28" t="n">
        <v>0.278861232132057</v>
      </c>
      <c r="D28" s="128" t="n">
        <v>0.461274203622736</v>
      </c>
      <c r="E28" s="128" t="n">
        <v>0.46790758947086</v>
      </c>
      <c r="F28" s="128" t="n">
        <v>0.492184199408534</v>
      </c>
      <c r="G28" s="128" t="n">
        <v>0.406088959604835</v>
      </c>
      <c r="H28" s="129" t="n">
        <v>0.392839030695966</v>
      </c>
      <c r="I28" s="129" t="n">
        <v>0.478422822672572</v>
      </c>
      <c r="J28" s="129" t="n">
        <v>0.941471127446276</v>
      </c>
      <c r="K28" s="129" t="n">
        <v>0.61</v>
      </c>
      <c r="L28" s="129" t="n">
        <v>0.4</v>
      </c>
      <c r="M28" s="129" t="n">
        <v>0.31</v>
      </c>
      <c r="N28" s="129" t="n">
        <v>0.81</v>
      </c>
      <c r="O28" s="129" t="n">
        <v>0.487669968090807</v>
      </c>
      <c r="P28" s="129" t="n">
        <v>0.62</v>
      </c>
      <c r="Q28" s="129" t="n">
        <v>0.1</v>
      </c>
      <c r="R28" s="129" t="n">
        <v>0.37804601534537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28" t="n">
        <v>1.85829250336371</v>
      </c>
      <c r="D29" s="128" t="n">
        <v>2.19276708560095</v>
      </c>
      <c r="E29" s="128" t="n">
        <v>1.89418812993387</v>
      </c>
      <c r="F29" s="128" t="n">
        <v>1.47476824431879</v>
      </c>
      <c r="G29" s="128" t="n">
        <v>1.47853964478534</v>
      </c>
      <c r="H29" s="129" t="n">
        <v>1.88684286255008</v>
      </c>
      <c r="I29" s="129" t="n">
        <v>2.60208107595357</v>
      </c>
      <c r="J29" s="129" t="n">
        <v>2.68431098365674</v>
      </c>
      <c r="K29" s="129" t="n">
        <v>3.64</v>
      </c>
      <c r="L29" s="129" t="n">
        <v>4.4</v>
      </c>
      <c r="M29" s="129" t="n">
        <v>2.36</v>
      </c>
      <c r="N29" s="129" t="n">
        <v>3.13</v>
      </c>
      <c r="O29" s="129" t="n">
        <v>2.76131475561989</v>
      </c>
      <c r="P29" s="129" t="n">
        <v>2.48</v>
      </c>
      <c r="Q29" s="129" t="n">
        <v>2.8</v>
      </c>
      <c r="R29" s="129" t="n">
        <v>3.03826091162934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28" t="n">
        <v>0.653890515219842</v>
      </c>
      <c r="D30" s="128" t="n">
        <v>1.00924772981507</v>
      </c>
      <c r="E30" s="128" t="n">
        <v>0.541868358280845</v>
      </c>
      <c r="F30" s="128" t="n">
        <v>1.37428653482821</v>
      </c>
      <c r="G30" s="128" t="n">
        <v>0.579012631643211</v>
      </c>
      <c r="H30" s="129" t="n">
        <v>1.29883773192718</v>
      </c>
      <c r="I30" s="129" t="n">
        <v>0.60948058710804</v>
      </c>
      <c r="J30" s="129" t="n">
        <v>2.85494582983128</v>
      </c>
      <c r="K30" s="129" t="n">
        <v>0.6</v>
      </c>
      <c r="L30" s="129" t="n">
        <v>0.5</v>
      </c>
      <c r="M30" s="129" t="n">
        <v>0.21</v>
      </c>
      <c r="N30" s="129" t="n">
        <v>0.33</v>
      </c>
      <c r="O30" s="129" t="n">
        <v>0.361349241215243</v>
      </c>
      <c r="P30" s="129" t="n">
        <v>0.62</v>
      </c>
      <c r="Q30" s="129" t="n">
        <v>0</v>
      </c>
      <c r="R30" s="129" t="n">
        <v>0.278000884568018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8" t="n">
        <v>1E-005</v>
      </c>
      <c r="D31" s="128" t="n">
        <v>1E-005</v>
      </c>
      <c r="E31" s="128" t="n">
        <v>1E-005</v>
      </c>
      <c r="F31" s="128" t="n">
        <v>1E-005</v>
      </c>
      <c r="G31" s="128" t="n">
        <v>1E-005</v>
      </c>
      <c r="H31" s="131"/>
      <c r="I31" s="129" t="n">
        <v>0.154829734321252</v>
      </c>
      <c r="J31" s="129" t="n">
        <v>1.2162970454786</v>
      </c>
      <c r="K31" s="129" t="n">
        <v>0.17</v>
      </c>
      <c r="L31" s="129" t="n">
        <v>0.4</v>
      </c>
      <c r="M31" s="129" t="n">
        <v>0.12</v>
      </c>
      <c r="N31" s="129" t="n">
        <v>0.64</v>
      </c>
      <c r="O31" s="129" t="n">
        <v>0.109356861413931</v>
      </c>
      <c r="P31" s="129" t="n">
        <v>0.32</v>
      </c>
      <c r="Q31" s="129" t="n">
        <v>0.18887623844502</v>
      </c>
      <c r="R31" s="129" t="n">
        <v>0.266006549338193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32"/>
      <c r="D32" s="132"/>
      <c r="E32" s="132"/>
      <c r="F32" s="132"/>
      <c r="G32" s="132"/>
      <c r="H32" s="131"/>
      <c r="I32" s="131"/>
      <c r="J32" s="131"/>
      <c r="K32" s="131"/>
      <c r="L32" s="129" t="n">
        <v>1.2</v>
      </c>
      <c r="M32" s="129" t="n">
        <v>0.91</v>
      </c>
      <c r="N32" s="129" t="n">
        <v>0.63</v>
      </c>
      <c r="O32" s="129" t="n">
        <v>0.619518852600779</v>
      </c>
      <c r="P32" s="129" t="n">
        <v>0.45</v>
      </c>
      <c r="Q32" s="129" t="n">
        <v>0.388910259743558</v>
      </c>
      <c r="R32" s="129" t="n">
        <v>3.28239716533781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28" t="n">
        <v>0.449225980131161</v>
      </c>
      <c r="D33" s="128" t="n">
        <v>0.647636961967469</v>
      </c>
      <c r="E33" s="128" t="n">
        <v>0.410269801366349</v>
      </c>
      <c r="F33" s="128" t="n">
        <v>0.310546179314797</v>
      </c>
      <c r="G33" s="128" t="n">
        <v>0.1899347128775</v>
      </c>
      <c r="H33" s="129" t="n">
        <v>0.364286554854917</v>
      </c>
      <c r="I33" s="129" t="n">
        <v>0.811818912282591</v>
      </c>
      <c r="J33" s="129" t="n">
        <v>2.52250895072994</v>
      </c>
      <c r="K33" s="129" t="n">
        <v>2.63</v>
      </c>
      <c r="L33" s="129" t="n">
        <v>0.8</v>
      </c>
      <c r="M33" s="129" t="n">
        <v>0.71</v>
      </c>
      <c r="N33" s="129" t="n">
        <v>1.05</v>
      </c>
      <c r="O33" s="129" t="n">
        <v>3.95742027316649</v>
      </c>
      <c r="P33" s="129" t="n">
        <v>1.16</v>
      </c>
      <c r="Q33" s="129" t="n">
        <v>0.681169408748077</v>
      </c>
      <c r="R33" s="129" t="n">
        <v>2.53502870956839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28" t="n">
        <v>0.110452335434841</v>
      </c>
      <c r="D34" s="128" t="n">
        <v>0.0561832411447132</v>
      </c>
      <c r="E34" s="128" t="n">
        <v>0.765559528556854</v>
      </c>
      <c r="F34" s="128" t="n">
        <v>0.659921653662684</v>
      </c>
      <c r="G34" s="128" t="n">
        <v>0.433865282424685</v>
      </c>
      <c r="H34" s="129" t="n">
        <v>2.43220388539797</v>
      </c>
      <c r="I34" s="129" t="n">
        <v>1.26671288841385</v>
      </c>
      <c r="J34" s="129" t="n">
        <v>0.888985488446746</v>
      </c>
      <c r="K34" s="129" t="n">
        <v>0.66</v>
      </c>
      <c r="L34" s="129" t="n">
        <v>2</v>
      </c>
      <c r="M34" s="129" t="n">
        <v>1.05</v>
      </c>
      <c r="N34" s="129" t="n">
        <v>1.72</v>
      </c>
      <c r="O34" s="129" t="n">
        <v>0.34596481104476</v>
      </c>
      <c r="P34" s="129" t="n">
        <v>0.41</v>
      </c>
      <c r="Q34" s="129" t="n">
        <v>0.547167034452563</v>
      </c>
      <c r="R34" s="129" t="n">
        <v>0.629990121485762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28" t="n">
        <v>2.23510967833195</v>
      </c>
      <c r="D35" s="128" t="n">
        <v>2.01205719558463</v>
      </c>
      <c r="E35" s="128" t="n">
        <v>2.06353233045637</v>
      </c>
      <c r="F35" s="128" t="n">
        <v>1.83295543171907</v>
      </c>
      <c r="G35" s="128" t="n">
        <v>1.55399769362406</v>
      </c>
      <c r="H35" s="129" t="n">
        <v>0.73745722370762</v>
      </c>
      <c r="I35" s="129" t="n">
        <v>1.00091202059202</v>
      </c>
      <c r="J35" s="129" t="n">
        <v>1.22635502288216</v>
      </c>
      <c r="K35" s="129" t="n">
        <v>1.21</v>
      </c>
      <c r="L35" s="129" t="n">
        <v>6.3</v>
      </c>
      <c r="M35" s="129" t="n">
        <v>4.48</v>
      </c>
      <c r="N35" s="129" t="n">
        <v>2.4</v>
      </c>
      <c r="O35" s="129" t="n">
        <v>0.718017721984862</v>
      </c>
      <c r="P35" s="129" t="n">
        <v>0.75</v>
      </c>
      <c r="Q35" s="129" t="n">
        <v>0.986449383449744</v>
      </c>
      <c r="R35" s="129" t="n">
        <v>0.502418079280026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28" t="n">
        <v>0.904093021917382</v>
      </c>
      <c r="D36" s="128" t="n">
        <v>0.563611390463367</v>
      </c>
      <c r="E36" s="128" t="n">
        <v>1.36138921901689</v>
      </c>
      <c r="F36" s="128" t="n">
        <v>1.03692500243568</v>
      </c>
      <c r="G36" s="128" t="n">
        <v>0.643257963543623</v>
      </c>
      <c r="H36" s="129" t="n">
        <v>0.95798014662975</v>
      </c>
      <c r="I36" s="129" t="n">
        <v>0.943761127582771</v>
      </c>
      <c r="J36" s="129" t="n">
        <v>3.23590905674097</v>
      </c>
      <c r="K36" s="129" t="n">
        <v>3.22</v>
      </c>
      <c r="L36" s="129" t="n">
        <v>3.1</v>
      </c>
      <c r="M36" s="129" t="n">
        <v>4.16</v>
      </c>
      <c r="N36" s="129" t="n">
        <v>3.76</v>
      </c>
      <c r="O36" s="129" t="n">
        <v>2.86670087729938</v>
      </c>
      <c r="P36" s="129" t="n">
        <v>1.75</v>
      </c>
      <c r="Q36" s="129" t="n">
        <v>2.87531660801342</v>
      </c>
      <c r="R36" s="129" t="n">
        <v>4.19205895590105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32"/>
      <c r="D37" s="132"/>
      <c r="E37" s="132"/>
      <c r="F37" s="132"/>
      <c r="G37" s="132"/>
      <c r="H37" s="131"/>
      <c r="I37" s="131"/>
      <c r="J37" s="131"/>
      <c r="K37" s="131"/>
      <c r="L37" s="129" t="n">
        <v>1E-005</v>
      </c>
      <c r="M37" s="131"/>
      <c r="N37" s="129" t="n">
        <v>0.67</v>
      </c>
      <c r="O37" s="129" t="n">
        <v>0.315409254136907</v>
      </c>
      <c r="P37" s="129" t="n">
        <v>0.48</v>
      </c>
      <c r="Q37" s="129" t="n">
        <v>3.53156545499471</v>
      </c>
      <c r="R37" s="129" t="n">
        <v>2.64327822605866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28" t="n">
        <v>0.32942210336225</v>
      </c>
      <c r="D38" s="128" t="n">
        <v>0.349778178982278</v>
      </c>
      <c r="E38" s="128" t="n">
        <v>0.346197798610249</v>
      </c>
      <c r="F38" s="128" t="n">
        <v>0.285839811607889</v>
      </c>
      <c r="G38" s="128" t="n">
        <v>0.153309230231307</v>
      </c>
      <c r="H38" s="129" t="n">
        <v>0.199068119693379</v>
      </c>
      <c r="I38" s="129" t="n">
        <v>0.10296244330348</v>
      </c>
      <c r="J38" s="129" t="n">
        <v>0.0827450278030007</v>
      </c>
      <c r="K38" s="129" t="n">
        <v>0.51</v>
      </c>
      <c r="L38" s="129" t="n">
        <v>2.7</v>
      </c>
      <c r="M38" s="129" t="n">
        <v>0.22</v>
      </c>
      <c r="N38" s="129" t="n">
        <v>0.11</v>
      </c>
      <c r="O38" s="129" t="n">
        <v>0.0371527428272965</v>
      </c>
      <c r="P38" s="129" t="n">
        <v>0.2</v>
      </c>
      <c r="Q38" s="129" t="n">
        <v>0.249624993361224</v>
      </c>
      <c r="R38" s="129" t="n">
        <v>0.405835448729703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8" t="n">
        <v>1E-005</v>
      </c>
      <c r="D39" s="128" t="n">
        <v>1E-005</v>
      </c>
      <c r="E39" s="128" t="n">
        <v>1E-005</v>
      </c>
      <c r="F39" s="128" t="n">
        <v>1E-005</v>
      </c>
      <c r="G39" s="128" t="n">
        <v>1E-005</v>
      </c>
      <c r="H39" s="131"/>
      <c r="I39" s="131"/>
      <c r="J39" s="131"/>
      <c r="K39" s="131"/>
      <c r="L39" s="129" t="n">
        <v>2</v>
      </c>
      <c r="M39" s="129" t="n">
        <v>0.02</v>
      </c>
      <c r="N39" s="133"/>
      <c r="O39" s="129" t="n">
        <v>0.0161635732790149</v>
      </c>
      <c r="P39" s="131"/>
      <c r="Q39" s="129" t="n">
        <v>0</v>
      </c>
      <c r="R39" s="129" t="n">
        <v>0.747431243747419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28" t="n">
        <v>0.199363041467305</v>
      </c>
      <c r="D40" s="128" t="n">
        <v>0.294661952936513</v>
      </c>
      <c r="E40" s="128" t="n">
        <v>0.754812610557332</v>
      </c>
      <c r="F40" s="128" t="n">
        <v>0.699368958230283</v>
      </c>
      <c r="G40" s="128" t="n">
        <v>0.692145203392549</v>
      </c>
      <c r="H40" s="129" t="n">
        <v>0.774664296647501</v>
      </c>
      <c r="I40" s="129" t="n">
        <v>1.11932449844711</v>
      </c>
      <c r="J40" s="129" t="n">
        <v>1.33372199431415</v>
      </c>
      <c r="K40" s="129" t="n">
        <v>2.33</v>
      </c>
      <c r="L40" s="129" t="n">
        <v>0.7</v>
      </c>
      <c r="M40" s="129" t="n">
        <v>0.02</v>
      </c>
      <c r="N40" s="129" t="n">
        <v>0.26</v>
      </c>
      <c r="O40" s="129" t="n">
        <v>0.853909799040979</v>
      </c>
      <c r="P40" s="129" t="n">
        <v>0.96</v>
      </c>
      <c r="Q40" s="129" t="n">
        <v>0.490812292582405</v>
      </c>
      <c r="R40" s="129" t="n">
        <v>0.577274895528481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28" t="n">
        <v>0.277534039647577</v>
      </c>
      <c r="D41" s="128" t="n">
        <v>0.118142244421108</v>
      </c>
      <c r="E41" s="128" t="n">
        <v>2.47133083975089</v>
      </c>
      <c r="F41" s="128" t="n">
        <v>10.9371029591193</v>
      </c>
      <c r="G41" s="128" t="n">
        <v>4.16583162850398</v>
      </c>
      <c r="H41" s="129" t="n">
        <v>0.563439367103271</v>
      </c>
      <c r="I41" s="129" t="n">
        <v>0.714590522626577</v>
      </c>
      <c r="J41" s="129" t="n">
        <v>0.595491916343956</v>
      </c>
      <c r="K41" s="129" t="n">
        <v>0.38</v>
      </c>
      <c r="L41" s="129" t="n">
        <v>0.2</v>
      </c>
      <c r="M41" s="129" t="n">
        <v>0.73</v>
      </c>
      <c r="N41" s="129" t="n">
        <v>0.02</v>
      </c>
      <c r="O41" s="129" t="n">
        <v>0.0519127871015496</v>
      </c>
      <c r="P41" s="129" t="n">
        <v>0.02</v>
      </c>
      <c r="Q41" s="129" t="n">
        <v>0.0831880571230788</v>
      </c>
      <c r="R41" s="129" t="n">
        <v>0.11127898008425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28" t="n">
        <v>0.059024430513325</v>
      </c>
      <c r="D42" s="128" t="n">
        <v>0.0873269381637951</v>
      </c>
      <c r="E42" s="128" t="n">
        <v>0.111948500482532</v>
      </c>
      <c r="F42" s="128" t="n">
        <v>2.61572987044893</v>
      </c>
      <c r="G42" s="128" t="n">
        <v>0.556522739130435</v>
      </c>
      <c r="H42" s="129" t="n">
        <v>0.452643429700763</v>
      </c>
      <c r="I42" s="129" t="n">
        <v>0.553465874437498</v>
      </c>
      <c r="J42" s="129" t="n">
        <v>0.491150530168309</v>
      </c>
      <c r="K42" s="129" t="n">
        <v>0.62</v>
      </c>
      <c r="L42" s="129" t="n">
        <v>0.8</v>
      </c>
      <c r="M42" s="129" t="n">
        <v>0.1</v>
      </c>
      <c r="N42" s="129" t="n">
        <v>0.08</v>
      </c>
      <c r="O42" s="129" t="n">
        <v>0.177265817126844</v>
      </c>
      <c r="P42" s="129" t="n">
        <v>0.14</v>
      </c>
      <c r="Q42" s="129" t="n">
        <v>0.0519887263747845</v>
      </c>
      <c r="R42" s="129" t="n">
        <v>0.368063616634014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32"/>
      <c r="D43" s="132"/>
      <c r="E43" s="128" t="n">
        <v>1E-005</v>
      </c>
      <c r="F43" s="128" t="n">
        <v>1E-005</v>
      </c>
      <c r="G43" s="128" t="n">
        <v>1E-005</v>
      </c>
      <c r="H43" s="131"/>
      <c r="I43" s="131"/>
      <c r="J43" s="131"/>
      <c r="K43" s="131"/>
      <c r="L43" s="129" t="n">
        <v>1.7</v>
      </c>
      <c r="M43" s="129" t="n">
        <v>0.17</v>
      </c>
      <c r="N43" s="129" t="n">
        <v>0.12</v>
      </c>
      <c r="O43" s="129" t="n">
        <v>0.382747923236511</v>
      </c>
      <c r="P43" s="129" t="n">
        <v>0.04</v>
      </c>
      <c r="Q43" s="129" t="n">
        <v>0</v>
      </c>
      <c r="R43" s="129" t="n">
        <v>0.194439590634408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28" t="n">
        <v>1.82798590108915</v>
      </c>
      <c r="D44" s="128" t="n">
        <v>2.35947977108043</v>
      </c>
      <c r="E44" s="128" t="n">
        <v>1.22011284791454</v>
      </c>
      <c r="F44" s="128" t="n">
        <v>1.47433621275143</v>
      </c>
      <c r="G44" s="128" t="n">
        <v>1.1906617604282</v>
      </c>
      <c r="H44" s="129" t="n">
        <v>2.74729257320017</v>
      </c>
      <c r="I44" s="129" t="n">
        <v>0.623550877936795</v>
      </c>
      <c r="J44" s="129" t="n">
        <v>0.995481889511994</v>
      </c>
      <c r="K44" s="129" t="n">
        <v>1.93</v>
      </c>
      <c r="L44" s="129" t="n">
        <v>3.5</v>
      </c>
      <c r="M44" s="129" t="n">
        <v>1.85</v>
      </c>
      <c r="N44" s="129" t="n">
        <v>1.96</v>
      </c>
      <c r="O44" s="129" t="n">
        <v>2.110176132806</v>
      </c>
      <c r="P44" s="129" t="n">
        <v>1.4</v>
      </c>
      <c r="Q44" s="129" t="n">
        <v>0.926034155601465</v>
      </c>
      <c r="R44" s="129" t="n">
        <v>0.765300398265412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28" t="n">
        <v>0.448423166922062</v>
      </c>
      <c r="D45" s="128" t="n">
        <v>1.06148196594822</v>
      </c>
      <c r="E45" s="128" t="n">
        <v>0.992258993114862</v>
      </c>
      <c r="F45" s="128" t="n">
        <v>1.15189723850498</v>
      </c>
      <c r="G45" s="128" t="n">
        <v>1.91027312231187</v>
      </c>
      <c r="H45" s="129" t="n">
        <v>0.85024540588408</v>
      </c>
      <c r="I45" s="129" t="n">
        <v>1.31152914825364</v>
      </c>
      <c r="J45" s="129" t="n">
        <v>1.22910992093784</v>
      </c>
      <c r="K45" s="129" t="n">
        <v>1.52</v>
      </c>
      <c r="L45" s="129" t="n">
        <v>2.2</v>
      </c>
      <c r="M45" s="129" t="n">
        <v>1.95</v>
      </c>
      <c r="N45" s="129" t="n">
        <v>2</v>
      </c>
      <c r="O45" s="129" t="n">
        <v>1.91207765807196</v>
      </c>
      <c r="P45" s="129" t="n">
        <v>1.28</v>
      </c>
      <c r="Q45" s="129" t="n">
        <v>1.2</v>
      </c>
      <c r="R45" s="129" t="n">
        <v>1.36347001052548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28" t="n">
        <v>0.776780522464619</v>
      </c>
      <c r="D46" s="128" t="n">
        <v>0.157559271102059</v>
      </c>
      <c r="E46" s="128" t="n">
        <v>0.170730635606897</v>
      </c>
      <c r="F46" s="128" t="n">
        <v>0.228759742791032</v>
      </c>
      <c r="G46" s="128" t="n">
        <v>0.934095256259205</v>
      </c>
      <c r="H46" s="129" t="n">
        <v>0.39129811338138</v>
      </c>
      <c r="I46" s="129" t="n">
        <v>0.780681035126531</v>
      </c>
      <c r="J46" s="129" t="n">
        <v>1.18102893936933</v>
      </c>
      <c r="K46" s="129" t="n">
        <v>1.23</v>
      </c>
      <c r="L46" s="129" t="n">
        <v>1</v>
      </c>
      <c r="M46" s="129" t="n">
        <v>0.66</v>
      </c>
      <c r="N46" s="129" t="n">
        <v>0.92</v>
      </c>
      <c r="O46" s="129" t="n">
        <v>1.06574938075944</v>
      </c>
      <c r="P46" s="129" t="n">
        <v>0.64</v>
      </c>
      <c r="Q46" s="129" t="n">
        <v>0.5</v>
      </c>
      <c r="R46" s="129" t="n">
        <v>0.845343955211019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28" t="n">
        <v>1.9893757618846</v>
      </c>
      <c r="D47" s="128" t="n">
        <v>5.79703459189258</v>
      </c>
      <c r="E47" s="128" t="n">
        <v>3.41808865946697</v>
      </c>
      <c r="F47" s="128" t="n">
        <v>3.25067651390362</v>
      </c>
      <c r="G47" s="128" t="n">
        <v>0.820258265626073</v>
      </c>
      <c r="H47" s="129" t="n">
        <v>1.08743245695416</v>
      </c>
      <c r="I47" s="129" t="n">
        <v>16.3127832795409</v>
      </c>
      <c r="J47" s="129" t="n">
        <v>3.02920607576056</v>
      </c>
      <c r="K47" s="129" t="n">
        <v>2.68</v>
      </c>
      <c r="L47" s="129" t="n">
        <v>5.8</v>
      </c>
      <c r="M47" s="129" t="n">
        <v>4.17</v>
      </c>
      <c r="N47" s="129" t="n">
        <v>3.1</v>
      </c>
      <c r="O47" s="129" t="n">
        <v>2.04515372715156</v>
      </c>
      <c r="P47" s="129" t="n">
        <v>1.24</v>
      </c>
      <c r="Q47" s="129" t="n">
        <v>3.1</v>
      </c>
      <c r="R47" s="129" t="n">
        <v>2.50384776872717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28" t="n">
        <v>1.97813774139814</v>
      </c>
      <c r="D48" s="128" t="n">
        <v>2.86899039340742</v>
      </c>
      <c r="E48" s="128" t="n">
        <v>2.49187636600421</v>
      </c>
      <c r="F48" s="128" t="n">
        <v>2.54386770139771</v>
      </c>
      <c r="G48" s="128" t="n">
        <v>0.952383599033382</v>
      </c>
      <c r="H48" s="129" t="n">
        <v>1.38875411456687</v>
      </c>
      <c r="I48" s="129" t="n">
        <v>3.35628296183453</v>
      </c>
      <c r="J48" s="129" t="n">
        <v>2.56905373349094</v>
      </c>
      <c r="K48" s="129" t="n">
        <v>4.21</v>
      </c>
      <c r="L48" s="129" t="n">
        <v>5.8</v>
      </c>
      <c r="M48" s="129" t="n">
        <v>2.92</v>
      </c>
      <c r="N48" s="129" t="n">
        <v>2.88</v>
      </c>
      <c r="O48" s="129" t="n">
        <v>3.5365284160611</v>
      </c>
      <c r="P48" s="129" t="n">
        <v>4.52</v>
      </c>
      <c r="Q48" s="129" t="n">
        <v>3.3</v>
      </c>
      <c r="R48" s="129" t="n">
        <v>5.04681441183358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28" t="n">
        <v>1.35824481130313</v>
      </c>
      <c r="D49" s="128" t="n">
        <v>0.83838799593623</v>
      </c>
      <c r="E49" s="128" t="n">
        <v>1.38650253561887</v>
      </c>
      <c r="F49" s="128" t="n">
        <v>2.20272240018154</v>
      </c>
      <c r="G49" s="128" t="n">
        <v>2.0537908521299</v>
      </c>
      <c r="H49" s="129" t="n">
        <v>1.33684259867898</v>
      </c>
      <c r="I49" s="129" t="n">
        <v>1.38503454366949</v>
      </c>
      <c r="J49" s="129" t="n">
        <v>1.29277488420378</v>
      </c>
      <c r="K49" s="129" t="n">
        <v>1.48</v>
      </c>
      <c r="L49" s="129" t="n">
        <v>2.2</v>
      </c>
      <c r="M49" s="129" t="n">
        <v>1.4</v>
      </c>
      <c r="N49" s="129" t="n">
        <v>1.06</v>
      </c>
      <c r="O49" s="129" t="n">
        <v>1.23542990004405</v>
      </c>
      <c r="P49" s="129" t="n">
        <v>1.47</v>
      </c>
      <c r="Q49" s="129" t="n">
        <v>0.7</v>
      </c>
      <c r="R49" s="129" t="n">
        <v>0.871009535056462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28" t="n">
        <v>2.07377766248432</v>
      </c>
      <c r="D50" s="128" t="n">
        <v>1.73690757262461</v>
      </c>
      <c r="E50" s="128" t="n">
        <v>2.65290313841778</v>
      </c>
      <c r="F50" s="128" t="n">
        <v>2.349344718448</v>
      </c>
      <c r="G50" s="128" t="n">
        <v>2.96015280265655</v>
      </c>
      <c r="H50" s="129" t="n">
        <v>1.77606132381593</v>
      </c>
      <c r="I50" s="129" t="n">
        <v>1.7018206269431</v>
      </c>
      <c r="J50" s="129" t="n">
        <v>3.99830396725214</v>
      </c>
      <c r="K50" s="129" t="n">
        <v>3.97</v>
      </c>
      <c r="L50" s="129" t="n">
        <v>3.6</v>
      </c>
      <c r="M50" s="129" t="n">
        <v>3.89</v>
      </c>
      <c r="N50" s="129" t="n">
        <v>2.36</v>
      </c>
      <c r="O50" s="129" t="n">
        <v>2.51594248551684</v>
      </c>
      <c r="P50" s="129" t="n">
        <v>2.91</v>
      </c>
      <c r="Q50" s="129" t="n">
        <v>3.5</v>
      </c>
      <c r="R50" s="129" t="n">
        <v>1.92685673869009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28" t="n">
        <v>1.16649441519777</v>
      </c>
      <c r="D51" s="128" t="n">
        <v>1.82488345587426</v>
      </c>
      <c r="E51" s="128" t="n">
        <v>1.80642232932783</v>
      </c>
      <c r="F51" s="128" t="n">
        <v>1.74415510334388</v>
      </c>
      <c r="G51" s="128" t="n">
        <v>1.63083790296011</v>
      </c>
      <c r="H51" s="129" t="n">
        <v>1.59518222916643</v>
      </c>
      <c r="I51" s="129" t="n">
        <v>1.68816312716181</v>
      </c>
      <c r="J51" s="129" t="n">
        <v>2.09432055426461</v>
      </c>
      <c r="K51" s="129" t="n">
        <v>3.38</v>
      </c>
      <c r="L51" s="129" t="n">
        <v>5.1</v>
      </c>
      <c r="M51" s="129" t="n">
        <v>3.67</v>
      </c>
      <c r="N51" s="129" t="n">
        <v>2.84</v>
      </c>
      <c r="O51" s="129" t="n">
        <v>2.41466674264137</v>
      </c>
      <c r="P51" s="129" t="n">
        <v>2.16</v>
      </c>
      <c r="Q51" s="129" t="n">
        <v>1.5</v>
      </c>
      <c r="R51" s="129" t="n">
        <v>2.1111668845571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28" t="n">
        <v>0.728738554153683</v>
      </c>
      <c r="D52" s="128" t="n">
        <v>0.934067607057556</v>
      </c>
      <c r="E52" s="128" t="n">
        <v>0.97135312045276</v>
      </c>
      <c r="F52" s="128" t="n">
        <v>2.61171164657594</v>
      </c>
      <c r="G52" s="128" t="n">
        <v>1.15459646762227</v>
      </c>
      <c r="H52" s="129" t="n">
        <v>0.792310614921803</v>
      </c>
      <c r="I52" s="129" t="n">
        <v>1.47676316606488</v>
      </c>
      <c r="J52" s="129" t="n">
        <v>2.20680858627685</v>
      </c>
      <c r="K52" s="129" t="n">
        <v>2.14</v>
      </c>
      <c r="L52" s="129" t="n">
        <v>1.7</v>
      </c>
      <c r="M52" s="129" t="n">
        <v>1.85</v>
      </c>
      <c r="N52" s="129" t="n">
        <v>1.44</v>
      </c>
      <c r="O52" s="129" t="n">
        <v>3.07613753367815</v>
      </c>
      <c r="P52" s="129" t="n">
        <v>1.95</v>
      </c>
      <c r="Q52" s="129" t="n">
        <v>2.1</v>
      </c>
      <c r="R52" s="129" t="n">
        <v>2.10354424834914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28" t="n">
        <v>1.23378133188503</v>
      </c>
      <c r="D53" s="128" t="n">
        <v>1.25379601871032</v>
      </c>
      <c r="E53" s="128" t="n">
        <v>1.39724789966932</v>
      </c>
      <c r="F53" s="128" t="n">
        <v>1.40844213706623</v>
      </c>
      <c r="G53" s="128" t="n">
        <v>3.95800837896944</v>
      </c>
      <c r="H53" s="129" t="n">
        <v>2.50845507518677</v>
      </c>
      <c r="I53" s="129" t="n">
        <v>3.38226110006808</v>
      </c>
      <c r="J53" s="129" t="n">
        <v>6.59835980533138</v>
      </c>
      <c r="K53" s="129" t="n">
        <v>6.39</v>
      </c>
      <c r="L53" s="129" t="n">
        <v>4.5</v>
      </c>
      <c r="M53" s="129" t="n">
        <v>4.73</v>
      </c>
      <c r="N53" s="129" t="n">
        <v>3.95</v>
      </c>
      <c r="O53" s="129" t="n">
        <v>6.69333369570017</v>
      </c>
      <c r="P53" s="129" t="n">
        <v>6.08</v>
      </c>
      <c r="Q53" s="129" t="n">
        <v>8</v>
      </c>
      <c r="R53" s="129" t="n">
        <v>9.60268459474068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28" t="n">
        <v>0.709601294261893</v>
      </c>
      <c r="D54" s="128" t="n">
        <v>0.228053184635213</v>
      </c>
      <c r="E54" s="128" t="n">
        <v>0.695873054003325</v>
      </c>
      <c r="F54" s="128" t="n">
        <v>1.6611485585745</v>
      </c>
      <c r="G54" s="128" t="n">
        <v>1.15042204530587</v>
      </c>
      <c r="H54" s="129" t="n">
        <v>1.50554711562882</v>
      </c>
      <c r="I54" s="129" t="n">
        <v>1.1272179750732</v>
      </c>
      <c r="J54" s="129" t="n">
        <v>0.87432396483491</v>
      </c>
      <c r="K54" s="129" t="n">
        <v>0.69</v>
      </c>
      <c r="L54" s="129" t="n">
        <v>0.8</v>
      </c>
      <c r="M54" s="129" t="n">
        <v>1.67</v>
      </c>
      <c r="N54" s="129" t="n">
        <v>1.89</v>
      </c>
      <c r="O54" s="129" t="n">
        <v>3.15410222100179</v>
      </c>
      <c r="P54" s="129" t="n">
        <v>1.9</v>
      </c>
      <c r="Q54" s="129" t="n">
        <v>1.3</v>
      </c>
      <c r="R54" s="129" t="n">
        <v>1.22148332342995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28" t="n">
        <v>1.24546679162561</v>
      </c>
      <c r="D55" s="128" t="n">
        <v>2.55686209208423</v>
      </c>
      <c r="E55" s="128" t="n">
        <v>1.32911308995016</v>
      </c>
      <c r="F55" s="128" t="n">
        <v>1.74658189000995</v>
      </c>
      <c r="G55" s="128" t="n">
        <v>0.793355149098617</v>
      </c>
      <c r="H55" s="129" t="n">
        <v>2.99060878184331</v>
      </c>
      <c r="I55" s="129" t="n">
        <v>4.32456697258249</v>
      </c>
      <c r="J55" s="129" t="n">
        <v>3.75939947357432</v>
      </c>
      <c r="K55" s="129" t="n">
        <v>4.47</v>
      </c>
      <c r="L55" s="129" t="n">
        <v>5.5</v>
      </c>
      <c r="M55" s="129" t="n">
        <v>5.41</v>
      </c>
      <c r="N55" s="129" t="n">
        <v>2.24</v>
      </c>
      <c r="O55" s="129" t="n">
        <v>4.11255484677073</v>
      </c>
      <c r="P55" s="129" t="n">
        <v>3.32</v>
      </c>
      <c r="Q55" s="129" t="n">
        <v>2.1</v>
      </c>
      <c r="R55" s="129" t="n">
        <v>3.12629243547367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28" t="n">
        <v>1.5755961416672</v>
      </c>
      <c r="D56" s="128" t="n">
        <v>2.97640841047517</v>
      </c>
      <c r="E56" s="128" t="n">
        <v>1.87278617421442</v>
      </c>
      <c r="F56" s="128" t="n">
        <v>1.45010658852</v>
      </c>
      <c r="G56" s="128" t="n">
        <v>1.43239996227865</v>
      </c>
      <c r="H56" s="129" t="n">
        <v>1.3900530243847</v>
      </c>
      <c r="I56" s="129" t="n">
        <v>2.0129390434695</v>
      </c>
      <c r="J56" s="129" t="n">
        <v>7.4969510086642</v>
      </c>
      <c r="K56" s="129" t="n">
        <v>6.3</v>
      </c>
      <c r="L56" s="129" t="n">
        <v>4.9</v>
      </c>
      <c r="M56" s="129" t="n">
        <v>5.03</v>
      </c>
      <c r="N56" s="129" t="n">
        <v>2.94</v>
      </c>
      <c r="O56" s="129" t="n">
        <v>2.32568514385073</v>
      </c>
      <c r="P56" s="129" t="n">
        <v>2.8</v>
      </c>
      <c r="Q56" s="129" t="n">
        <v>2.9</v>
      </c>
      <c r="R56" s="129" t="n">
        <v>3.84154986350577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28" t="n">
        <v>2.58884132302618</v>
      </c>
      <c r="D57" s="128" t="n">
        <v>1.16732321470259</v>
      </c>
      <c r="E57" s="128" t="n">
        <v>1.77481672012374</v>
      </c>
      <c r="F57" s="128" t="n">
        <v>0.720454818573569</v>
      </c>
      <c r="G57" s="128" t="n">
        <v>1.62775067370697</v>
      </c>
      <c r="H57" s="129" t="n">
        <v>1.35108235056148</v>
      </c>
      <c r="I57" s="129" t="n">
        <v>1.94583435834249</v>
      </c>
      <c r="J57" s="129" t="n">
        <v>2.87782798467293</v>
      </c>
      <c r="K57" s="129" t="n">
        <v>2.02</v>
      </c>
      <c r="L57" s="129" t="n">
        <v>1.4</v>
      </c>
      <c r="M57" s="129" t="n">
        <v>3.62</v>
      </c>
      <c r="N57" s="129" t="n">
        <v>1.7</v>
      </c>
      <c r="O57" s="129" t="n">
        <v>1.72603776577048</v>
      </c>
      <c r="P57" s="129" t="n">
        <v>1.21</v>
      </c>
      <c r="Q57" s="129" t="n">
        <v>1.2</v>
      </c>
      <c r="R57" s="129" t="n">
        <v>0.404453380085493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28" t="n">
        <v>1.23530801153519</v>
      </c>
      <c r="D58" s="128" t="n">
        <v>0.807580439680866</v>
      </c>
      <c r="E58" s="128" t="n">
        <v>0.848039169143515</v>
      </c>
      <c r="F58" s="128" t="n">
        <v>0.892582805722118</v>
      </c>
      <c r="G58" s="128" t="n">
        <v>1.909245927034</v>
      </c>
      <c r="H58" s="129" t="n">
        <v>1.00757337380664</v>
      </c>
      <c r="I58" s="129" t="n">
        <v>1.00095115853214</v>
      </c>
      <c r="J58" s="129" t="n">
        <v>1.16847335288926</v>
      </c>
      <c r="K58" s="129" t="n">
        <v>1.49</v>
      </c>
      <c r="L58" s="129" t="n">
        <v>1.7</v>
      </c>
      <c r="M58" s="129" t="n">
        <v>1.45</v>
      </c>
      <c r="N58" s="129" t="n">
        <v>1.43</v>
      </c>
      <c r="O58" s="129" t="n">
        <v>2.3434994776992</v>
      </c>
      <c r="P58" s="129" t="n">
        <v>3.07</v>
      </c>
      <c r="Q58" s="129" t="n">
        <v>2.3</v>
      </c>
      <c r="R58" s="129" t="n">
        <v>2.25018301040926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28" t="n">
        <v>1.15905036014625</v>
      </c>
      <c r="D59" s="128" t="n">
        <v>1.20491863914902</v>
      </c>
      <c r="E59" s="128" t="n">
        <v>2.51455854919958</v>
      </c>
      <c r="F59" s="128" t="n">
        <v>2.70442899047326</v>
      </c>
      <c r="G59" s="128" t="n">
        <v>1.08934971745971</v>
      </c>
      <c r="H59" s="129" t="n">
        <v>1.03017107595562</v>
      </c>
      <c r="I59" s="129" t="n">
        <v>1.57537210494114</v>
      </c>
      <c r="J59" s="129" t="n">
        <v>1.3740882760307</v>
      </c>
      <c r="K59" s="129" t="n">
        <v>0.99</v>
      </c>
      <c r="L59" s="129" t="n">
        <v>0.8</v>
      </c>
      <c r="M59" s="129" t="n">
        <v>0.72</v>
      </c>
      <c r="N59" s="129" t="n">
        <v>1.05</v>
      </c>
      <c r="O59" s="129" t="n">
        <v>0.642873952525284</v>
      </c>
      <c r="P59" s="129" t="n">
        <v>0.58</v>
      </c>
      <c r="Q59" s="129" t="n">
        <v>0.6</v>
      </c>
      <c r="R59" s="129" t="n">
        <v>1.01209163127399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28" t="n">
        <v>2.4405235365516</v>
      </c>
      <c r="D60" s="128" t="n">
        <v>1.5578038255384</v>
      </c>
      <c r="E60" s="128" t="n">
        <v>1.55492566091273</v>
      </c>
      <c r="F60" s="128" t="n">
        <v>2.92806634545234</v>
      </c>
      <c r="G60" s="128" t="n">
        <v>2.0665450022432</v>
      </c>
      <c r="H60" s="129" t="n">
        <v>2.1828952150796</v>
      </c>
      <c r="I60" s="129" t="n">
        <v>2.3745106273868</v>
      </c>
      <c r="J60" s="129" t="n">
        <v>2.25188418865773</v>
      </c>
      <c r="K60" s="129" t="n">
        <v>2.72</v>
      </c>
      <c r="L60" s="129" t="n">
        <v>1.9</v>
      </c>
      <c r="M60" s="129" t="n">
        <v>2.84</v>
      </c>
      <c r="N60" s="129" t="n">
        <v>3.13</v>
      </c>
      <c r="O60" s="129" t="n">
        <v>2.3748548471566</v>
      </c>
      <c r="P60" s="129" t="n">
        <v>1.8</v>
      </c>
      <c r="Q60" s="129" t="n">
        <v>1.3</v>
      </c>
      <c r="R60" s="129" t="n">
        <v>1.59826984137977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28" t="n">
        <v>0.0953856362344486</v>
      </c>
      <c r="D61" s="128" t="n">
        <v>0.738860232025629</v>
      </c>
      <c r="E61" s="128" t="n">
        <v>0.734741146362488</v>
      </c>
      <c r="F61" s="128" t="n">
        <v>0.725506233861675</v>
      </c>
      <c r="G61" s="128" t="n">
        <v>0.790527049205765</v>
      </c>
      <c r="H61" s="129" t="n">
        <v>0.946127671556522</v>
      </c>
      <c r="I61" s="129" t="n">
        <v>0.804670788733417</v>
      </c>
      <c r="J61" s="129" t="n">
        <v>0.71752279607509</v>
      </c>
      <c r="K61" s="129" t="n">
        <v>1.24</v>
      </c>
      <c r="L61" s="129" t="n">
        <v>1.4</v>
      </c>
      <c r="M61" s="129" t="n">
        <v>1.24</v>
      </c>
      <c r="N61" s="129" t="n">
        <v>1.35</v>
      </c>
      <c r="O61" s="129" t="n">
        <v>1.8677073292247</v>
      </c>
      <c r="P61" s="129" t="n">
        <v>0.91</v>
      </c>
      <c r="Q61" s="129" t="n">
        <v>0.5</v>
      </c>
      <c r="R61" s="129" t="n">
        <v>0.600429612870932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28" t="n">
        <v>2.88210154056022</v>
      </c>
      <c r="D62" s="128" t="n">
        <v>2.65165256461156</v>
      </c>
      <c r="E62" s="128" t="n">
        <v>2.11144263139755</v>
      </c>
      <c r="F62" s="128" t="n">
        <v>3.16243339720742</v>
      </c>
      <c r="G62" s="128" t="n">
        <v>6.78424437618319</v>
      </c>
      <c r="H62" s="129" t="n">
        <v>4.97875493002</v>
      </c>
      <c r="I62" s="129" t="n">
        <v>3.86448395102745</v>
      </c>
      <c r="J62" s="129" t="n">
        <v>3.89227744352291</v>
      </c>
      <c r="K62" s="129" t="n">
        <v>3.32</v>
      </c>
      <c r="L62" s="129" t="n">
        <v>2.6</v>
      </c>
      <c r="M62" s="129" t="n">
        <v>1.23</v>
      </c>
      <c r="N62" s="129" t="n">
        <v>2.17</v>
      </c>
      <c r="O62" s="129" t="n">
        <v>1.50405088019552</v>
      </c>
      <c r="P62" s="129" t="n">
        <v>1.7</v>
      </c>
      <c r="Q62" s="129" t="n">
        <v>1.2</v>
      </c>
      <c r="R62" s="129" t="n">
        <v>1.24173220329136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28" t="n">
        <v>3.40976431360947</v>
      </c>
      <c r="D63" s="128" t="n">
        <v>8.59771358080557</v>
      </c>
      <c r="E63" s="128" t="n">
        <v>0.192645483362522</v>
      </c>
      <c r="F63" s="128" t="n">
        <v>2.18231077211279</v>
      </c>
      <c r="G63" s="128" t="n">
        <v>0.881764527054108</v>
      </c>
      <c r="H63" s="129" t="n">
        <v>1.41537840130437</v>
      </c>
      <c r="I63" s="129" t="n">
        <v>1.91398780889962</v>
      </c>
      <c r="J63" s="129" t="n">
        <v>2.8640205693838</v>
      </c>
      <c r="K63" s="129" t="n">
        <v>0.52</v>
      </c>
      <c r="L63" s="129" t="n">
        <v>9.3</v>
      </c>
      <c r="M63" s="129" t="n">
        <v>3.54</v>
      </c>
      <c r="N63" s="129" t="n">
        <v>1.28</v>
      </c>
      <c r="O63" s="129" t="n">
        <v>1.14575752345303</v>
      </c>
      <c r="P63" s="129" t="n">
        <v>0.33</v>
      </c>
      <c r="Q63" s="129" t="n">
        <v>0.8</v>
      </c>
      <c r="R63" s="129" t="n">
        <v>2.29814123517097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28" t="n">
        <v>0.269035593937472</v>
      </c>
      <c r="D64" s="128" t="n">
        <v>1.53452123600041</v>
      </c>
      <c r="E64" s="128" t="n">
        <v>0.919991893683758</v>
      </c>
      <c r="F64" s="128" t="n">
        <v>0.536092335463498</v>
      </c>
      <c r="G64" s="128" t="n">
        <v>0.889512528204436</v>
      </c>
      <c r="H64" s="129" t="n">
        <v>0.714993547399347</v>
      </c>
      <c r="I64" s="129" t="n">
        <v>1.43831918264074</v>
      </c>
      <c r="J64" s="129" t="n">
        <v>1.48606659485774</v>
      </c>
      <c r="K64" s="129" t="n">
        <v>0.99</v>
      </c>
      <c r="L64" s="129" t="n">
        <v>0.9</v>
      </c>
      <c r="M64" s="129" t="n">
        <v>0.68</v>
      </c>
      <c r="N64" s="129" t="n">
        <v>1.91</v>
      </c>
      <c r="O64" s="129" t="n">
        <v>1.59970974281114</v>
      </c>
      <c r="P64" s="129" t="n">
        <v>3.57</v>
      </c>
      <c r="Q64" s="129" t="n">
        <v>3.5</v>
      </c>
      <c r="R64" s="129" t="n">
        <v>3.61356823320002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8" t="n">
        <v>1E-005</v>
      </c>
      <c r="D65" s="128" t="n">
        <v>1E-005</v>
      </c>
      <c r="E65" s="128" t="n">
        <v>1E-005</v>
      </c>
      <c r="F65" s="128" t="n">
        <v>1E-005</v>
      </c>
      <c r="G65" s="128" t="n">
        <v>0.909091909090909</v>
      </c>
      <c r="H65" s="129" t="n">
        <v>1.24582190502116</v>
      </c>
      <c r="I65" s="129" t="n">
        <v>0.0847516785183041</v>
      </c>
      <c r="J65" s="129" t="n">
        <v>0.118397779575278</v>
      </c>
      <c r="K65" s="129" t="n">
        <v>0.33</v>
      </c>
      <c r="L65" s="129" t="n">
        <v>0</v>
      </c>
      <c r="M65" s="129" t="n">
        <v>0.0001</v>
      </c>
      <c r="N65" s="129" t="n">
        <v>0.03</v>
      </c>
      <c r="O65" s="129" t="n">
        <v>0.0544856426435658</v>
      </c>
      <c r="P65" s="129" t="n">
        <v>0.06</v>
      </c>
      <c r="Q65" s="129" t="n">
        <v>5.3</v>
      </c>
      <c r="R65" s="129" t="n">
        <v>2.30202361193036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28" t="n">
        <v>1.95906376686593</v>
      </c>
      <c r="D66" s="128" t="n">
        <v>0.159774485691172</v>
      </c>
      <c r="E66" s="128" t="n">
        <v>0.203811220434219</v>
      </c>
      <c r="F66" s="128" t="n">
        <v>0.20335591465568</v>
      </c>
      <c r="G66" s="128" t="n">
        <v>0.140359453897646</v>
      </c>
      <c r="H66" s="129" t="n">
        <v>0.0672680457909307</v>
      </c>
      <c r="I66" s="129" t="n">
        <v>0.411448156429889</v>
      </c>
      <c r="J66" s="129" t="n">
        <v>0.122695531846549</v>
      </c>
      <c r="K66" s="129" t="n">
        <v>0.15</v>
      </c>
      <c r="L66" s="129" t="n">
        <v>0.1</v>
      </c>
      <c r="M66" s="129" t="n">
        <v>0.04</v>
      </c>
      <c r="N66" s="129" t="n">
        <v>0.02</v>
      </c>
      <c r="O66" s="129" t="n">
        <v>0.732624810644898</v>
      </c>
      <c r="P66" s="129" t="n">
        <v>0.11</v>
      </c>
      <c r="Q66" s="129" t="n">
        <v>0.1</v>
      </c>
      <c r="R66" s="129" t="n">
        <v>0.0408856157534228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28" t="n">
        <v>0.593069451738285</v>
      </c>
      <c r="D67" s="128" t="n">
        <v>1.04811878340559</v>
      </c>
      <c r="E67" s="128" t="n">
        <v>1.09153110707296</v>
      </c>
      <c r="F67" s="128" t="n">
        <v>0.543063398502656</v>
      </c>
      <c r="G67" s="128" t="n">
        <v>0.46465101046357</v>
      </c>
      <c r="H67" s="129" t="n">
        <v>0.635196022001391</v>
      </c>
      <c r="I67" s="129" t="n">
        <v>1.21967592827492</v>
      </c>
      <c r="J67" s="129" t="n">
        <v>1.57272947120897</v>
      </c>
      <c r="K67" s="129" t="n">
        <v>0.81</v>
      </c>
      <c r="L67" s="129" t="n">
        <v>1.1</v>
      </c>
      <c r="M67" s="129" t="n">
        <v>1.11</v>
      </c>
      <c r="N67" s="129" t="n">
        <v>1.13</v>
      </c>
      <c r="O67" s="129" t="n">
        <v>1.17727451275484</v>
      </c>
      <c r="P67" s="129" t="n">
        <v>1.25</v>
      </c>
      <c r="Q67" s="129" t="n">
        <v>1.7</v>
      </c>
      <c r="R67" s="129" t="n">
        <v>2.0537085160674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28" t="n">
        <v>1.7185574126134</v>
      </c>
      <c r="D68" s="128" t="n">
        <v>0.991605035479721</v>
      </c>
      <c r="E68" s="128" t="n">
        <v>0.32529351231218</v>
      </c>
      <c r="F68" s="128" t="n">
        <v>0.125249711800418</v>
      </c>
      <c r="G68" s="128" t="n">
        <v>0.145051992640969</v>
      </c>
      <c r="H68" s="129" t="n">
        <v>0.813031226211708</v>
      </c>
      <c r="I68" s="129" t="n">
        <v>0.68123507375631</v>
      </c>
      <c r="J68" s="129" t="n">
        <v>0.380155911171646</v>
      </c>
      <c r="K68" s="129" t="n">
        <v>0.45</v>
      </c>
      <c r="L68" s="129" t="n">
        <v>0.9</v>
      </c>
      <c r="M68" s="129" t="n">
        <v>1.61</v>
      </c>
      <c r="N68" s="129" t="n">
        <v>0.61</v>
      </c>
      <c r="O68" s="129" t="n">
        <v>0.862247948252264</v>
      </c>
      <c r="P68" s="129" t="n">
        <v>0.63</v>
      </c>
      <c r="Q68" s="129" t="n">
        <v>0.4</v>
      </c>
      <c r="R68" s="129" t="n">
        <v>0.167422081449245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28" t="n">
        <v>0.381598899293774</v>
      </c>
      <c r="D69" s="128" t="n">
        <v>0.340956404865135</v>
      </c>
      <c r="E69" s="128" t="n">
        <v>0.92200743548993</v>
      </c>
      <c r="F69" s="128" t="n">
        <v>1.42312507331517</v>
      </c>
      <c r="G69" s="128" t="n">
        <v>1.37913665533372</v>
      </c>
      <c r="H69" s="129" t="n">
        <v>1.59741098797595</v>
      </c>
      <c r="I69" s="129" t="n">
        <v>1.88974348762842</v>
      </c>
      <c r="J69" s="129" t="n">
        <v>2.37353762287344</v>
      </c>
      <c r="K69" s="129" t="n">
        <v>6.37</v>
      </c>
      <c r="L69" s="129" t="n">
        <v>6.9</v>
      </c>
      <c r="M69" s="129" t="n">
        <v>4.04</v>
      </c>
      <c r="N69" s="129" t="n">
        <v>2.51</v>
      </c>
      <c r="O69" s="129" t="n">
        <v>1.83811832558747</v>
      </c>
      <c r="P69" s="129" t="n">
        <v>2.73</v>
      </c>
      <c r="Q69" s="129" t="n">
        <v>2.3</v>
      </c>
      <c r="R69" s="129" t="n">
        <v>1.81489221497594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28" t="n">
        <v>1.48935957918685</v>
      </c>
      <c r="D70" s="128" t="n">
        <v>1.43136260714286</v>
      </c>
      <c r="E70" s="128" t="n">
        <v>1.30708648221891</v>
      </c>
      <c r="F70" s="128" t="n">
        <v>1.04303544626905</v>
      </c>
      <c r="G70" s="128" t="n">
        <v>1.73697788845059</v>
      </c>
      <c r="H70" s="129" t="n">
        <v>2.3498443365597</v>
      </c>
      <c r="I70" s="129" t="n">
        <v>0.970995954500989</v>
      </c>
      <c r="J70" s="129" t="n">
        <v>1.4185209362491</v>
      </c>
      <c r="K70" s="129" t="n">
        <v>2.51</v>
      </c>
      <c r="L70" s="129" t="n">
        <v>3</v>
      </c>
      <c r="M70" s="129" t="n">
        <v>2.39</v>
      </c>
      <c r="N70" s="129" t="n">
        <v>1.14</v>
      </c>
      <c r="O70" s="129" t="n">
        <v>2.41693611326875</v>
      </c>
      <c r="P70" s="129" t="n">
        <v>2.3</v>
      </c>
      <c r="Q70" s="129" t="n">
        <v>2.6</v>
      </c>
      <c r="R70" s="129" t="n">
        <v>1.75380473991874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28" t="n">
        <v>1.22028104166922</v>
      </c>
      <c r="D71" s="128" t="n">
        <v>0.442429645762147</v>
      </c>
      <c r="E71" s="128" t="n">
        <v>0.504198580023384</v>
      </c>
      <c r="F71" s="128" t="n">
        <v>0.369774149395712</v>
      </c>
      <c r="G71" s="128" t="n">
        <v>0.164608023793214</v>
      </c>
      <c r="H71" s="129" t="n">
        <v>0.24191481956332</v>
      </c>
      <c r="I71" s="129" t="n">
        <v>0.315225207037013</v>
      </c>
      <c r="J71" s="129" t="n">
        <v>1.3752184906175</v>
      </c>
      <c r="K71" s="129" t="n">
        <v>0.77</v>
      </c>
      <c r="L71" s="129" t="n">
        <v>0.1</v>
      </c>
      <c r="M71" s="129" t="n">
        <v>0.35</v>
      </c>
      <c r="N71" s="129" t="n">
        <v>0.21</v>
      </c>
      <c r="O71" s="129" t="n">
        <v>0.219253524267656</v>
      </c>
      <c r="P71" s="129" t="n">
        <v>0.12</v>
      </c>
      <c r="Q71" s="129" t="n">
        <v>0.6</v>
      </c>
      <c r="R71" s="129" t="n">
        <v>2.0570149646864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28" t="n">
        <v>0.639191317195326</v>
      </c>
      <c r="D72" s="128" t="n">
        <v>0.576963305864451</v>
      </c>
      <c r="E72" s="128" t="n">
        <v>1.24862908404246</v>
      </c>
      <c r="F72" s="128" t="n">
        <v>0.975367230362408</v>
      </c>
      <c r="G72" s="128" t="n">
        <v>1.24059870505188</v>
      </c>
      <c r="H72" s="129" t="n">
        <v>1.38989558149031</v>
      </c>
      <c r="I72" s="129" t="n">
        <v>1.86894153758221</v>
      </c>
      <c r="J72" s="129" t="n">
        <v>1.7346903296808</v>
      </c>
      <c r="K72" s="129" t="n">
        <v>1.75</v>
      </c>
      <c r="L72" s="129" t="n">
        <v>1.1</v>
      </c>
      <c r="M72" s="129" t="n">
        <v>1.2</v>
      </c>
      <c r="N72" s="129" t="n">
        <v>1.45</v>
      </c>
      <c r="O72" s="129" t="n">
        <v>1.21246186007445</v>
      </c>
      <c r="P72" s="129" t="n">
        <v>1.3</v>
      </c>
      <c r="Q72" s="129" t="n">
        <v>1.1</v>
      </c>
      <c r="R72" s="129" t="n">
        <v>1.40934069238688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28" t="n">
        <v>0.223652601583188</v>
      </c>
      <c r="D73" s="128" t="n">
        <v>0.310863421174172</v>
      </c>
      <c r="E73" s="128" t="n">
        <v>0.330734936524078</v>
      </c>
      <c r="F73" s="128" t="n">
        <v>0.326629166553431</v>
      </c>
      <c r="G73" s="128" t="n">
        <v>1.15236341657453</v>
      </c>
      <c r="H73" s="129" t="n">
        <v>9.1188133026522</v>
      </c>
      <c r="I73" s="129" t="n">
        <v>4.24577140751714</v>
      </c>
      <c r="J73" s="129" t="n">
        <v>3.46160564279844</v>
      </c>
      <c r="K73" s="129" t="n">
        <v>3.42</v>
      </c>
      <c r="L73" s="129" t="n">
        <v>3.9</v>
      </c>
      <c r="M73" s="129" t="n">
        <v>4.73</v>
      </c>
      <c r="N73" s="129" t="n">
        <v>2.8</v>
      </c>
      <c r="O73" s="129" t="n">
        <v>4.52520225346606</v>
      </c>
      <c r="P73" s="129" t="n">
        <v>4.78</v>
      </c>
      <c r="Q73" s="129" t="n">
        <v>1.6</v>
      </c>
      <c r="R73" s="129" t="n">
        <v>1.38308572614051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28" t="n">
        <v>0.951331942042666</v>
      </c>
      <c r="D74" s="128" t="n">
        <v>1.20534658418366</v>
      </c>
      <c r="E74" s="128" t="n">
        <v>1.49750715569165</v>
      </c>
      <c r="F74" s="128" t="n">
        <v>1.20527061805266</v>
      </c>
      <c r="G74" s="128" t="n">
        <v>2.0280808380643</v>
      </c>
      <c r="H74" s="129" t="n">
        <v>1.0101974134886</v>
      </c>
      <c r="I74" s="129" t="n">
        <v>1.5598080488016</v>
      </c>
      <c r="J74" s="129" t="n">
        <v>1.54184550801804</v>
      </c>
      <c r="K74" s="129" t="n">
        <v>2.74</v>
      </c>
      <c r="L74" s="129" t="n">
        <v>2.2</v>
      </c>
      <c r="M74" s="129" t="n">
        <v>3.37</v>
      </c>
      <c r="N74" s="129" t="n">
        <v>3.53</v>
      </c>
      <c r="O74" s="129" t="n">
        <v>4.19339754587978</v>
      </c>
      <c r="P74" s="129" t="n">
        <v>3.79</v>
      </c>
      <c r="Q74" s="129" t="n">
        <v>2.5</v>
      </c>
      <c r="R74" s="129" t="n">
        <v>2.11243924200568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28" t="n">
        <v>0.892452357567637</v>
      </c>
      <c r="D75" s="128" t="n">
        <v>1.36711751128767</v>
      </c>
      <c r="E75" s="128" t="n">
        <v>1.4474378644178</v>
      </c>
      <c r="F75" s="128" t="n">
        <v>1.0657809640314</v>
      </c>
      <c r="G75" s="128" t="n">
        <v>0.503750912829583</v>
      </c>
      <c r="H75" s="129" t="n">
        <v>0.34020939165889</v>
      </c>
      <c r="I75" s="129" t="n">
        <v>0.402941946362095</v>
      </c>
      <c r="J75" s="129" t="n">
        <v>0.777391470240796</v>
      </c>
      <c r="K75" s="129" t="n">
        <v>1.21</v>
      </c>
      <c r="L75" s="129" t="n">
        <v>0.9</v>
      </c>
      <c r="M75" s="129" t="n">
        <v>0.38</v>
      </c>
      <c r="N75" s="129" t="n">
        <v>0.48</v>
      </c>
      <c r="O75" s="129" t="n">
        <v>0.583504094743959</v>
      </c>
      <c r="P75" s="129" t="n">
        <v>0.91</v>
      </c>
      <c r="Q75" s="129" t="n">
        <v>0.4</v>
      </c>
      <c r="R75" s="129" t="n">
        <v>0.583089365856854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28" t="n">
        <v>0.0834662467981004</v>
      </c>
      <c r="D76" s="128" t="n">
        <v>0.0581257348324141</v>
      </c>
      <c r="E76" s="128" t="n">
        <v>0.0170385891811309</v>
      </c>
      <c r="F76" s="128" t="n">
        <v>0.0144092091650267</v>
      </c>
      <c r="G76" s="128" t="n">
        <v>0.352560989734377</v>
      </c>
      <c r="H76" s="129" t="n">
        <v>0.601119855146445</v>
      </c>
      <c r="I76" s="129" t="n">
        <v>1.62595505030649</v>
      </c>
      <c r="J76" s="129" t="n">
        <v>2.34030569477372</v>
      </c>
      <c r="K76" s="129" t="n">
        <v>0.92</v>
      </c>
      <c r="L76" s="129" t="n">
        <v>1.2</v>
      </c>
      <c r="M76" s="129" t="n">
        <v>0.95</v>
      </c>
      <c r="N76" s="129" t="n">
        <v>0.43</v>
      </c>
      <c r="O76" s="129" t="n">
        <v>0.601641715498752</v>
      </c>
      <c r="P76" s="129" t="n">
        <v>0.35</v>
      </c>
      <c r="Q76" s="129" t="n">
        <v>0.6</v>
      </c>
      <c r="R76" s="129" t="n">
        <v>1.04878599524217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28" t="n">
        <v>0.544256244958447</v>
      </c>
      <c r="D77" s="128" t="n">
        <v>0.26246190202805</v>
      </c>
      <c r="E77" s="128" t="n">
        <v>0.185694063649869</v>
      </c>
      <c r="F77" s="128" t="n">
        <v>0.577997047890271</v>
      </c>
      <c r="G77" s="128" t="n">
        <v>0.593479886558941</v>
      </c>
      <c r="H77" s="129" t="n">
        <v>0.628195307596411</v>
      </c>
      <c r="I77" s="129" t="n">
        <v>1.31030955735724</v>
      </c>
      <c r="J77" s="129" t="n">
        <v>4.06756836052505</v>
      </c>
      <c r="K77" s="129" t="n">
        <v>3.4</v>
      </c>
      <c r="L77" s="129" t="n">
        <v>0.8</v>
      </c>
      <c r="M77" s="129" t="n">
        <v>0.44</v>
      </c>
      <c r="N77" s="129" t="n">
        <v>0.43</v>
      </c>
      <c r="O77" s="129" t="n">
        <v>0.711268619368931</v>
      </c>
      <c r="P77" s="129" t="n">
        <v>1.18</v>
      </c>
      <c r="Q77" s="129" t="n">
        <v>0.5</v>
      </c>
      <c r="R77" s="129" t="n">
        <v>0.67699855416716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28" t="n">
        <v>1.98097546638739</v>
      </c>
      <c r="D78" s="128" t="n">
        <v>1.18254379367568</v>
      </c>
      <c r="E78" s="128" t="n">
        <v>1.02085185661163</v>
      </c>
      <c r="F78" s="128" t="n">
        <v>0.471879010261921</v>
      </c>
      <c r="G78" s="128" t="n">
        <v>1.82088966581027</v>
      </c>
      <c r="H78" s="129" t="n">
        <v>2.58264679445082</v>
      </c>
      <c r="I78" s="129" t="n">
        <v>2.82134964047021</v>
      </c>
      <c r="J78" s="129" t="n">
        <v>2.55302754984336</v>
      </c>
      <c r="K78" s="129" t="n">
        <v>3.28</v>
      </c>
      <c r="L78" s="129" t="n">
        <v>2.7</v>
      </c>
      <c r="M78" s="129" t="n">
        <v>2.77</v>
      </c>
      <c r="N78" s="129" t="n">
        <v>3.61</v>
      </c>
      <c r="O78" s="129" t="n">
        <v>2.88009936228829</v>
      </c>
      <c r="P78" s="129" t="n">
        <v>3.51</v>
      </c>
      <c r="Q78" s="129" t="n">
        <v>5</v>
      </c>
      <c r="R78" s="129" t="n">
        <v>7.66712149669826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28" t="n">
        <v>0.00157258573000157</v>
      </c>
      <c r="D79" s="128" t="n">
        <v>0.623519585650149</v>
      </c>
      <c r="E79" s="128" t="n">
        <v>0.204640880261155</v>
      </c>
      <c r="F79" s="128" t="n">
        <v>0.381427556690457</v>
      </c>
      <c r="G79" s="128" t="n">
        <v>0.354057451877896</v>
      </c>
      <c r="H79" s="129" t="n">
        <v>1.72314126078405</v>
      </c>
      <c r="I79" s="129" t="n">
        <v>2.83002788738331</v>
      </c>
      <c r="J79" s="129" t="n">
        <v>3.29349044106736</v>
      </c>
      <c r="K79" s="129" t="n">
        <v>3.01</v>
      </c>
      <c r="L79" s="129" t="n">
        <v>3.3</v>
      </c>
      <c r="M79" s="129" t="n">
        <v>1.9</v>
      </c>
      <c r="N79" s="129" t="n">
        <v>1.14</v>
      </c>
      <c r="O79" s="129" t="n">
        <v>1.94083784719045</v>
      </c>
      <c r="P79" s="129" t="n">
        <v>0.64</v>
      </c>
      <c r="Q79" s="129" t="n">
        <v>1.1</v>
      </c>
      <c r="R79" s="129" t="n">
        <v>0.368146557361217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28" t="n">
        <v>0.04164838546969</v>
      </c>
      <c r="D80" s="128" t="n">
        <v>0.0469766621331424</v>
      </c>
      <c r="E80" s="128" t="n">
        <v>0.147647738142831</v>
      </c>
      <c r="F80" s="128" t="n">
        <v>2.72386073320553</v>
      </c>
      <c r="G80" s="128" t="n">
        <v>3.34524714443479</v>
      </c>
      <c r="H80" s="129" t="n">
        <v>2.97474037527919</v>
      </c>
      <c r="I80" s="129" t="n">
        <v>1.17797901158748</v>
      </c>
      <c r="J80" s="129" t="n">
        <v>0.799640060905772</v>
      </c>
      <c r="K80" s="129" t="n">
        <v>0.53</v>
      </c>
      <c r="L80" s="129" t="n">
        <v>0.4</v>
      </c>
      <c r="M80" s="129" t="n">
        <v>1.09</v>
      </c>
      <c r="N80" s="129" t="n">
        <v>0.37</v>
      </c>
      <c r="O80" s="129" t="n">
        <v>0.619031915634994</v>
      </c>
      <c r="P80" s="129" t="n">
        <v>0.15</v>
      </c>
      <c r="Q80" s="129" t="n">
        <v>0.3</v>
      </c>
      <c r="R80" s="129" t="n">
        <v>0.162228770790389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28" t="n">
        <v>0.119540470060045</v>
      </c>
      <c r="D81" s="128" t="n">
        <v>0.13396891820906</v>
      </c>
      <c r="E81" s="128" t="n">
        <v>0.0112397612387612</v>
      </c>
      <c r="F81" s="128" t="n">
        <v>0.00637259809420225</v>
      </c>
      <c r="G81" s="128" t="n">
        <v>19.7539420464455</v>
      </c>
      <c r="H81" s="129" t="n">
        <v>4.17201926633345</v>
      </c>
      <c r="I81" s="129" t="n">
        <v>3.31153778654023</v>
      </c>
      <c r="J81" s="129" t="n">
        <v>3.77830198102401</v>
      </c>
      <c r="K81" s="129" t="n">
        <v>3.77</v>
      </c>
      <c r="L81" s="129" t="n">
        <v>6</v>
      </c>
      <c r="M81" s="129" t="n">
        <v>7.66</v>
      </c>
      <c r="N81" s="129" t="n">
        <v>5.7</v>
      </c>
      <c r="O81" s="129" t="n">
        <v>4.80271178367374</v>
      </c>
      <c r="P81" s="129" t="n">
        <v>5.36</v>
      </c>
      <c r="Q81" s="129" t="n">
        <v>5.5</v>
      </c>
      <c r="R81" s="129" t="n">
        <v>4.2703802770557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8" t="n">
        <v>0.0951541370799881</v>
      </c>
      <c r="D82" s="128" t="n">
        <v>0.571507699480448</v>
      </c>
      <c r="E82" s="128" t="n">
        <v>0.725449581902373</v>
      </c>
      <c r="F82" s="128" t="n">
        <v>0.00327432242225859</v>
      </c>
      <c r="G82" s="128" t="n">
        <v>1.14729652685757</v>
      </c>
      <c r="H82" s="129" t="n">
        <v>1.49013731628189</v>
      </c>
      <c r="I82" s="129" t="n">
        <v>7.17711132021585</v>
      </c>
      <c r="J82" s="129" t="n">
        <v>1.78828884171547</v>
      </c>
      <c r="K82" s="129" t="n">
        <v>4.07</v>
      </c>
      <c r="L82" s="129" t="n">
        <v>0.9</v>
      </c>
      <c r="M82" s="129" t="n">
        <v>0.78</v>
      </c>
      <c r="N82" s="129" t="n">
        <v>0.2</v>
      </c>
      <c r="O82" s="129" t="n">
        <v>0.447738599337435</v>
      </c>
      <c r="P82" s="129" t="n">
        <v>0.46</v>
      </c>
      <c r="Q82" s="129" t="n">
        <v>2.5</v>
      </c>
      <c r="R82" s="129" t="n">
        <v>0.562421211773422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8" t="n">
        <v>1E-005</v>
      </c>
      <c r="D83" s="128" t="n">
        <v>1E-005</v>
      </c>
      <c r="E83" s="128" t="n">
        <v>0.0001</v>
      </c>
      <c r="F83" s="128" t="n">
        <v>1E-005</v>
      </c>
      <c r="G83" s="128" t="n">
        <v>1E-005</v>
      </c>
      <c r="H83" s="129" t="n">
        <v>1E-005</v>
      </c>
      <c r="I83" s="129" t="n">
        <v>0.195928663811368</v>
      </c>
      <c r="J83" s="129" t="n">
        <v>0.137595232144197</v>
      </c>
      <c r="K83" s="129" t="n">
        <v>0.17</v>
      </c>
      <c r="L83" s="129" t="n">
        <v>0.1</v>
      </c>
      <c r="M83" s="129" t="n">
        <v>0.91</v>
      </c>
      <c r="N83" s="129" t="n">
        <v>0.19</v>
      </c>
      <c r="O83" s="129" t="n">
        <v>0.466660889004713</v>
      </c>
      <c r="P83" s="129" t="n">
        <v>0.04</v>
      </c>
      <c r="Q83" s="129" t="n">
        <v>0.4</v>
      </c>
      <c r="R83" s="129" t="n">
        <v>0.0688288618617609</v>
      </c>
    </row>
    <row r="84" customFormat="false" ht="15.75" hidden="false" customHeight="false" outlineLevel="0" collapsed="false">
      <c r="D84" s="127"/>
      <c r="E84" s="127"/>
      <c r="F84" s="127"/>
      <c r="G84" s="1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86"/>
    <col collapsed="false" customWidth="true" hidden="false" outlineLevel="0" max="3" min="3" style="117" width="11.72"/>
    <col collapsed="false" customWidth="true" hidden="false" outlineLevel="0" max="4" min="4" style="117" width="8.86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0.314613192461232</v>
      </c>
      <c r="C2" s="121" t="n">
        <v>2020</v>
      </c>
      <c r="D2" s="117" t="n">
        <v>41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0.142844510188485</v>
      </c>
      <c r="C3" s="121" t="n">
        <v>2020</v>
      </c>
      <c r="D3" s="117" t="n">
        <v>41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0.354951659925524</v>
      </c>
      <c r="C4" s="121" t="n">
        <v>2020</v>
      </c>
      <c r="D4" s="117" t="n">
        <v>41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0.531167348021791</v>
      </c>
      <c r="C5" s="121" t="n">
        <v>2020</v>
      </c>
      <c r="D5" s="117" t="n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0.0500384042869656</v>
      </c>
      <c r="C6" s="121" t="n">
        <v>2020</v>
      </c>
      <c r="D6" s="117" t="n">
        <v>41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0.0427567727289957</v>
      </c>
      <c r="C7" s="121" t="n">
        <v>2020</v>
      </c>
      <c r="D7" s="117" t="n">
        <v>41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0.000192292821429552</v>
      </c>
      <c r="C8" s="121" t="n">
        <v>2020</v>
      </c>
      <c r="D8" s="117" t="n">
        <v>41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0.00121359653689603</v>
      </c>
      <c r="C9" s="121" t="n">
        <v>2020</v>
      </c>
      <c r="D9" s="117" t="n">
        <v>41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0.635274142870417</v>
      </c>
      <c r="C10" s="121" t="n">
        <v>2020</v>
      </c>
      <c r="D10" s="117" t="n">
        <v>41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0.598323922088401</v>
      </c>
      <c r="C11" s="121" t="n">
        <v>2020</v>
      </c>
      <c r="D11" s="117" t="n">
        <v>41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0.0106759754009551</v>
      </c>
      <c r="C12" s="121" t="n">
        <v>2020</v>
      </c>
      <c r="D12" s="117" t="n">
        <v>41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0.0996379258796831</v>
      </c>
      <c r="C13" s="121" t="n">
        <v>2020</v>
      </c>
      <c r="D13" s="117" t="n">
        <v>41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0.122601080116257</v>
      </c>
      <c r="C14" s="121" t="n">
        <v>2020</v>
      </c>
      <c r="D14" s="117" t="n">
        <v>41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0.13495437611294</v>
      </c>
      <c r="C15" s="121" t="n">
        <v>2020</v>
      </c>
      <c r="D15" s="117" t="n">
        <v>41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0.21927288738902</v>
      </c>
      <c r="C16" s="121" t="n">
        <v>2020</v>
      </c>
      <c r="D16" s="117" t="n">
        <v>41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0.446150852591496</v>
      </c>
      <c r="C17" s="121" t="n">
        <v>2020</v>
      </c>
      <c r="D17" s="117" t="n">
        <v>41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0.240460045167857</v>
      </c>
      <c r="C18" s="121" t="n">
        <v>2020</v>
      </c>
      <c r="D18" s="117" t="n">
        <v>41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0.477419764691527</v>
      </c>
      <c r="C19" s="121" t="n">
        <v>2020</v>
      </c>
      <c r="D19" s="117" t="n">
        <v>41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0.306404192027078</v>
      </c>
      <c r="C20" s="121" t="n">
        <v>2020</v>
      </c>
      <c r="D20" s="117" t="n">
        <v>41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0.0283453889165169</v>
      </c>
      <c r="C21" s="121" t="n">
        <v>2020</v>
      </c>
      <c r="D21" s="117" t="n">
        <v>41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0.000332286900513194</v>
      </c>
      <c r="C22" s="121" t="n">
        <v>2020</v>
      </c>
      <c r="D22" s="117" t="n">
        <v>41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0.000441919459368924</v>
      </c>
      <c r="C23" s="121" t="n">
        <v>2020</v>
      </c>
      <c r="D23" s="117" t="n">
        <v>41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1.64563509802562E-006</v>
      </c>
      <c r="C24" s="121" t="n">
        <v>2020</v>
      </c>
      <c r="D24" s="117" t="n">
        <v>41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0.256733195805077</v>
      </c>
      <c r="C25" s="121" t="n">
        <v>2020</v>
      </c>
      <c r="D25" s="117" t="n">
        <v>41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0.00107182589538109</v>
      </c>
      <c r="C26" s="121" t="n">
        <v>2020</v>
      </c>
      <c r="D26" s="117" t="n">
        <v>41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0.119809304522916</v>
      </c>
      <c r="C27" s="121" t="n">
        <v>2020</v>
      </c>
      <c r="D27" s="117" t="n">
        <v>41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0.0028307929738984</v>
      </c>
      <c r="C28" s="121" t="n">
        <v>2020</v>
      </c>
      <c r="D28" s="117" t="n">
        <v>41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0.481886703467054</v>
      </c>
      <c r="C29" s="121" t="n">
        <v>2020</v>
      </c>
      <c r="D29" s="117" t="n">
        <v>41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0.000342702719112882</v>
      </c>
      <c r="C30" s="121" t="n">
        <v>2020</v>
      </c>
      <c r="D30" s="117" t="n">
        <v>41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0.000239152916230041</v>
      </c>
      <c r="C31" s="121" t="n">
        <v>2020</v>
      </c>
      <c r="D31" s="117" t="n">
        <v>41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0.508776077003132</v>
      </c>
      <c r="C32" s="121" t="n">
        <v>2020</v>
      </c>
      <c r="D32" s="117" t="n">
        <v>41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0.4168750342291</v>
      </c>
      <c r="C33" s="121" t="n">
        <v>2020</v>
      </c>
      <c r="D33" s="117" t="n">
        <v>41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0.0295756825543644</v>
      </c>
      <c r="C34" s="121" t="n">
        <v>2020</v>
      </c>
      <c r="D34" s="117" t="n">
        <v>41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0.0120970782228021</v>
      </c>
      <c r="C35" s="121" t="n">
        <v>2020</v>
      </c>
      <c r="D35" s="117" t="n">
        <v>41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0.589127562680444</v>
      </c>
      <c r="C36" s="121" t="n">
        <v>2020</v>
      </c>
      <c r="D36" s="117" t="n">
        <v>41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0.432083509182497</v>
      </c>
      <c r="C37" s="121" t="n">
        <v>2020</v>
      </c>
      <c r="D37" s="117" t="n">
        <v>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0.00423046168402005</v>
      </c>
      <c r="C38" s="121" t="n">
        <v>2020</v>
      </c>
      <c r="D38" s="117" t="n">
        <v>41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0.0514269976800375</v>
      </c>
      <c r="C39" s="121" t="n">
        <v>2020</v>
      </c>
      <c r="D39" s="117" t="n">
        <v>41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0.0214439388162783</v>
      </c>
      <c r="C40" s="121" t="n">
        <v>2020</v>
      </c>
      <c r="D40" s="117" t="n">
        <v>41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2.20503086898401E-009</v>
      </c>
      <c r="C41" s="121" t="n">
        <v>2020</v>
      </c>
      <c r="D41" s="117" t="n">
        <v>41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0.00241435041124322</v>
      </c>
      <c r="C42" s="121" t="n">
        <v>2020</v>
      </c>
      <c r="D42" s="117" t="n">
        <v>41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1.11117557794989E-005</v>
      </c>
      <c r="C43" s="121" t="n">
        <v>2020</v>
      </c>
      <c r="D43" s="117" t="n">
        <v>41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0.0551167790556558</v>
      </c>
      <c r="C44" s="121" t="n">
        <v>2020</v>
      </c>
      <c r="D44" s="117" t="n">
        <v>41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0.196560729628833</v>
      </c>
      <c r="C45" s="121" t="n">
        <v>2020</v>
      </c>
      <c r="D45" s="117" t="n">
        <v>41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0.0725218031490156</v>
      </c>
      <c r="C46" s="121" t="n">
        <v>2020</v>
      </c>
      <c r="D46" s="117" t="n">
        <v>41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0.412357350602629</v>
      </c>
      <c r="C47" s="121" t="n">
        <v>2020</v>
      </c>
      <c r="D47" s="117" t="n">
        <v>41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0.644359024925929</v>
      </c>
      <c r="C48" s="121" t="n">
        <v>2020</v>
      </c>
      <c r="D48" s="117" t="n">
        <v>41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0.0783513648752843</v>
      </c>
      <c r="C49" s="121" t="n">
        <v>2020</v>
      </c>
      <c r="D49" s="117" t="n">
        <v>41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0.316277796368607</v>
      </c>
      <c r="C50" s="121" t="n">
        <v>2020</v>
      </c>
      <c r="D50" s="117" t="n">
        <v>41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0.349714754747889</v>
      </c>
      <c r="C51" s="121" t="n">
        <v>2020</v>
      </c>
      <c r="D51" s="117" t="n">
        <v>41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0.348385849826357</v>
      </c>
      <c r="C52" s="121" t="n">
        <v>2020</v>
      </c>
      <c r="D52" s="117" t="n">
        <v>41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0.793751795707146</v>
      </c>
      <c r="C53" s="121" t="n">
        <v>2020</v>
      </c>
      <c r="D53" s="117" t="n">
        <v>41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0.162694162538821</v>
      </c>
      <c r="C54" s="121" t="n">
        <v>2020</v>
      </c>
      <c r="D54" s="117" t="n">
        <v>41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0.491895352749961</v>
      </c>
      <c r="C55" s="121" t="n">
        <v>2020</v>
      </c>
      <c r="D55" s="117" t="n">
        <v>41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0.561361828890435</v>
      </c>
      <c r="C56" s="121" t="n">
        <v>2020</v>
      </c>
      <c r="D56" s="117" t="n">
        <v>41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0.00415218629848396</v>
      </c>
      <c r="C57" s="121" t="n">
        <v>2020</v>
      </c>
      <c r="D57" s="117" t="n">
        <v>41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0.373167034365111</v>
      </c>
      <c r="C58" s="121" t="n">
        <v>2020</v>
      </c>
      <c r="D58" s="117" t="n">
        <v>41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0.111741031286509</v>
      </c>
      <c r="C59" s="121" t="n">
        <v>2020</v>
      </c>
      <c r="D59" s="117" t="n">
        <v>41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0.249625108622707</v>
      </c>
      <c r="C60" s="121" t="n">
        <v>2020</v>
      </c>
      <c r="D60" s="117" t="n">
        <v>41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0.0248688346583798</v>
      </c>
      <c r="C61" s="121" t="n">
        <v>2020</v>
      </c>
      <c r="D61" s="117" t="n">
        <v>41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0.167583824748034</v>
      </c>
      <c r="C62" s="121" t="n">
        <v>2020</v>
      </c>
      <c r="D62" s="117" t="n">
        <v>41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0.380922747336654</v>
      </c>
      <c r="C63" s="121" t="n">
        <v>2020</v>
      </c>
      <c r="D63" s="117" t="n">
        <v>41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0.541280647394257</v>
      </c>
      <c r="C64" s="121" t="n">
        <v>2020</v>
      </c>
      <c r="D64" s="117" t="n">
        <v>41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0.381543297715615</v>
      </c>
      <c r="C65" s="121" t="n">
        <v>2020</v>
      </c>
      <c r="D65" s="117" t="n">
        <v>41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2.74944316899293E-024</v>
      </c>
      <c r="C66" s="121" t="n">
        <v>2020</v>
      </c>
      <c r="D66" s="117" t="n">
        <v>41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0.339584648548777</v>
      </c>
      <c r="C67" s="121" t="n">
        <v>2020</v>
      </c>
      <c r="D67" s="117" t="n">
        <v>41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1.763204361451E-006</v>
      </c>
      <c r="C68" s="121" t="n">
        <v>2020</v>
      </c>
      <c r="D68" s="117" t="n">
        <v>41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0.294596029704121</v>
      </c>
      <c r="C69" s="121" t="n">
        <v>2020</v>
      </c>
      <c r="D69" s="117" t="n">
        <v>41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0.282318487597657</v>
      </c>
      <c r="C70" s="121" t="n">
        <v>2020</v>
      </c>
      <c r="D70" s="117" t="n">
        <v>41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0.340174694783694</v>
      </c>
      <c r="C71" s="121" t="n">
        <v>2020</v>
      </c>
      <c r="D71" s="117" t="n">
        <v>41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0.207248670373551</v>
      </c>
      <c r="C72" s="121" t="n">
        <v>2020</v>
      </c>
      <c r="D72" s="117" t="n">
        <v>41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0.201148496192957</v>
      </c>
      <c r="C73" s="121" t="n">
        <v>2020</v>
      </c>
      <c r="D73" s="117" t="n">
        <v>41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0.349936130047444</v>
      </c>
      <c r="C74" s="121" t="n">
        <v>2020</v>
      </c>
      <c r="D74" s="117" t="n">
        <v>41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0.0222815045601984</v>
      </c>
      <c r="C75" s="121" t="n">
        <v>2020</v>
      </c>
      <c r="D75" s="117" t="n">
        <v>41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0.120646103912884</v>
      </c>
      <c r="C76" s="121" t="n">
        <v>2020</v>
      </c>
      <c r="D76" s="117" t="n">
        <v>41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0.0377665892212167</v>
      </c>
      <c r="C77" s="121" t="n">
        <v>2020</v>
      </c>
      <c r="D77" s="117" t="n">
        <v>41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0.748790198812159</v>
      </c>
      <c r="C78" s="121" t="n">
        <v>2020</v>
      </c>
      <c r="D78" s="117" t="n">
        <v>41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0.00241763056951251</v>
      </c>
      <c r="C79" s="121" t="n">
        <v>2020</v>
      </c>
      <c r="D79" s="117" t="n">
        <v>41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1.15375543016074E-006</v>
      </c>
      <c r="C80" s="121" t="n">
        <v>2020</v>
      </c>
      <c r="D80" s="117" t="n">
        <v>41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0.59487242740221</v>
      </c>
      <c r="C81" s="121" t="n">
        <v>2020</v>
      </c>
      <c r="D81" s="117" t="n">
        <v>41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0.0193746514724631</v>
      </c>
      <c r="C82" s="121" t="n">
        <v>2020</v>
      </c>
      <c r="D82" s="117" t="n">
        <v>41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1.01035973050028E-014</v>
      </c>
      <c r="C83" s="121" t="n">
        <v>2020</v>
      </c>
      <c r="D83" s="117" t="n">
        <v>41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5B3D7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39" activeCellId="1" sqref="C1:C83 K39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14"/>
    <col collapsed="false" customWidth="false" hidden="false" outlineLevel="0" max="16384" min="3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4" t="n">
        <v>1.5</v>
      </c>
      <c r="D2" s="4" t="n">
        <v>0.9</v>
      </c>
      <c r="E2" s="4" t="n">
        <v>5.3</v>
      </c>
      <c r="F2" s="4" t="n">
        <v>10.4</v>
      </c>
      <c r="G2" s="4" t="n">
        <v>4.1</v>
      </c>
      <c r="H2" s="4" t="n">
        <v>2.6</v>
      </c>
      <c r="I2" s="134" t="n">
        <v>3.7</v>
      </c>
      <c r="J2" s="135" t="n">
        <v>4</v>
      </c>
      <c r="K2" s="135" t="n">
        <v>4.3</v>
      </c>
      <c r="L2" s="135" t="n">
        <v>4.4</v>
      </c>
      <c r="M2" s="4" t="n">
        <v>5</v>
      </c>
      <c r="N2" s="4" t="n">
        <v>7.3</v>
      </c>
      <c r="O2" s="4" t="n">
        <v>11.6</v>
      </c>
      <c r="P2" s="4" t="n">
        <v>14.9</v>
      </c>
      <c r="Q2" s="4" t="n">
        <v>13.9</v>
      </c>
      <c r="R2" s="136" t="n">
        <v>14.0709210473704</v>
      </c>
    </row>
    <row r="3" customFormat="false" ht="15.75" hidden="false" customHeight="false" outlineLevel="0" collapsed="false">
      <c r="A3" s="1" t="n">
        <v>2</v>
      </c>
      <c r="B3" s="1" t="s">
        <v>3</v>
      </c>
      <c r="C3" s="4" t="n">
        <v>11.3</v>
      </c>
      <c r="D3" s="4" t="n">
        <v>5.8</v>
      </c>
      <c r="E3" s="4" t="n">
        <v>9.6</v>
      </c>
      <c r="F3" s="4" t="n">
        <v>11.3</v>
      </c>
      <c r="G3" s="4" t="n">
        <v>12.3</v>
      </c>
      <c r="H3" s="4" t="n">
        <v>4.7</v>
      </c>
      <c r="I3" s="134" t="n">
        <v>6</v>
      </c>
      <c r="J3" s="135" t="n">
        <v>10.2</v>
      </c>
      <c r="K3" s="135" t="n">
        <v>5.4</v>
      </c>
      <c r="L3" s="135" t="n">
        <v>6.5</v>
      </c>
      <c r="M3" s="4" t="n">
        <v>16.5</v>
      </c>
      <c r="N3" s="4" t="n">
        <v>18.8</v>
      </c>
      <c r="O3" s="4" t="n">
        <v>7.3</v>
      </c>
      <c r="P3" s="4" t="n">
        <v>3.3</v>
      </c>
      <c r="Q3" s="4" t="n">
        <v>5.9</v>
      </c>
      <c r="R3" s="136" t="n">
        <v>9.68318151811205</v>
      </c>
    </row>
    <row r="4" customFormat="false" ht="15.75" hidden="false" customHeight="false" outlineLevel="0" collapsed="false">
      <c r="A4" s="1" t="n">
        <v>3</v>
      </c>
      <c r="B4" s="1" t="s">
        <v>4</v>
      </c>
      <c r="C4" s="4" t="n">
        <v>4</v>
      </c>
      <c r="D4" s="4" t="n">
        <v>7.1</v>
      </c>
      <c r="E4" s="4" t="n">
        <v>5.5</v>
      </c>
      <c r="F4" s="4" t="n">
        <v>3.1</v>
      </c>
      <c r="G4" s="4" t="n">
        <v>3.2</v>
      </c>
      <c r="H4" s="4" t="n">
        <v>2.3</v>
      </c>
      <c r="I4" s="134" t="n">
        <v>7.4</v>
      </c>
      <c r="J4" s="135" t="n">
        <v>10.6</v>
      </c>
      <c r="K4" s="135" t="n">
        <v>9.4</v>
      </c>
      <c r="L4" s="135" t="n">
        <v>8.3</v>
      </c>
      <c r="M4" s="4" t="n">
        <v>9.6</v>
      </c>
      <c r="N4" s="4" t="n">
        <v>5.8</v>
      </c>
      <c r="O4" s="4" t="n">
        <v>8.1</v>
      </c>
      <c r="P4" s="4" t="n">
        <v>3.6</v>
      </c>
      <c r="Q4" s="4" t="n">
        <v>6.5</v>
      </c>
      <c r="R4" s="136" t="n">
        <v>7.01556520482192</v>
      </c>
    </row>
    <row r="5" customFormat="false" ht="15.75" hidden="false" customHeight="false" outlineLevel="0" collapsed="false">
      <c r="A5" s="1" t="n">
        <v>4</v>
      </c>
      <c r="B5" s="1" t="s">
        <v>5</v>
      </c>
      <c r="C5" s="4" t="n">
        <v>7.3</v>
      </c>
      <c r="D5" s="4" t="n">
        <v>3.9</v>
      </c>
      <c r="E5" s="4" t="n">
        <v>11.5</v>
      </c>
      <c r="F5" s="4" t="n">
        <v>7.3</v>
      </c>
      <c r="G5" s="4" t="n">
        <v>4.6</v>
      </c>
      <c r="H5" s="4" t="n">
        <v>7.1</v>
      </c>
      <c r="I5" s="134" t="n">
        <v>6.3</v>
      </c>
      <c r="J5" s="135" t="n">
        <v>5.6</v>
      </c>
      <c r="K5" s="135" t="n">
        <v>4.6</v>
      </c>
      <c r="L5" s="135" t="n">
        <v>7.2</v>
      </c>
      <c r="M5" s="4" t="n">
        <v>12.4</v>
      </c>
      <c r="N5" s="4" t="n">
        <v>5.9</v>
      </c>
      <c r="O5" s="4" t="n">
        <v>6.1</v>
      </c>
      <c r="P5" s="4" t="n">
        <v>5.9</v>
      </c>
      <c r="Q5" s="4" t="n">
        <v>7.3</v>
      </c>
      <c r="R5" s="136" t="n">
        <v>6.15194227977351</v>
      </c>
    </row>
    <row r="6" customFormat="false" ht="15.75" hidden="false" customHeight="false" outlineLevel="0" collapsed="false">
      <c r="A6" s="1" t="n">
        <v>5</v>
      </c>
      <c r="B6" s="1" t="s">
        <v>6</v>
      </c>
      <c r="C6" s="4" t="n">
        <v>1.3</v>
      </c>
      <c r="D6" s="4" t="n">
        <v>1.5</v>
      </c>
      <c r="E6" s="4" t="n">
        <v>4.3</v>
      </c>
      <c r="F6" s="4" t="n">
        <v>4.4</v>
      </c>
      <c r="G6" s="4" t="n">
        <v>3.2</v>
      </c>
      <c r="H6" s="4" t="n">
        <v>3.5</v>
      </c>
      <c r="I6" s="134" t="n">
        <v>3.1</v>
      </c>
      <c r="J6" s="135" t="n">
        <v>0.6</v>
      </c>
      <c r="K6" s="135" t="n">
        <v>0.5</v>
      </c>
      <c r="L6" s="135" t="n">
        <v>0.9</v>
      </c>
      <c r="M6" s="4" t="n">
        <v>1.5</v>
      </c>
      <c r="N6" s="4" t="n">
        <v>0.2</v>
      </c>
      <c r="O6" s="4" t="n">
        <v>0.2</v>
      </c>
      <c r="P6" s="4" t="n">
        <v>0.6</v>
      </c>
      <c r="Q6" s="4" t="n">
        <v>4.6</v>
      </c>
      <c r="R6" s="136" t="n">
        <v>2.85112440114221</v>
      </c>
    </row>
    <row r="7" customFormat="false" ht="15.75" hidden="false" customHeight="false" outlineLevel="0" collapsed="false">
      <c r="A7" s="1" t="n">
        <v>6</v>
      </c>
      <c r="B7" s="1" t="s">
        <v>7</v>
      </c>
      <c r="C7" s="4" t="n">
        <v>5.3</v>
      </c>
      <c r="D7" s="4" t="n">
        <v>5</v>
      </c>
      <c r="E7" s="4" t="n">
        <v>5.4</v>
      </c>
      <c r="F7" s="4" t="n">
        <v>3</v>
      </c>
      <c r="G7" s="4" t="n">
        <v>2.7</v>
      </c>
      <c r="H7" s="4" t="n">
        <v>2.8</v>
      </c>
      <c r="I7" s="134" t="n">
        <v>4.6</v>
      </c>
      <c r="J7" s="135" t="n">
        <v>4.5</v>
      </c>
      <c r="K7" s="135" t="n">
        <v>3.6</v>
      </c>
      <c r="L7" s="135" t="n">
        <v>2.7</v>
      </c>
      <c r="M7" s="4" t="n">
        <v>3.2</v>
      </c>
      <c r="N7" s="4" t="n">
        <v>2.7</v>
      </c>
      <c r="O7" s="4" t="n">
        <v>2.7</v>
      </c>
      <c r="P7" s="4" t="n">
        <v>2.7</v>
      </c>
      <c r="Q7" s="4" t="n">
        <v>1.8</v>
      </c>
      <c r="R7" s="136" t="n">
        <v>0.98726532557127</v>
      </c>
    </row>
    <row r="8" customFormat="false" ht="15.75" hidden="false" customHeight="false" outlineLevel="0" collapsed="false">
      <c r="A8" s="1" t="n">
        <v>7</v>
      </c>
      <c r="B8" s="1" t="s">
        <v>8</v>
      </c>
      <c r="C8" s="4" t="n">
        <v>4.8</v>
      </c>
      <c r="D8" s="4" t="n">
        <v>1.5</v>
      </c>
      <c r="E8" s="4" t="n">
        <v>1.5</v>
      </c>
      <c r="F8" s="4" t="n">
        <v>2.3</v>
      </c>
      <c r="G8" s="4" t="n">
        <v>3.8</v>
      </c>
      <c r="H8" s="4" t="n">
        <v>3.1</v>
      </c>
      <c r="I8" s="134" t="n">
        <v>3.5</v>
      </c>
      <c r="J8" s="135" t="n">
        <v>3.1</v>
      </c>
      <c r="K8" s="135" t="n">
        <v>1.9</v>
      </c>
      <c r="L8" s="135" t="n">
        <v>2</v>
      </c>
      <c r="M8" s="4" t="n">
        <v>1.8</v>
      </c>
      <c r="N8" s="4" t="n">
        <v>6.7</v>
      </c>
      <c r="O8" s="4" t="n">
        <v>9.9</v>
      </c>
      <c r="P8" s="4" t="n">
        <v>7.5</v>
      </c>
      <c r="Q8" s="4" t="n">
        <v>3</v>
      </c>
      <c r="R8" s="136" t="n">
        <v>5.91081339540907</v>
      </c>
    </row>
    <row r="9" customFormat="false" ht="15.75" hidden="false" customHeight="false" outlineLevel="0" collapsed="false">
      <c r="A9" s="1" t="n">
        <v>8</v>
      </c>
      <c r="B9" s="1" t="s">
        <v>9</v>
      </c>
      <c r="C9" s="4" t="n">
        <v>2</v>
      </c>
      <c r="D9" s="4" t="n">
        <v>2.5</v>
      </c>
      <c r="E9" s="4" t="n">
        <v>2.1</v>
      </c>
      <c r="F9" s="4" t="n">
        <v>1</v>
      </c>
      <c r="G9" s="4" t="n">
        <v>0.4</v>
      </c>
      <c r="H9" s="4" t="n">
        <v>0.6</v>
      </c>
      <c r="I9" s="134" t="n">
        <v>2.5</v>
      </c>
      <c r="J9" s="135" t="n">
        <v>3.2</v>
      </c>
      <c r="K9" s="135" t="n">
        <v>4.3</v>
      </c>
      <c r="L9" s="135" t="n">
        <v>6.5</v>
      </c>
      <c r="M9" s="4" t="n">
        <v>6.2</v>
      </c>
      <c r="N9" s="4" t="n">
        <v>7.6</v>
      </c>
      <c r="O9" s="4" t="n">
        <v>8.4</v>
      </c>
      <c r="P9" s="4" t="n">
        <v>12</v>
      </c>
      <c r="Q9" s="4" t="n">
        <v>5.5</v>
      </c>
      <c r="R9" s="136" t="n">
        <v>5.76045738706132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4" t="n">
        <v>3.9</v>
      </c>
      <c r="D10" s="4" t="n">
        <v>2.7</v>
      </c>
      <c r="E10" s="4" t="n">
        <v>3.6</v>
      </c>
      <c r="F10" s="4" t="n">
        <v>4.7</v>
      </c>
      <c r="G10" s="4" t="n">
        <v>12.5</v>
      </c>
      <c r="H10" s="4" t="n">
        <v>9.8</v>
      </c>
      <c r="I10" s="134" t="n">
        <v>9.9</v>
      </c>
      <c r="J10" s="135" t="n">
        <v>10.9</v>
      </c>
      <c r="K10" s="135" t="n">
        <v>13.3</v>
      </c>
      <c r="L10" s="135" t="n">
        <v>13.6</v>
      </c>
      <c r="M10" s="4" t="n">
        <v>12.3</v>
      </c>
      <c r="N10" s="4" t="n">
        <v>10.5</v>
      </c>
      <c r="O10" s="4" t="n">
        <v>9.3</v>
      </c>
      <c r="P10" s="4" t="n">
        <v>7.7</v>
      </c>
      <c r="Q10" s="4" t="n">
        <v>7</v>
      </c>
      <c r="R10" s="136" t="n">
        <v>6.20266238801362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4" t="n">
        <v>7.4</v>
      </c>
      <c r="D11" s="4" t="n">
        <v>5.2</v>
      </c>
      <c r="E11" s="4" t="n">
        <v>6.3</v>
      </c>
      <c r="F11" s="4" t="n">
        <v>9.9</v>
      </c>
      <c r="G11" s="4" t="n">
        <v>9.4</v>
      </c>
      <c r="H11" s="4" t="n">
        <v>8.1</v>
      </c>
      <c r="I11" s="134" t="n">
        <v>6.9</v>
      </c>
      <c r="J11" s="135" t="n">
        <v>10.5</v>
      </c>
      <c r="K11" s="135" t="n">
        <v>12.7</v>
      </c>
      <c r="L11" s="135" t="n">
        <v>12.9</v>
      </c>
      <c r="M11" s="4" t="n">
        <v>13.7</v>
      </c>
      <c r="N11" s="4" t="n">
        <v>15.8</v>
      </c>
      <c r="O11" s="4" t="n">
        <v>14.7</v>
      </c>
      <c r="P11" s="4" t="n">
        <v>13.2</v>
      </c>
      <c r="Q11" s="4" t="n">
        <v>5.8</v>
      </c>
      <c r="R11" s="136" t="n">
        <v>8.84710150682723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4" t="n">
        <v>9.7</v>
      </c>
      <c r="D12" s="4" t="n">
        <v>4.3</v>
      </c>
      <c r="E12" s="4" t="n">
        <v>4.7</v>
      </c>
      <c r="F12" s="4" t="n">
        <v>8.2</v>
      </c>
      <c r="G12" s="4" t="n">
        <v>4.7</v>
      </c>
      <c r="H12" s="4" t="n">
        <v>9.9</v>
      </c>
      <c r="I12" s="134" t="n">
        <v>7.7</v>
      </c>
      <c r="J12" s="135" t="n">
        <v>1.1</v>
      </c>
      <c r="K12" s="135" t="n">
        <v>1.4</v>
      </c>
      <c r="L12" s="135" t="n">
        <v>1</v>
      </c>
      <c r="M12" s="4" t="n">
        <v>0.9</v>
      </c>
      <c r="N12" s="4" t="n">
        <v>0.5</v>
      </c>
      <c r="O12" s="4" t="n">
        <v>1.1</v>
      </c>
      <c r="P12" s="4" t="n">
        <v>1</v>
      </c>
      <c r="Q12" s="4" t="n">
        <v>0.5</v>
      </c>
      <c r="R12" s="136" t="n">
        <v>4.8329644044905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4" t="n">
        <v>6.4</v>
      </c>
      <c r="D13" s="4" t="n">
        <v>1.1</v>
      </c>
      <c r="E13" s="4" t="n">
        <v>3</v>
      </c>
      <c r="F13" s="4" t="n">
        <v>3.5</v>
      </c>
      <c r="G13" s="4" t="n">
        <v>5</v>
      </c>
      <c r="H13" s="4" t="n">
        <v>3.3</v>
      </c>
      <c r="I13" s="134" t="n">
        <v>3.6</v>
      </c>
      <c r="J13" s="135" t="n">
        <v>2.8</v>
      </c>
      <c r="K13" s="135" t="n">
        <v>2.8</v>
      </c>
      <c r="L13" s="135" t="n">
        <v>3.2</v>
      </c>
      <c r="M13" s="4" t="n">
        <v>3.5</v>
      </c>
      <c r="N13" s="4" t="n">
        <v>6.2</v>
      </c>
      <c r="O13" s="4" t="n">
        <v>6.8</v>
      </c>
      <c r="P13" s="4" t="n">
        <v>5.8</v>
      </c>
      <c r="Q13" s="4" t="n">
        <v>9.7</v>
      </c>
      <c r="R13" s="136" t="n">
        <v>5.22406932598227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4" t="n">
        <v>3.2</v>
      </c>
      <c r="D14" s="4" t="n">
        <v>1.1</v>
      </c>
      <c r="E14" s="4" t="n">
        <v>1.6</v>
      </c>
      <c r="F14" s="4" t="n">
        <v>2</v>
      </c>
      <c r="G14" s="4" t="n">
        <v>3.9</v>
      </c>
      <c r="H14" s="4" t="n">
        <v>2.3</v>
      </c>
      <c r="I14" s="134" t="n">
        <v>1.5</v>
      </c>
      <c r="J14" s="135" t="n">
        <v>1.9</v>
      </c>
      <c r="K14" s="135" t="n">
        <v>3</v>
      </c>
      <c r="L14" s="135" t="n">
        <v>5.9</v>
      </c>
      <c r="M14" s="4" t="n">
        <v>2.7</v>
      </c>
      <c r="N14" s="4" t="n">
        <v>1.8</v>
      </c>
      <c r="O14" s="4" t="n">
        <v>4.4</v>
      </c>
      <c r="P14" s="4" t="n">
        <v>2.2</v>
      </c>
      <c r="Q14" s="4" t="n">
        <v>5.2</v>
      </c>
      <c r="R14" s="136" t="n">
        <v>3.37168394511009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4" t="n">
        <v>0.5</v>
      </c>
      <c r="D15" s="4" t="n">
        <v>3.2</v>
      </c>
      <c r="E15" s="4" t="n">
        <v>6.3</v>
      </c>
      <c r="F15" s="4" t="n">
        <v>6.6</v>
      </c>
      <c r="G15" s="4" t="n">
        <v>6.1</v>
      </c>
      <c r="H15" s="4" t="n">
        <v>3.6</v>
      </c>
      <c r="I15" s="134" t="n">
        <v>5.3</v>
      </c>
      <c r="J15" s="135" t="n">
        <v>4.4</v>
      </c>
      <c r="K15" s="135" t="n">
        <v>3</v>
      </c>
      <c r="L15" s="135" t="n">
        <v>6.3</v>
      </c>
      <c r="M15" s="4" t="n">
        <v>6.1</v>
      </c>
      <c r="N15" s="4" t="n">
        <v>4.5</v>
      </c>
      <c r="O15" s="4" t="n">
        <v>7.9</v>
      </c>
      <c r="P15" s="4" t="n">
        <v>9.3</v>
      </c>
      <c r="Q15" s="4" t="n">
        <v>6.7</v>
      </c>
      <c r="R15" s="136" t="n">
        <v>5.49025180653129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4" t="n">
        <v>4.1</v>
      </c>
      <c r="D16" s="4" t="n">
        <v>7.1</v>
      </c>
      <c r="E16" s="4" t="n">
        <v>2.3</v>
      </c>
      <c r="F16" s="4" t="n">
        <v>8.8</v>
      </c>
      <c r="G16" s="4" t="n">
        <v>11.2</v>
      </c>
      <c r="H16" s="4" t="n">
        <v>9.2</v>
      </c>
      <c r="I16" s="134" t="n">
        <v>9.5</v>
      </c>
      <c r="J16" s="135" t="n">
        <v>7.7</v>
      </c>
      <c r="K16" s="135" t="n">
        <v>7.7</v>
      </c>
      <c r="L16" s="135" t="n">
        <v>1.8</v>
      </c>
      <c r="M16" s="4" t="n">
        <v>5.3</v>
      </c>
      <c r="N16" s="4" t="n">
        <v>5.5</v>
      </c>
      <c r="O16" s="4" t="n">
        <v>3.1</v>
      </c>
      <c r="P16" s="4" t="n">
        <v>4.5</v>
      </c>
      <c r="Q16" s="4" t="n">
        <v>5.6</v>
      </c>
      <c r="R16" s="136" t="n">
        <v>7.13999406991154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4" t="n">
        <v>4.2</v>
      </c>
      <c r="D17" s="4" t="n">
        <v>1.5</v>
      </c>
      <c r="E17" s="4" t="n">
        <v>1.7</v>
      </c>
      <c r="F17" s="4" t="n">
        <v>1.1</v>
      </c>
      <c r="G17" s="4" t="n">
        <v>1.7</v>
      </c>
      <c r="H17" s="4" t="n">
        <v>3.4</v>
      </c>
      <c r="I17" s="134" t="n">
        <v>11.6</v>
      </c>
      <c r="J17" s="135" t="n">
        <v>14.7</v>
      </c>
      <c r="K17" s="135" t="n">
        <v>9.6</v>
      </c>
      <c r="L17" s="135" t="n">
        <v>9.7</v>
      </c>
      <c r="M17" s="4" t="n">
        <v>12.4</v>
      </c>
      <c r="N17" s="4" t="n">
        <v>11.2</v>
      </c>
      <c r="O17" s="4" t="n">
        <v>12.7</v>
      </c>
      <c r="P17" s="4" t="n">
        <v>12.2</v>
      </c>
      <c r="Q17" s="4" t="n">
        <v>8.2</v>
      </c>
      <c r="R17" s="136" t="n">
        <v>13.5427263351525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4" t="n">
        <v>1.8</v>
      </c>
      <c r="D18" s="4" t="n">
        <v>3.8</v>
      </c>
      <c r="E18" s="4" t="n">
        <v>4.1</v>
      </c>
      <c r="F18" s="4" t="n">
        <v>10.2</v>
      </c>
      <c r="G18" s="4" t="n">
        <v>7.9</v>
      </c>
      <c r="H18" s="4" t="n">
        <v>12.1</v>
      </c>
      <c r="I18" s="134" t="n">
        <v>11.4</v>
      </c>
      <c r="J18" s="135" t="n">
        <v>15.1</v>
      </c>
      <c r="K18" s="135" t="n">
        <v>9.3</v>
      </c>
      <c r="L18" s="135" t="n">
        <v>10.5</v>
      </c>
      <c r="M18" s="4" t="n">
        <v>7</v>
      </c>
      <c r="N18" s="4" t="n">
        <v>14.9</v>
      </c>
      <c r="O18" s="4" t="n">
        <v>12.2</v>
      </c>
      <c r="P18" s="4" t="n">
        <v>12.8</v>
      </c>
      <c r="Q18" s="4" t="n">
        <v>6</v>
      </c>
      <c r="R18" s="136" t="n">
        <v>5.39040495437441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4" t="n">
        <v>4.1</v>
      </c>
      <c r="D19" s="4" t="n">
        <v>2.5</v>
      </c>
      <c r="E19" s="4" t="n">
        <v>2.1</v>
      </c>
      <c r="F19" s="4" t="n">
        <v>1.7</v>
      </c>
      <c r="G19" s="4" t="n">
        <v>1.5</v>
      </c>
      <c r="H19" s="4" t="n">
        <v>2.2</v>
      </c>
      <c r="I19" s="134" t="n">
        <v>4</v>
      </c>
      <c r="J19" s="135" t="n">
        <v>13.3</v>
      </c>
      <c r="K19" s="135" t="n">
        <v>15.3</v>
      </c>
      <c r="L19" s="135" t="n">
        <v>11</v>
      </c>
      <c r="M19" s="4" t="n">
        <v>17.1</v>
      </c>
      <c r="N19" s="4" t="n">
        <v>13.6</v>
      </c>
      <c r="O19" s="4" t="n">
        <v>3.3</v>
      </c>
      <c r="P19" s="4" t="n">
        <v>3</v>
      </c>
      <c r="Q19" s="4" t="n">
        <v>3.9</v>
      </c>
      <c r="R19" s="136" t="n">
        <v>3.56430701267084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4" t="n">
        <v>0.4</v>
      </c>
      <c r="D20" s="4" t="n">
        <v>0.5</v>
      </c>
      <c r="E20" s="4" t="n">
        <v>0.3</v>
      </c>
      <c r="F20" s="4" t="n">
        <v>0.7</v>
      </c>
      <c r="G20" s="4" t="n">
        <v>1.7</v>
      </c>
      <c r="H20" s="4" t="n">
        <v>1.3</v>
      </c>
      <c r="I20" s="134" t="n">
        <v>0.3</v>
      </c>
      <c r="J20" s="135" t="n">
        <v>0.3</v>
      </c>
      <c r="K20" s="135" t="n">
        <v>0.2</v>
      </c>
      <c r="L20" s="135" t="n">
        <v>0.2</v>
      </c>
      <c r="M20" s="4" t="n">
        <v>0.2</v>
      </c>
      <c r="N20" s="4" t="n">
        <v>0.3</v>
      </c>
      <c r="O20" s="4" t="n">
        <v>0.3</v>
      </c>
      <c r="P20" s="4" t="n">
        <v>2.6</v>
      </c>
      <c r="Q20" s="4" t="n">
        <v>2.2</v>
      </c>
      <c r="R20" s="136" t="n">
        <v>2.78816400138575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55"/>
      <c r="D21" s="4" t="n">
        <v>4.3</v>
      </c>
      <c r="E21" s="4" t="n">
        <v>5.5</v>
      </c>
      <c r="F21" s="4" t="n">
        <v>4.7</v>
      </c>
      <c r="G21" s="4" t="n">
        <v>0.6</v>
      </c>
      <c r="H21" s="4" t="n">
        <v>3.2</v>
      </c>
      <c r="I21" s="134" t="n">
        <v>7.8</v>
      </c>
      <c r="J21" s="135" t="n">
        <v>5.4</v>
      </c>
      <c r="K21" s="135" t="n">
        <v>5.1</v>
      </c>
      <c r="L21" s="135" t="n">
        <v>5.3</v>
      </c>
      <c r="M21" s="4" t="n">
        <v>3.3</v>
      </c>
      <c r="N21" s="4" t="n">
        <v>2.3</v>
      </c>
      <c r="O21" s="4" t="n">
        <v>0.4</v>
      </c>
      <c r="P21" s="4" t="n">
        <v>1.2</v>
      </c>
      <c r="Q21" s="4" t="n">
        <v>1.6</v>
      </c>
      <c r="R21" s="136" t="n">
        <v>1.01980843549386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4" t="n">
        <v>0.4</v>
      </c>
      <c r="D22" s="4" t="n">
        <v>0.2</v>
      </c>
      <c r="E22" s="4" t="n">
        <v>0.1</v>
      </c>
      <c r="F22" s="4" t="n">
        <v>0.1</v>
      </c>
      <c r="G22" s="4" t="n">
        <v>0.3</v>
      </c>
      <c r="H22" s="4" t="n">
        <v>0.4</v>
      </c>
      <c r="I22" s="134" t="n">
        <v>0.2</v>
      </c>
      <c r="J22" s="135" t="n">
        <v>11.3</v>
      </c>
      <c r="K22" s="135" t="n">
        <v>28.9</v>
      </c>
      <c r="L22" s="135" t="n">
        <v>1.4</v>
      </c>
      <c r="M22" s="4" t="n">
        <v>2.7</v>
      </c>
      <c r="N22" s="4" t="n">
        <v>0.5</v>
      </c>
      <c r="O22" s="4" t="n">
        <v>15.3</v>
      </c>
      <c r="P22" s="4" t="n">
        <v>5.6</v>
      </c>
      <c r="Q22" s="4" t="n">
        <v>1.8</v>
      </c>
      <c r="R22" s="136" t="n">
        <v>7.63387503989624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4" t="n">
        <v>4.5</v>
      </c>
      <c r="D23" s="4" t="n">
        <v>5.5</v>
      </c>
      <c r="E23" s="4" t="n">
        <v>7.5</v>
      </c>
      <c r="F23" s="4" t="n">
        <v>6.2</v>
      </c>
      <c r="G23" s="4" t="n">
        <v>2.6</v>
      </c>
      <c r="H23" s="4" t="n">
        <v>1.6</v>
      </c>
      <c r="I23" s="134" t="n">
        <v>3.7</v>
      </c>
      <c r="J23" s="134" t="n">
        <v>4.7</v>
      </c>
      <c r="K23" s="135" t="n">
        <v>4.4</v>
      </c>
      <c r="L23" s="135" t="n">
        <v>18.6</v>
      </c>
      <c r="M23" s="4" t="n">
        <v>21.6</v>
      </c>
      <c r="N23" s="4" t="n">
        <v>4.3</v>
      </c>
      <c r="O23" s="4" t="n">
        <v>2.9</v>
      </c>
      <c r="P23" s="4" t="n">
        <v>2</v>
      </c>
      <c r="Q23" s="4" t="n">
        <v>2.8</v>
      </c>
      <c r="R23" s="136" t="n">
        <v>1.94812130014417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4" t="n">
        <v>9.2</v>
      </c>
      <c r="D24" s="4" t="n">
        <v>7.8</v>
      </c>
      <c r="E24" s="4" t="n">
        <v>13.4</v>
      </c>
      <c r="F24" s="4" t="n">
        <v>9.6</v>
      </c>
      <c r="G24" s="4" t="n">
        <v>2.8</v>
      </c>
      <c r="H24" s="4" t="n">
        <v>0.1</v>
      </c>
      <c r="I24" s="134" t="n">
        <v>0.2</v>
      </c>
      <c r="J24" s="135" t="n">
        <v>0.3</v>
      </c>
      <c r="K24" s="135" t="n">
        <v>0.1</v>
      </c>
      <c r="L24" s="135" t="n">
        <v>0.1</v>
      </c>
      <c r="M24" s="4" t="n">
        <v>0.4</v>
      </c>
      <c r="N24" s="4" t="n">
        <v>0.2</v>
      </c>
      <c r="O24" s="4" t="n">
        <v>0.3</v>
      </c>
      <c r="P24" s="4" t="n">
        <v>0.3</v>
      </c>
      <c r="Q24" s="4" t="n">
        <v>0.2</v>
      </c>
      <c r="R24" s="136" t="n">
        <v>0.954735215456804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4" t="n">
        <v>0.5</v>
      </c>
      <c r="D25" s="4" t="n">
        <v>0.3</v>
      </c>
      <c r="E25" s="4" t="n">
        <v>0.3</v>
      </c>
      <c r="F25" s="4" t="n">
        <v>1.4</v>
      </c>
      <c r="G25" s="4" t="n">
        <v>1.8</v>
      </c>
      <c r="H25" s="4" t="n">
        <v>2.4</v>
      </c>
      <c r="I25" s="134" t="n">
        <v>2.5</v>
      </c>
      <c r="J25" s="135" t="n">
        <v>1.1</v>
      </c>
      <c r="K25" s="135" t="n">
        <v>2.8</v>
      </c>
      <c r="L25" s="135" t="n">
        <v>5.9</v>
      </c>
      <c r="M25" s="4" t="n">
        <v>2</v>
      </c>
      <c r="N25" s="4" t="n">
        <v>2.3</v>
      </c>
      <c r="O25" s="4" t="n">
        <v>2.2</v>
      </c>
      <c r="P25" s="4" t="n">
        <v>2.7</v>
      </c>
      <c r="Q25" s="4" t="n">
        <v>2</v>
      </c>
      <c r="R25" s="136" t="n">
        <v>0.954042072599185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4" t="n">
        <v>3.5</v>
      </c>
      <c r="D26" s="4" t="n">
        <v>0.3</v>
      </c>
      <c r="E26" s="4" t="n">
        <v>0.2</v>
      </c>
      <c r="F26" s="4" t="n">
        <v>0.2</v>
      </c>
      <c r="G26" s="4" t="n">
        <v>0.3</v>
      </c>
      <c r="H26" s="4" t="n">
        <v>0.5</v>
      </c>
      <c r="I26" s="134" t="n">
        <v>0.2</v>
      </c>
      <c r="J26" s="135" t="n">
        <v>0.1</v>
      </c>
      <c r="K26" s="135" t="n">
        <v>0.8</v>
      </c>
      <c r="L26" s="135" t="n">
        <v>3.6</v>
      </c>
      <c r="M26" s="4" t="n">
        <v>1.7</v>
      </c>
      <c r="N26" s="4" t="n">
        <v>1.5</v>
      </c>
      <c r="O26" s="4" t="n">
        <v>1.3</v>
      </c>
      <c r="P26" s="4" t="n">
        <v>0.8</v>
      </c>
      <c r="Q26" s="4" t="n">
        <v>4.7</v>
      </c>
      <c r="R26" s="136" t="n">
        <v>10.6402681550013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4" t="n">
        <v>19.1</v>
      </c>
      <c r="D27" s="4" t="n">
        <v>6.7</v>
      </c>
      <c r="E27" s="4" t="n">
        <v>6.9</v>
      </c>
      <c r="F27" s="4" t="n">
        <v>10.4</v>
      </c>
      <c r="G27" s="4" t="n">
        <v>7.5</v>
      </c>
      <c r="H27" s="4" t="n">
        <v>6.9</v>
      </c>
      <c r="I27" s="134" t="n">
        <v>4.8</v>
      </c>
      <c r="J27" s="135" t="n">
        <v>3.2</v>
      </c>
      <c r="K27" s="135" t="n">
        <v>4.6</v>
      </c>
      <c r="L27" s="135" t="n">
        <v>3.6</v>
      </c>
      <c r="M27" s="4" t="n">
        <v>3.9</v>
      </c>
      <c r="N27" s="4" t="n">
        <v>3</v>
      </c>
      <c r="O27" s="4" t="n">
        <v>4</v>
      </c>
      <c r="P27" s="4" t="n">
        <v>2</v>
      </c>
      <c r="Q27" s="4" t="n">
        <v>1.1</v>
      </c>
      <c r="R27" s="136" t="n">
        <v>1.92811317772419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4" t="n">
        <v>1</v>
      </c>
      <c r="D28" s="4" t="n">
        <v>1.1</v>
      </c>
      <c r="E28" s="4" t="n">
        <v>0.9</v>
      </c>
      <c r="F28" s="4" t="n">
        <v>1.2</v>
      </c>
      <c r="G28" s="4" t="n">
        <v>1.4</v>
      </c>
      <c r="H28" s="4" t="n">
        <v>2.7</v>
      </c>
      <c r="I28" s="134" t="n">
        <v>2.3</v>
      </c>
      <c r="J28" s="135" t="n">
        <v>2</v>
      </c>
      <c r="K28" s="135" t="n">
        <v>1</v>
      </c>
      <c r="L28" s="135" t="n">
        <v>0.7</v>
      </c>
      <c r="M28" s="4" t="n">
        <v>1.1</v>
      </c>
      <c r="N28" s="4" t="n">
        <v>1.2</v>
      </c>
      <c r="O28" s="4" t="n">
        <v>2.1</v>
      </c>
      <c r="P28" s="4" t="n">
        <v>3.1</v>
      </c>
      <c r="Q28" s="4" t="n">
        <v>0.9</v>
      </c>
      <c r="R28" s="136" t="n">
        <v>1.16889981989392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4" t="n">
        <v>3.1</v>
      </c>
      <c r="D29" s="4" t="n">
        <v>5.5</v>
      </c>
      <c r="E29" s="4" t="n">
        <v>2.3</v>
      </c>
      <c r="F29" s="4" t="n">
        <v>2.8</v>
      </c>
      <c r="G29" s="4" t="n">
        <v>5.5</v>
      </c>
      <c r="H29" s="4" t="n">
        <v>8</v>
      </c>
      <c r="I29" s="134" t="n">
        <v>9</v>
      </c>
      <c r="J29" s="135" t="n">
        <v>12.1</v>
      </c>
      <c r="K29" s="135" t="n">
        <v>12.2</v>
      </c>
      <c r="L29" s="135" t="n">
        <v>12</v>
      </c>
      <c r="M29" s="4" t="n">
        <v>7.3</v>
      </c>
      <c r="N29" s="4" t="n">
        <v>8.7</v>
      </c>
      <c r="O29" s="4" t="n">
        <v>9.1</v>
      </c>
      <c r="P29" s="4" t="n">
        <v>9.9</v>
      </c>
      <c r="Q29" s="4" t="n">
        <v>10.5</v>
      </c>
      <c r="R29" s="136" t="n">
        <v>10.6197619025649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4" t="n">
        <v>0.3</v>
      </c>
      <c r="D30" s="1" t="n">
        <v>21.3</v>
      </c>
      <c r="E30" s="1" t="n">
        <v>1.2</v>
      </c>
      <c r="F30" s="4" t="n">
        <v>2.7</v>
      </c>
      <c r="G30" s="1" t="n">
        <v>1</v>
      </c>
      <c r="H30" s="4" t="n">
        <v>9</v>
      </c>
      <c r="I30" s="134" t="n">
        <v>6.4</v>
      </c>
      <c r="J30" s="135" t="n">
        <v>9.3</v>
      </c>
      <c r="K30" s="135" t="n">
        <v>10.1</v>
      </c>
      <c r="L30" s="135" t="n">
        <v>9.3</v>
      </c>
      <c r="M30" s="4" t="n">
        <v>10.5</v>
      </c>
      <c r="N30" s="4" t="n">
        <v>10.1</v>
      </c>
      <c r="O30" s="4" t="n">
        <v>7.6</v>
      </c>
      <c r="P30" s="4" t="n">
        <v>8</v>
      </c>
      <c r="Q30" s="4" t="n">
        <v>11.1</v>
      </c>
      <c r="R30" s="136" t="n">
        <v>0.584591520104822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"/>
      <c r="D31" s="6"/>
      <c r="E31" s="12"/>
      <c r="F31" s="12"/>
      <c r="G31" s="12"/>
      <c r="H31" s="55"/>
      <c r="I31" s="55"/>
      <c r="J31" s="135" t="n">
        <v>0.4</v>
      </c>
      <c r="K31" s="137"/>
      <c r="L31" s="135" t="n">
        <v>0.1</v>
      </c>
      <c r="M31" s="4" t="n">
        <v>0.6</v>
      </c>
      <c r="N31" s="4" t="n">
        <v>0.5</v>
      </c>
      <c r="O31" s="4" t="n">
        <v>0.7</v>
      </c>
      <c r="P31" s="4" t="n">
        <v>3.4</v>
      </c>
      <c r="Q31" s="4" t="n">
        <v>1.6</v>
      </c>
      <c r="R31" s="138" t="n">
        <v>0.540271303336772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2"/>
      <c r="D32" s="6"/>
      <c r="E32" s="12"/>
      <c r="F32" s="12"/>
      <c r="G32" s="12"/>
      <c r="H32" s="55"/>
      <c r="I32" s="12"/>
      <c r="J32" s="12"/>
      <c r="K32" s="12"/>
      <c r="L32" s="134" t="n">
        <v>0.7</v>
      </c>
      <c r="M32" s="4" t="n">
        <v>1.2</v>
      </c>
      <c r="N32" s="4" t="n">
        <v>1.1</v>
      </c>
      <c r="O32" s="4" t="n">
        <v>1.4</v>
      </c>
      <c r="P32" s="4" t="n">
        <v>0.8</v>
      </c>
      <c r="Q32" s="4" t="n">
        <v>0.1</v>
      </c>
      <c r="R32" s="138" t="n">
        <v>0.724782988611831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" t="n">
        <v>1</v>
      </c>
      <c r="D33" s="4" t="n">
        <v>2.1</v>
      </c>
      <c r="E33" s="1" t="n">
        <v>1.1</v>
      </c>
      <c r="F33" s="1" t="n">
        <v>2.1</v>
      </c>
      <c r="G33" s="1" t="n">
        <v>1.8</v>
      </c>
      <c r="H33" s="4" t="n">
        <v>1.2</v>
      </c>
      <c r="I33" s="134" t="n">
        <v>0.8</v>
      </c>
      <c r="J33" s="135" t="n">
        <v>0.7</v>
      </c>
      <c r="K33" s="135" t="n">
        <v>0.3</v>
      </c>
      <c r="L33" s="135" t="n">
        <v>1.4</v>
      </c>
      <c r="M33" s="4" t="n">
        <v>1</v>
      </c>
      <c r="N33" s="4" t="n">
        <v>7.7</v>
      </c>
      <c r="O33" s="4" t="n">
        <v>14.1</v>
      </c>
      <c r="P33" s="4" t="n">
        <v>11.5</v>
      </c>
      <c r="Q33" s="4" t="n">
        <v>2.3</v>
      </c>
      <c r="R33" s="136" t="n">
        <v>1.78423504290525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4" t="n">
        <v>1.1</v>
      </c>
      <c r="D34" s="4" t="n">
        <v>0.1</v>
      </c>
      <c r="E34" s="4" t="n">
        <v>0.2</v>
      </c>
      <c r="F34" s="1" t="n">
        <v>0.3</v>
      </c>
      <c r="G34" s="4" t="n">
        <v>0.6</v>
      </c>
      <c r="H34" s="4" t="n">
        <v>3.1</v>
      </c>
      <c r="I34" s="134" t="n">
        <v>2.8</v>
      </c>
      <c r="J34" s="135" t="n">
        <v>0.7</v>
      </c>
      <c r="K34" s="135" t="n">
        <v>1.8</v>
      </c>
      <c r="L34" s="135" t="n">
        <v>4.9</v>
      </c>
      <c r="M34" s="4" t="n">
        <v>5.4</v>
      </c>
      <c r="N34" s="4" t="n">
        <v>5.8</v>
      </c>
      <c r="O34" s="4" t="n">
        <v>0.2</v>
      </c>
      <c r="P34" s="4" t="n">
        <v>0.1</v>
      </c>
      <c r="Q34" s="4" t="n">
        <v>0.3</v>
      </c>
      <c r="R34" s="136" t="n">
        <v>0.170491145357566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4" t="n">
        <v>4.5</v>
      </c>
      <c r="D35" s="1" t="n">
        <v>0.7</v>
      </c>
      <c r="E35" s="4" t="n">
        <v>0.6</v>
      </c>
      <c r="F35" s="4" t="n">
        <v>7.1</v>
      </c>
      <c r="G35" s="4" t="n">
        <v>12.2</v>
      </c>
      <c r="H35" s="4" t="n">
        <v>13.5</v>
      </c>
      <c r="I35" s="134" t="n">
        <v>5.2</v>
      </c>
      <c r="J35" s="135" t="n">
        <v>0.9</v>
      </c>
      <c r="K35" s="135" t="n">
        <v>1.1</v>
      </c>
      <c r="L35" s="135" t="n">
        <v>2.1</v>
      </c>
      <c r="M35" s="4" t="n">
        <v>2.5</v>
      </c>
      <c r="N35" s="4" t="n">
        <v>3</v>
      </c>
      <c r="O35" s="4" t="n">
        <v>3.6</v>
      </c>
      <c r="P35" s="4" t="n">
        <v>2.2</v>
      </c>
      <c r="Q35" s="4" t="n">
        <v>2.7</v>
      </c>
      <c r="R35" s="136" t="n">
        <v>2.24671730761022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4" t="n">
        <v>3.9</v>
      </c>
      <c r="D36" s="1" t="n">
        <v>2.6</v>
      </c>
      <c r="E36" s="4" t="n">
        <v>2.9</v>
      </c>
      <c r="F36" s="4" t="n">
        <v>4.2</v>
      </c>
      <c r="G36" s="4" t="n">
        <v>5.5</v>
      </c>
      <c r="H36" s="4" t="n">
        <v>4.8</v>
      </c>
      <c r="I36" s="134" t="n">
        <v>4.9</v>
      </c>
      <c r="J36" s="135" t="n">
        <v>7.1</v>
      </c>
      <c r="K36" s="135" t="n">
        <v>8.9</v>
      </c>
      <c r="L36" s="135" t="n">
        <v>10.9</v>
      </c>
      <c r="M36" s="4" t="n">
        <v>14.3</v>
      </c>
      <c r="N36" s="4" t="n">
        <v>14.5</v>
      </c>
      <c r="O36" s="4" t="n">
        <v>10.6</v>
      </c>
      <c r="P36" s="4" t="n">
        <v>5.8</v>
      </c>
      <c r="Q36" s="4" t="n">
        <v>4.9</v>
      </c>
      <c r="R36" s="136" t="n">
        <v>8.48858634144735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"/>
      <c r="D37" s="6"/>
      <c r="E37" s="12"/>
      <c r="F37" s="12"/>
      <c r="G37" s="12"/>
      <c r="H37" s="12"/>
      <c r="I37" s="12"/>
      <c r="J37" s="12"/>
      <c r="K37" s="12"/>
      <c r="L37" s="134" t="n">
        <v>0.5</v>
      </c>
      <c r="M37" s="4" t="n">
        <v>0</v>
      </c>
      <c r="N37" s="4" t="n">
        <v>12.8</v>
      </c>
      <c r="O37" s="4" t="n">
        <v>5</v>
      </c>
      <c r="P37" s="4" t="n">
        <v>4.5</v>
      </c>
      <c r="Q37" s="4" t="n">
        <v>5.7</v>
      </c>
      <c r="R37" s="138" t="n">
        <v>5.9407300645489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4" t="n">
        <v>2.4</v>
      </c>
      <c r="D38" s="1" t="n">
        <v>5.5</v>
      </c>
      <c r="E38" s="1" t="n">
        <v>3.5</v>
      </c>
      <c r="F38" s="1" t="n">
        <v>3.2</v>
      </c>
      <c r="G38" s="4" t="n">
        <v>0.8</v>
      </c>
      <c r="H38" s="4" t="n">
        <v>5.9</v>
      </c>
      <c r="I38" s="134" t="n">
        <v>0.3</v>
      </c>
      <c r="J38" s="135" t="n">
        <v>0.9</v>
      </c>
      <c r="K38" s="135" t="n">
        <v>0.1</v>
      </c>
      <c r="L38" s="135" t="n">
        <v>0.6</v>
      </c>
      <c r="M38" s="4" t="n">
        <v>0.6</v>
      </c>
      <c r="N38" s="4" t="n">
        <v>0.4</v>
      </c>
      <c r="O38" s="4" t="n">
        <v>0.3</v>
      </c>
      <c r="P38" s="4" t="n">
        <v>0.3</v>
      </c>
      <c r="Q38" s="4" t="n">
        <v>0.4</v>
      </c>
      <c r="R38" s="136" t="n">
        <v>1.3492660881133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"/>
      <c r="D39" s="6"/>
      <c r="E39" s="12"/>
      <c r="F39" s="12"/>
      <c r="G39" s="4" t="n">
        <v>0.1</v>
      </c>
      <c r="H39" s="4" t="n">
        <v>0.1</v>
      </c>
      <c r="I39" s="134" t="n">
        <v>0.2</v>
      </c>
      <c r="J39" s="135" t="n">
        <v>1.1</v>
      </c>
      <c r="K39" s="137"/>
      <c r="L39" s="135" t="n">
        <v>0.2</v>
      </c>
      <c r="M39" s="4" t="n">
        <v>0.1</v>
      </c>
      <c r="N39" s="4" t="n">
        <v>0.9</v>
      </c>
      <c r="O39" s="4" t="n">
        <v>0.5</v>
      </c>
      <c r="P39" s="4" t="n">
        <v>0.4</v>
      </c>
      <c r="Q39" s="4" t="n">
        <v>0.4</v>
      </c>
      <c r="R39" s="138" t="n">
        <v>4.52698337017771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4" t="n">
        <v>3.1</v>
      </c>
      <c r="D40" s="4" t="n">
        <v>3.5</v>
      </c>
      <c r="E40" s="1" t="n">
        <v>1.8</v>
      </c>
      <c r="F40" s="1" t="n">
        <v>1.4</v>
      </c>
      <c r="G40" s="4" t="n">
        <v>3.7</v>
      </c>
      <c r="H40" s="4" t="n">
        <v>7.4</v>
      </c>
      <c r="I40" s="134" t="n">
        <v>6.7</v>
      </c>
      <c r="J40" s="135" t="n">
        <v>3</v>
      </c>
      <c r="K40" s="135" t="n">
        <v>3.3</v>
      </c>
      <c r="L40" s="135" t="n">
        <v>2.4</v>
      </c>
      <c r="M40" s="4" t="n">
        <v>4.1</v>
      </c>
      <c r="N40" s="4" t="n">
        <v>1.3</v>
      </c>
      <c r="O40" s="4" t="n">
        <v>0.9</v>
      </c>
      <c r="P40" s="4" t="n">
        <v>0.9</v>
      </c>
      <c r="Q40" s="4" t="n">
        <v>0.6</v>
      </c>
      <c r="R40" s="136" t="n">
        <v>0.983962269233718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4" t="n">
        <v>0.5</v>
      </c>
      <c r="D41" s="4" t="n">
        <v>4.7</v>
      </c>
      <c r="E41" s="1" t="n">
        <v>1.5</v>
      </c>
      <c r="F41" s="4" t="n">
        <v>8.5</v>
      </c>
      <c r="G41" s="4" t="n">
        <v>1.2</v>
      </c>
      <c r="H41" s="4" t="n">
        <v>12</v>
      </c>
      <c r="I41" s="134" t="n">
        <v>24.1</v>
      </c>
      <c r="J41" s="135" t="n">
        <v>4.2</v>
      </c>
      <c r="K41" s="135" t="n">
        <v>0.4</v>
      </c>
      <c r="L41" s="135" t="n">
        <v>0.1</v>
      </c>
      <c r="M41" s="4" t="n">
        <v>0.1</v>
      </c>
      <c r="N41" s="4" t="n">
        <v>0.1</v>
      </c>
      <c r="O41" s="4" t="n">
        <v>0.1</v>
      </c>
      <c r="P41" s="4" t="n">
        <v>0.4</v>
      </c>
      <c r="Q41" s="4" t="n">
        <v>0.3</v>
      </c>
      <c r="R41" s="136" t="n">
        <v>0.756929521920426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4" t="n">
        <v>0.1</v>
      </c>
      <c r="D42" s="4" t="n">
        <v>0.1</v>
      </c>
      <c r="E42" s="1" t="n">
        <v>0.2</v>
      </c>
      <c r="F42" s="1" t="n">
        <v>0</v>
      </c>
      <c r="G42" s="1" t="n">
        <v>0.4</v>
      </c>
      <c r="H42" s="4" t="n">
        <v>1.8</v>
      </c>
      <c r="I42" s="134" t="n">
        <v>0.3</v>
      </c>
      <c r="J42" s="135" t="n">
        <v>0.2</v>
      </c>
      <c r="K42" s="137"/>
      <c r="L42" s="135" t="n">
        <v>0.1</v>
      </c>
      <c r="M42" s="4" t="n">
        <v>0.1</v>
      </c>
      <c r="N42" s="4" t="n">
        <v>0.2</v>
      </c>
      <c r="O42" s="4" t="n">
        <v>0.1</v>
      </c>
      <c r="P42" s="4" t="n">
        <v>0.4</v>
      </c>
      <c r="Q42" s="4" t="n">
        <v>0.4</v>
      </c>
      <c r="R42" s="136" t="n">
        <v>1.30573389527077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2"/>
      <c r="D43" s="6"/>
      <c r="E43" s="12"/>
      <c r="F43" s="12"/>
      <c r="G43" s="12"/>
      <c r="H43" s="4" t="n">
        <v>13.6</v>
      </c>
      <c r="I43" s="134" t="n">
        <v>0.6</v>
      </c>
      <c r="J43" s="135" t="n">
        <v>0.0001</v>
      </c>
      <c r="K43" s="137"/>
      <c r="L43" s="135" t="n">
        <v>1.6</v>
      </c>
      <c r="M43" s="4" t="n">
        <v>0.2</v>
      </c>
      <c r="N43" s="4" t="n">
        <v>0.1</v>
      </c>
      <c r="O43" s="4" t="n">
        <v>2.8</v>
      </c>
      <c r="P43" s="4" t="n">
        <v>0.0001</v>
      </c>
      <c r="Q43" s="4" t="n">
        <v>0.0001</v>
      </c>
      <c r="R43" s="136" t="n">
        <v>0.0385891699022027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" t="n">
        <v>2.3</v>
      </c>
      <c r="D44" s="1" t="n">
        <v>3.9</v>
      </c>
      <c r="E44" s="1" t="n">
        <v>7.5</v>
      </c>
      <c r="F44" s="4" t="n">
        <v>13.3</v>
      </c>
      <c r="G44" s="1" t="n">
        <v>9.5</v>
      </c>
      <c r="H44" s="4" t="n">
        <v>9.1</v>
      </c>
      <c r="I44" s="134" t="n">
        <v>9.9</v>
      </c>
      <c r="J44" s="135" t="n">
        <v>11.1</v>
      </c>
      <c r="K44" s="135" t="n">
        <v>9.7</v>
      </c>
      <c r="L44" s="135" t="n">
        <v>11</v>
      </c>
      <c r="M44" s="4" t="n">
        <v>13.5</v>
      </c>
      <c r="N44" s="4" t="n">
        <v>9.3</v>
      </c>
      <c r="O44" s="4" t="n">
        <v>8.3</v>
      </c>
      <c r="P44" s="4" t="n">
        <v>9</v>
      </c>
      <c r="Q44" s="4" t="n">
        <v>8.7</v>
      </c>
      <c r="R44" s="136" t="n">
        <v>7.71301585804853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4" t="n">
        <v>3.7</v>
      </c>
      <c r="D45" s="1" t="n">
        <v>2.5</v>
      </c>
      <c r="E45" s="1" t="n">
        <v>3</v>
      </c>
      <c r="F45" s="4" t="n">
        <v>4.2</v>
      </c>
      <c r="G45" s="1" t="n">
        <v>4.5</v>
      </c>
      <c r="H45" s="4" t="n">
        <v>5.5</v>
      </c>
      <c r="I45" s="134" t="n">
        <v>5.6</v>
      </c>
      <c r="J45" s="135" t="n">
        <v>6</v>
      </c>
      <c r="K45" s="135" t="n">
        <v>6.2</v>
      </c>
      <c r="L45" s="135" t="n">
        <v>8.2</v>
      </c>
      <c r="M45" s="4" t="n">
        <v>10.7</v>
      </c>
      <c r="N45" s="4" t="n">
        <v>8.4</v>
      </c>
      <c r="O45" s="4" t="n">
        <v>7</v>
      </c>
      <c r="P45" s="4" t="n">
        <v>6.3</v>
      </c>
      <c r="Q45" s="4" t="n">
        <v>6.5</v>
      </c>
      <c r="R45" s="136" t="n">
        <v>7.92531570528392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4" t="n">
        <v>0.2</v>
      </c>
      <c r="D46" s="4" t="n">
        <v>1.5</v>
      </c>
      <c r="E46" s="4" t="n">
        <v>1.7</v>
      </c>
      <c r="F46" s="4" t="n">
        <v>1.9</v>
      </c>
      <c r="G46" s="1" t="n">
        <v>3.1</v>
      </c>
      <c r="H46" s="4" t="n">
        <v>2.9</v>
      </c>
      <c r="I46" s="134" t="n">
        <v>4.9</v>
      </c>
      <c r="J46" s="135" t="n">
        <v>1</v>
      </c>
      <c r="K46" s="135" t="n">
        <v>2.2</v>
      </c>
      <c r="L46" s="135" t="n">
        <v>10.4</v>
      </c>
      <c r="M46" s="4" t="n">
        <v>9.2</v>
      </c>
      <c r="N46" s="4" t="n">
        <v>8.2</v>
      </c>
      <c r="O46" s="4" t="n">
        <v>14.2</v>
      </c>
      <c r="P46" s="4" t="n">
        <v>2.8</v>
      </c>
      <c r="Q46" s="4" t="n">
        <v>10.6</v>
      </c>
      <c r="R46" s="136" t="n">
        <v>6.15320272870073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4" t="n">
        <v>5.6</v>
      </c>
      <c r="D47" s="4" t="n">
        <v>12.3</v>
      </c>
      <c r="E47" s="4" t="n">
        <v>37.3</v>
      </c>
      <c r="F47" s="4" t="n">
        <v>9.9</v>
      </c>
      <c r="G47" s="4" t="n">
        <v>20.2</v>
      </c>
      <c r="H47" s="4" t="n">
        <v>23.1</v>
      </c>
      <c r="I47" s="134" t="n">
        <v>22</v>
      </c>
      <c r="J47" s="135" t="n">
        <v>22.9</v>
      </c>
      <c r="K47" s="135" t="n">
        <v>23.9</v>
      </c>
      <c r="L47" s="135" t="n">
        <v>26.9</v>
      </c>
      <c r="M47" s="4" t="n">
        <v>27</v>
      </c>
      <c r="N47" s="4" t="n">
        <v>27.2</v>
      </c>
      <c r="O47" s="4" t="n">
        <v>27.5</v>
      </c>
      <c r="P47" s="4" t="n">
        <v>24.3</v>
      </c>
      <c r="Q47" s="4" t="n">
        <v>23.8</v>
      </c>
      <c r="R47" s="136" t="n">
        <v>20.8587472067279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4" t="n">
        <v>20.8</v>
      </c>
      <c r="D48" s="4" t="n">
        <v>16.3</v>
      </c>
      <c r="E48" s="4" t="n">
        <v>17.3</v>
      </c>
      <c r="F48" s="4" t="n">
        <v>14.8</v>
      </c>
      <c r="G48" s="4" t="n">
        <v>17.9</v>
      </c>
      <c r="H48" s="4" t="n">
        <v>15.6</v>
      </c>
      <c r="I48" s="134" t="n">
        <v>14.9</v>
      </c>
      <c r="J48" s="135" t="n">
        <v>18.4</v>
      </c>
      <c r="K48" s="135" t="n">
        <v>21.1</v>
      </c>
      <c r="L48" s="135" t="n">
        <v>20.5</v>
      </c>
      <c r="M48" s="4" t="n">
        <v>20.4</v>
      </c>
      <c r="N48" s="4" t="n">
        <v>19.6</v>
      </c>
      <c r="O48" s="4" t="n">
        <v>19.6</v>
      </c>
      <c r="P48" s="4" t="n">
        <v>20.9</v>
      </c>
      <c r="Q48" s="4" t="n">
        <v>18.1</v>
      </c>
      <c r="R48" s="136" t="n">
        <v>18.0660691859414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4" t="n">
        <v>1.9</v>
      </c>
      <c r="D49" s="4" t="n">
        <v>1.3</v>
      </c>
      <c r="E49" s="4" t="n">
        <v>3.6</v>
      </c>
      <c r="F49" s="4" t="n">
        <v>4.2</v>
      </c>
      <c r="G49" s="4" t="n">
        <v>2</v>
      </c>
      <c r="H49" s="4" t="n">
        <v>4</v>
      </c>
      <c r="I49" s="134" t="n">
        <v>3.5</v>
      </c>
      <c r="J49" s="135" t="n">
        <v>6.4</v>
      </c>
      <c r="K49" s="135" t="n">
        <v>4.8</v>
      </c>
      <c r="L49" s="135" t="n">
        <v>11.2</v>
      </c>
      <c r="M49" s="4" t="n">
        <v>4</v>
      </c>
      <c r="N49" s="4" t="n">
        <v>16.3</v>
      </c>
      <c r="O49" s="4" t="n">
        <v>10.8</v>
      </c>
      <c r="P49" s="4" t="n">
        <v>12.6</v>
      </c>
      <c r="Q49" s="4" t="n">
        <v>10.4</v>
      </c>
      <c r="R49" s="136" t="n">
        <v>10.3763379306338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4" t="n">
        <v>5.8</v>
      </c>
      <c r="D50" s="4" t="n">
        <v>3.5</v>
      </c>
      <c r="E50" s="4" t="n">
        <v>8.4</v>
      </c>
      <c r="F50" s="4" t="n">
        <v>8</v>
      </c>
      <c r="G50" s="4" t="n">
        <v>9.2</v>
      </c>
      <c r="H50" s="4" t="n">
        <v>8.9</v>
      </c>
      <c r="I50" s="134" t="n">
        <v>6.1</v>
      </c>
      <c r="J50" s="135" t="n">
        <v>22.6</v>
      </c>
      <c r="K50" s="135" t="n">
        <v>12</v>
      </c>
      <c r="L50" s="135" t="n">
        <v>12.1</v>
      </c>
      <c r="M50" s="4" t="n">
        <v>12.2</v>
      </c>
      <c r="N50" s="4" t="n">
        <v>13.1</v>
      </c>
      <c r="O50" s="4" t="n">
        <v>12.2</v>
      </c>
      <c r="P50" s="4" t="n">
        <v>11.1</v>
      </c>
      <c r="Q50" s="4" t="n">
        <v>9.3</v>
      </c>
      <c r="R50" s="136" t="n">
        <v>9.26520916988499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4" t="n">
        <v>8</v>
      </c>
      <c r="D51" s="4" t="n">
        <v>20.8</v>
      </c>
      <c r="E51" s="4" t="n">
        <v>12.4</v>
      </c>
      <c r="F51" s="4" t="n">
        <v>10.8</v>
      </c>
      <c r="G51" s="4" t="n">
        <v>4.2</v>
      </c>
      <c r="H51" s="4" t="n">
        <v>10.9</v>
      </c>
      <c r="I51" s="134" t="n">
        <v>7.7</v>
      </c>
      <c r="J51" s="135" t="n">
        <v>7.7</v>
      </c>
      <c r="K51" s="135" t="n">
        <v>16.7</v>
      </c>
      <c r="L51" s="135" t="n">
        <v>9.4</v>
      </c>
      <c r="M51" s="4" t="n">
        <v>7.7</v>
      </c>
      <c r="N51" s="4" t="n">
        <v>15.5</v>
      </c>
      <c r="O51" s="4" t="n">
        <v>16</v>
      </c>
      <c r="P51" s="4" t="n">
        <v>18.4</v>
      </c>
      <c r="Q51" s="4" t="n">
        <v>12</v>
      </c>
      <c r="R51" s="136" t="n">
        <v>11.0434600824132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4" t="n">
        <v>0.6</v>
      </c>
      <c r="D52" s="4" t="n">
        <v>2.2</v>
      </c>
      <c r="E52" s="4" t="n">
        <v>6.5</v>
      </c>
      <c r="F52" s="4" t="n">
        <v>8.6</v>
      </c>
      <c r="G52" s="4" t="n">
        <v>6</v>
      </c>
      <c r="H52" s="4" t="n">
        <v>6.6</v>
      </c>
      <c r="I52" s="134" t="n">
        <v>7.2</v>
      </c>
      <c r="J52" s="135" t="n">
        <v>7.2</v>
      </c>
      <c r="K52" s="135" t="n">
        <v>6.8</v>
      </c>
      <c r="L52" s="135" t="n">
        <v>7</v>
      </c>
      <c r="M52" s="4" t="n">
        <v>4.8</v>
      </c>
      <c r="N52" s="4" t="n">
        <v>6.4</v>
      </c>
      <c r="O52" s="4" t="n">
        <v>6.2</v>
      </c>
      <c r="P52" s="4" t="n">
        <v>8.9</v>
      </c>
      <c r="Q52" s="4" t="n">
        <v>9.8</v>
      </c>
      <c r="R52" s="136" t="n">
        <v>8.26584238970937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4" t="n">
        <v>1.9</v>
      </c>
      <c r="D53" s="4" t="n">
        <v>5.6</v>
      </c>
      <c r="E53" s="4" t="n">
        <v>2.4</v>
      </c>
      <c r="F53" s="4" t="n">
        <v>3.5</v>
      </c>
      <c r="G53" s="4" t="n">
        <v>6.5</v>
      </c>
      <c r="H53" s="4" t="n">
        <v>10.2</v>
      </c>
      <c r="I53" s="134" t="n">
        <v>17.1</v>
      </c>
      <c r="J53" s="135" t="n">
        <v>17</v>
      </c>
      <c r="K53" s="135" t="n">
        <v>18.1</v>
      </c>
      <c r="L53" s="135" t="n">
        <v>21.3</v>
      </c>
      <c r="M53" s="4" t="n">
        <v>15.8</v>
      </c>
      <c r="N53" s="4" t="n">
        <v>16.5</v>
      </c>
      <c r="O53" s="4" t="n">
        <v>15.4</v>
      </c>
      <c r="P53" s="4" t="n">
        <v>15.7</v>
      </c>
      <c r="Q53" s="4" t="n">
        <v>13.7</v>
      </c>
      <c r="R53" s="136" t="n">
        <v>14.5866262413208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4" t="n">
        <v>0.4</v>
      </c>
      <c r="D54" s="4" t="n">
        <v>0.7</v>
      </c>
      <c r="E54" s="4" t="n">
        <v>2.2</v>
      </c>
      <c r="F54" s="4" t="n">
        <v>2.8</v>
      </c>
      <c r="G54" s="4" t="n">
        <v>1.9</v>
      </c>
      <c r="H54" s="4" t="n">
        <v>2.7</v>
      </c>
      <c r="I54" s="134" t="n">
        <v>2.6</v>
      </c>
      <c r="J54" s="135" t="n">
        <v>1.6</v>
      </c>
      <c r="K54" s="135" t="n">
        <v>1.4</v>
      </c>
      <c r="L54" s="135" t="n">
        <v>1.1</v>
      </c>
      <c r="M54" s="4" t="n">
        <v>2.2</v>
      </c>
      <c r="N54" s="4" t="n">
        <v>4</v>
      </c>
      <c r="O54" s="4" t="n">
        <v>3.2</v>
      </c>
      <c r="P54" s="4" t="n">
        <v>3.2</v>
      </c>
      <c r="Q54" s="4" t="n">
        <v>3.7</v>
      </c>
      <c r="R54" s="136" t="n">
        <v>3.40846261849125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4" t="n">
        <v>2.5</v>
      </c>
      <c r="D55" s="4" t="n">
        <v>6.1</v>
      </c>
      <c r="E55" s="4" t="n">
        <v>6</v>
      </c>
      <c r="F55" s="4" t="n">
        <v>5.2</v>
      </c>
      <c r="G55" s="4" t="n">
        <v>5.2</v>
      </c>
      <c r="H55" s="4" t="n">
        <v>4.9</v>
      </c>
      <c r="I55" s="134" t="n">
        <v>7</v>
      </c>
      <c r="J55" s="135" t="n">
        <v>11.5</v>
      </c>
      <c r="K55" s="135" t="n">
        <v>7.5</v>
      </c>
      <c r="L55" s="135" t="n">
        <v>7</v>
      </c>
      <c r="M55" s="4" t="n">
        <v>8.5</v>
      </c>
      <c r="N55" s="4" t="n">
        <v>7.7</v>
      </c>
      <c r="O55" s="4" t="n">
        <v>10.1</v>
      </c>
      <c r="P55" s="4" t="n">
        <v>7.7</v>
      </c>
      <c r="Q55" s="4" t="n">
        <v>8.4</v>
      </c>
      <c r="R55" s="136" t="n">
        <v>8.68897800709807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4" t="n">
        <v>26.5</v>
      </c>
      <c r="D56" s="4" t="n">
        <v>25.1</v>
      </c>
      <c r="E56" s="4" t="n">
        <v>25.5</v>
      </c>
      <c r="F56" s="4" t="n">
        <v>21.8</v>
      </c>
      <c r="G56" s="4" t="n">
        <v>17.8</v>
      </c>
      <c r="H56" s="4" t="n">
        <v>14.2</v>
      </c>
      <c r="I56" s="134" t="n">
        <v>21.5</v>
      </c>
      <c r="J56" s="135" t="n">
        <v>24.5</v>
      </c>
      <c r="K56" s="135" t="n">
        <v>22.9</v>
      </c>
      <c r="L56" s="135" t="n">
        <v>21.1</v>
      </c>
      <c r="M56" s="4" t="n">
        <v>19.1</v>
      </c>
      <c r="N56" s="4" t="n">
        <v>17.7</v>
      </c>
      <c r="O56" s="4" t="n">
        <v>15.6</v>
      </c>
      <c r="P56" s="4" t="n">
        <v>13.5</v>
      </c>
      <c r="Q56" s="4" t="n">
        <v>9.3</v>
      </c>
      <c r="R56" s="136" t="n">
        <v>9.23433396847653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4" t="n">
        <v>4.2</v>
      </c>
      <c r="D57" s="4" t="n">
        <v>2.7</v>
      </c>
      <c r="E57" s="4" t="n">
        <v>3</v>
      </c>
      <c r="F57" s="4" t="n">
        <v>4.4</v>
      </c>
      <c r="G57" s="4" t="n">
        <v>7.9</v>
      </c>
      <c r="H57" s="4" t="n">
        <v>7</v>
      </c>
      <c r="I57" s="134" t="n">
        <v>2.7</v>
      </c>
      <c r="J57" s="135" t="n">
        <v>3.4</v>
      </c>
      <c r="K57" s="135" t="n">
        <v>3.9</v>
      </c>
      <c r="L57" s="135" t="n">
        <v>2.5</v>
      </c>
      <c r="M57" s="4" t="n">
        <v>5.7</v>
      </c>
      <c r="N57" s="4" t="n">
        <v>3.6</v>
      </c>
      <c r="O57" s="4" t="n">
        <v>2.3</v>
      </c>
      <c r="P57" s="4" t="n">
        <v>2.4</v>
      </c>
      <c r="Q57" s="4" t="n">
        <v>2</v>
      </c>
      <c r="R57" s="136" t="n">
        <v>1.25840641992145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4" t="n">
        <v>7.3</v>
      </c>
      <c r="D58" s="4" t="n">
        <v>11.8</v>
      </c>
      <c r="E58" s="4" t="n">
        <v>17.8</v>
      </c>
      <c r="F58" s="4" t="n">
        <v>19.4</v>
      </c>
      <c r="G58" s="4" t="n">
        <v>8.8</v>
      </c>
      <c r="H58" s="4" t="n">
        <v>17.6</v>
      </c>
      <c r="I58" s="134" t="n">
        <v>19.8</v>
      </c>
      <c r="J58" s="135" t="n">
        <v>8.5</v>
      </c>
      <c r="K58" s="135" t="n">
        <v>15.1</v>
      </c>
      <c r="L58" s="135" t="n">
        <v>12</v>
      </c>
      <c r="M58" s="4" t="n">
        <v>13.2</v>
      </c>
      <c r="N58" s="4" t="n">
        <v>12.3</v>
      </c>
      <c r="O58" s="4" t="n">
        <v>12.8</v>
      </c>
      <c r="P58" s="4" t="n">
        <v>13.4</v>
      </c>
      <c r="Q58" s="4" t="n">
        <v>11</v>
      </c>
      <c r="R58" s="136" t="n">
        <v>13.138342030268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" t="n">
        <v>2.4</v>
      </c>
      <c r="D59" s="4" t="n">
        <v>6</v>
      </c>
      <c r="E59" s="1" t="n">
        <v>6.3</v>
      </c>
      <c r="F59" s="4" t="n">
        <v>5.1</v>
      </c>
      <c r="G59" s="4" t="n">
        <v>7.7</v>
      </c>
      <c r="H59" s="4" t="n">
        <v>3.8</v>
      </c>
      <c r="I59" s="134" t="n">
        <v>3.2</v>
      </c>
      <c r="J59" s="135" t="n">
        <v>3</v>
      </c>
      <c r="K59" s="135" t="n">
        <v>3.9</v>
      </c>
      <c r="L59" s="135" t="n">
        <v>2.6</v>
      </c>
      <c r="M59" s="4" t="n">
        <v>3.6</v>
      </c>
      <c r="N59" s="4" t="n">
        <v>2.7</v>
      </c>
      <c r="O59" s="4" t="n">
        <v>3.6</v>
      </c>
      <c r="P59" s="4" t="n">
        <v>3.2</v>
      </c>
      <c r="Q59" s="4" t="n">
        <v>3.5</v>
      </c>
      <c r="R59" s="136" t="n">
        <v>3.18755522423819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4" t="n">
        <v>10.1</v>
      </c>
      <c r="D60" s="4" t="n">
        <v>7.7</v>
      </c>
      <c r="E60" s="1" t="n">
        <v>8</v>
      </c>
      <c r="F60" s="4" t="n">
        <v>7</v>
      </c>
      <c r="G60" s="4" t="n">
        <v>8</v>
      </c>
      <c r="H60" s="4" t="n">
        <v>5.8</v>
      </c>
      <c r="I60" s="134" t="n">
        <v>5.8</v>
      </c>
      <c r="J60" s="135" t="n">
        <v>4.1</v>
      </c>
      <c r="K60" s="135" t="n">
        <v>6.4</v>
      </c>
      <c r="L60" s="135" t="n">
        <v>5.8</v>
      </c>
      <c r="M60" s="4" t="n">
        <v>7.3</v>
      </c>
      <c r="N60" s="4" t="n">
        <v>8.4</v>
      </c>
      <c r="O60" s="4" t="n">
        <v>10.3</v>
      </c>
      <c r="P60" s="4" t="n">
        <v>6.9</v>
      </c>
      <c r="Q60" s="4" t="n">
        <v>6.3</v>
      </c>
      <c r="R60" s="136" t="n">
        <v>6.48471243121199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4" t="n">
        <v>0.2</v>
      </c>
      <c r="D61" s="4" t="n">
        <v>0.4</v>
      </c>
      <c r="E61" s="4" t="n">
        <v>0.6</v>
      </c>
      <c r="F61" s="4" t="n">
        <v>0.7</v>
      </c>
      <c r="G61" s="1" t="n">
        <v>0.4</v>
      </c>
      <c r="H61" s="4" t="n">
        <v>0.9</v>
      </c>
      <c r="I61" s="134" t="n">
        <v>1.8</v>
      </c>
      <c r="J61" s="135" t="n">
        <v>0.6</v>
      </c>
      <c r="K61" s="135" t="n">
        <v>0.3</v>
      </c>
      <c r="L61" s="135" t="n">
        <v>0.6</v>
      </c>
      <c r="M61" s="4" t="n">
        <v>0.9</v>
      </c>
      <c r="N61" s="4" t="n">
        <v>3.3</v>
      </c>
      <c r="O61" s="4" t="n">
        <v>3.2</v>
      </c>
      <c r="P61" s="4" t="n">
        <v>3.3</v>
      </c>
      <c r="Q61" s="4" t="n">
        <v>2.1</v>
      </c>
      <c r="R61" s="136" t="n">
        <v>2.75245493353971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4" t="n">
        <v>7.3</v>
      </c>
      <c r="D62" s="1" t="n">
        <v>3.1</v>
      </c>
      <c r="E62" s="4" t="n">
        <v>2.9</v>
      </c>
      <c r="F62" s="1" t="n">
        <v>4.6</v>
      </c>
      <c r="G62" s="1" t="n">
        <v>2.6</v>
      </c>
      <c r="H62" s="1" t="n">
        <v>2.4</v>
      </c>
      <c r="I62" s="134" t="n">
        <v>3</v>
      </c>
      <c r="J62" s="134" t="n">
        <v>5.9</v>
      </c>
      <c r="K62" s="134" t="n">
        <v>8</v>
      </c>
      <c r="L62" s="135" t="n">
        <v>4.6</v>
      </c>
      <c r="M62" s="1" t="n">
        <v>5.2</v>
      </c>
      <c r="N62" s="4" t="n">
        <v>3.4</v>
      </c>
      <c r="O62" s="1" t="n">
        <v>7.2</v>
      </c>
      <c r="P62" s="1" t="n">
        <v>6.2</v>
      </c>
      <c r="Q62" s="1" t="n">
        <v>5.4</v>
      </c>
      <c r="R62" s="136" t="n">
        <v>4.40693567268142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55"/>
      <c r="D63" s="4" t="n">
        <v>1.8</v>
      </c>
      <c r="E63" s="4" t="n">
        <v>1.9</v>
      </c>
      <c r="F63" s="4" t="n">
        <v>2</v>
      </c>
      <c r="G63" s="55"/>
      <c r="H63" s="1" t="n">
        <v>2.8</v>
      </c>
      <c r="I63" s="134" t="n">
        <v>3.9</v>
      </c>
      <c r="J63" s="135" t="n">
        <v>0.0001</v>
      </c>
      <c r="K63" s="135" t="n">
        <v>0.1</v>
      </c>
      <c r="L63" s="135" t="n">
        <v>0.2</v>
      </c>
      <c r="M63" s="1" t="n">
        <v>0.1</v>
      </c>
      <c r="N63" s="1" t="n">
        <v>0.2</v>
      </c>
      <c r="O63" s="1" t="n">
        <v>1.2</v>
      </c>
      <c r="P63" s="1" t="n">
        <v>1</v>
      </c>
      <c r="Q63" s="1" t="n">
        <v>1.4</v>
      </c>
      <c r="R63" s="136" t="n">
        <v>3.87493838235518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4" t="n">
        <v>0.4</v>
      </c>
      <c r="D64" s="4" t="n">
        <v>2.3</v>
      </c>
      <c r="E64" s="4" t="n">
        <v>5.6</v>
      </c>
      <c r="F64" s="4" t="n">
        <v>6.4</v>
      </c>
      <c r="G64" s="4" t="n">
        <v>2</v>
      </c>
      <c r="H64" s="1" t="n">
        <v>0.2</v>
      </c>
      <c r="I64" s="134" t="n">
        <v>4.8</v>
      </c>
      <c r="J64" s="135" t="n">
        <v>5.8</v>
      </c>
      <c r="K64" s="135" t="n">
        <v>6</v>
      </c>
      <c r="L64" s="135" t="n">
        <v>10.6</v>
      </c>
      <c r="M64" s="4" t="n">
        <v>1.8</v>
      </c>
      <c r="N64" s="1" t="n">
        <v>2.5</v>
      </c>
      <c r="O64" s="1" t="n">
        <v>2.4</v>
      </c>
      <c r="P64" s="1" t="n">
        <v>2</v>
      </c>
      <c r="Q64" s="1" t="n">
        <v>1.4</v>
      </c>
      <c r="R64" s="136" t="n">
        <v>1.79656408151069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"/>
      <c r="D65" s="1" t="n">
        <v>0.0001</v>
      </c>
      <c r="E65" s="4" t="n">
        <v>0.1</v>
      </c>
      <c r="F65" s="12"/>
      <c r="G65" s="4" t="n">
        <v>0.7</v>
      </c>
      <c r="H65" s="1" t="n">
        <v>0.8</v>
      </c>
      <c r="I65" s="134" t="n">
        <v>0.1</v>
      </c>
      <c r="J65" s="135" t="n">
        <v>0.0001</v>
      </c>
      <c r="K65" s="137"/>
      <c r="L65" s="135" t="n">
        <v>0.0001</v>
      </c>
      <c r="M65" s="4" t="n">
        <v>0.1</v>
      </c>
      <c r="N65" s="1" t="n">
        <v>0.3</v>
      </c>
      <c r="O65" s="1" t="n">
        <v>0.1</v>
      </c>
      <c r="P65" s="4" t="n">
        <v>0.7</v>
      </c>
      <c r="Q65" s="1" t="n">
        <v>0.1</v>
      </c>
      <c r="R65" s="136" t="n">
        <v>0.111785690628997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4" t="n">
        <v>0.1</v>
      </c>
      <c r="D66" s="4" t="n">
        <v>0.1</v>
      </c>
      <c r="E66" s="1" t="n">
        <v>0.1</v>
      </c>
      <c r="F66" s="12"/>
      <c r="G66" s="4" t="n">
        <v>0.0001</v>
      </c>
      <c r="H66" s="4" t="n">
        <v>0.0001</v>
      </c>
      <c r="I66" s="134" t="n">
        <v>0.9</v>
      </c>
      <c r="J66" s="135" t="n">
        <v>1.3</v>
      </c>
      <c r="K66" s="137"/>
      <c r="L66" s="135" t="n">
        <v>0.0001</v>
      </c>
      <c r="M66" s="4" t="n">
        <v>0.1</v>
      </c>
      <c r="N66" s="4" t="n">
        <v>0.1</v>
      </c>
      <c r="O66" s="4" t="n">
        <v>0.5</v>
      </c>
      <c r="P66" s="4" t="n">
        <v>0.1</v>
      </c>
      <c r="Q66" s="4" t="n">
        <v>0.2</v>
      </c>
      <c r="R66" s="136" t="n">
        <v>0.0977173251903152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" t="n">
        <v>6.4</v>
      </c>
      <c r="D67" s="4" t="n">
        <v>7.2</v>
      </c>
      <c r="E67" s="1" t="n">
        <v>3.6</v>
      </c>
      <c r="F67" s="4" t="n">
        <v>4.4</v>
      </c>
      <c r="G67" s="4" t="n">
        <v>4</v>
      </c>
      <c r="H67" s="4" t="n">
        <v>3.4</v>
      </c>
      <c r="I67" s="134" t="n">
        <v>2.5</v>
      </c>
      <c r="J67" s="135" t="n">
        <v>2.6</v>
      </c>
      <c r="K67" s="135" t="n">
        <v>3.9</v>
      </c>
      <c r="L67" s="135" t="n">
        <v>4.3</v>
      </c>
      <c r="M67" s="1" t="n">
        <v>3.9</v>
      </c>
      <c r="N67" s="4" t="n">
        <v>4.6</v>
      </c>
      <c r="O67" s="4" t="n">
        <v>4</v>
      </c>
      <c r="P67" s="4" t="n">
        <v>2.8</v>
      </c>
      <c r="Q67" s="4" t="n">
        <v>3.1</v>
      </c>
      <c r="R67" s="136" t="n">
        <v>2.6479038640682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v>1.5</v>
      </c>
      <c r="D68" s="1" t="n">
        <v>0.8</v>
      </c>
      <c r="E68" s="1" t="n">
        <v>2.8</v>
      </c>
      <c r="F68" s="4" t="n">
        <v>1.6</v>
      </c>
      <c r="G68" s="4" t="n">
        <v>1.1</v>
      </c>
      <c r="H68" s="1" t="n">
        <v>0.8</v>
      </c>
      <c r="I68" s="134" t="n">
        <v>19.4</v>
      </c>
      <c r="J68" s="135" t="n">
        <v>13.7</v>
      </c>
      <c r="K68" s="135" t="n">
        <v>6.3</v>
      </c>
      <c r="L68" s="135" t="n">
        <v>7.3</v>
      </c>
      <c r="M68" s="1" t="n">
        <v>8.9</v>
      </c>
      <c r="N68" s="1" t="n">
        <v>7.2</v>
      </c>
      <c r="O68" s="1" t="n">
        <v>1.5</v>
      </c>
      <c r="P68" s="1" t="n">
        <v>0.5</v>
      </c>
      <c r="Q68" s="1" t="n">
        <v>0.2</v>
      </c>
      <c r="R68" s="136" t="n">
        <v>0.172453398633245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4" t="n">
        <v>1.2</v>
      </c>
      <c r="D69" s="4" t="n">
        <v>1.8</v>
      </c>
      <c r="E69" s="1" t="n">
        <v>2</v>
      </c>
      <c r="F69" s="4" t="n">
        <v>1.6</v>
      </c>
      <c r="G69" s="4" t="n">
        <v>0.6</v>
      </c>
      <c r="H69" s="1" t="n">
        <v>0.5</v>
      </c>
      <c r="I69" s="134" t="n">
        <v>1.1</v>
      </c>
      <c r="J69" s="135" t="n">
        <v>3.4</v>
      </c>
      <c r="K69" s="135" t="n">
        <v>5.1</v>
      </c>
      <c r="L69" s="135" t="n">
        <v>4</v>
      </c>
      <c r="M69" s="1" t="n">
        <v>4</v>
      </c>
      <c r="N69" s="1" t="n">
        <v>4.1</v>
      </c>
      <c r="O69" s="1" t="n">
        <v>3.3</v>
      </c>
      <c r="P69" s="1" t="n">
        <v>2.5</v>
      </c>
      <c r="Q69" s="1" t="n">
        <v>4.7</v>
      </c>
      <c r="R69" s="136" t="n">
        <v>4.5627900183436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4" t="n">
        <v>0.2</v>
      </c>
      <c r="D70" s="4" t="n">
        <v>0.6</v>
      </c>
      <c r="E70" s="4" t="n">
        <v>0.8</v>
      </c>
      <c r="F70" s="4" t="n">
        <v>1.2</v>
      </c>
      <c r="G70" s="4" t="n">
        <v>0.4</v>
      </c>
      <c r="H70" s="4" t="n">
        <v>0.5</v>
      </c>
      <c r="I70" s="134" t="n">
        <v>1</v>
      </c>
      <c r="J70" s="135" t="n">
        <v>1.5</v>
      </c>
      <c r="K70" s="135" t="n">
        <v>0.6</v>
      </c>
      <c r="L70" s="135" t="n">
        <v>1.6</v>
      </c>
      <c r="M70" s="4" t="n">
        <v>2.9</v>
      </c>
      <c r="N70" s="4" t="n">
        <v>1.3</v>
      </c>
      <c r="O70" s="1" t="n">
        <v>0.8</v>
      </c>
      <c r="P70" s="4" t="n">
        <v>0.8</v>
      </c>
      <c r="Q70" s="4" t="n">
        <v>0.9</v>
      </c>
      <c r="R70" s="136" t="n">
        <v>0.687796881351477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4" t="n">
        <v>0.6</v>
      </c>
      <c r="D71" s="4" t="n">
        <v>0.7</v>
      </c>
      <c r="E71" s="4" t="n">
        <v>3.2</v>
      </c>
      <c r="F71" s="4" t="n">
        <v>1.2</v>
      </c>
      <c r="G71" s="4" t="n">
        <v>0.2</v>
      </c>
      <c r="H71" s="4" t="n">
        <v>0.6</v>
      </c>
      <c r="I71" s="134" t="n">
        <v>0.4</v>
      </c>
      <c r="J71" s="135" t="n">
        <v>0.2</v>
      </c>
      <c r="K71" s="135" t="n">
        <v>0.4</v>
      </c>
      <c r="L71" s="135" t="n">
        <v>1.6</v>
      </c>
      <c r="M71" s="4" t="n">
        <v>2.9</v>
      </c>
      <c r="N71" s="4" t="n">
        <v>2.1</v>
      </c>
      <c r="O71" s="4" t="n">
        <v>1.7</v>
      </c>
      <c r="P71" s="4" t="n">
        <v>0.7</v>
      </c>
      <c r="Q71" s="4" t="n">
        <v>1</v>
      </c>
      <c r="R71" s="136" t="n">
        <v>2.30029804516463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4" t="n">
        <v>2.1</v>
      </c>
      <c r="D72" s="4" t="n">
        <v>1.3</v>
      </c>
      <c r="E72" s="4" t="n">
        <v>1.1</v>
      </c>
      <c r="F72" s="4" t="n">
        <v>3.4</v>
      </c>
      <c r="G72" s="4" t="n">
        <v>4.2</v>
      </c>
      <c r="H72" s="4" t="n">
        <v>5.1</v>
      </c>
      <c r="I72" s="134" t="n">
        <v>5.4</v>
      </c>
      <c r="J72" s="135" t="n">
        <v>7.3</v>
      </c>
      <c r="K72" s="135" t="n">
        <v>9.3</v>
      </c>
      <c r="L72" s="135" t="n">
        <v>10</v>
      </c>
      <c r="M72" s="4" t="n">
        <v>10</v>
      </c>
      <c r="N72" s="4" t="n">
        <v>9.7</v>
      </c>
      <c r="O72" s="4" t="n">
        <v>8.3</v>
      </c>
      <c r="P72" s="4" t="n">
        <v>6.1</v>
      </c>
      <c r="Q72" s="4" t="n">
        <v>2.9</v>
      </c>
      <c r="R72" s="136" t="n">
        <v>3.54912018517018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4" t="n">
        <v>2.1</v>
      </c>
      <c r="D73" s="4" t="n">
        <v>1.9</v>
      </c>
      <c r="E73" s="4" t="n">
        <v>2.4</v>
      </c>
      <c r="F73" s="4" t="n">
        <v>3.6</v>
      </c>
      <c r="G73" s="4" t="n">
        <v>4.5</v>
      </c>
      <c r="H73" s="4" t="n">
        <v>6.2</v>
      </c>
      <c r="I73" s="134" t="n">
        <v>3</v>
      </c>
      <c r="J73" s="135" t="n">
        <v>2.7</v>
      </c>
      <c r="K73" s="135" t="n">
        <v>3.7</v>
      </c>
      <c r="L73" s="135" t="n">
        <v>3.5</v>
      </c>
      <c r="M73" s="4" t="n">
        <v>4.2</v>
      </c>
      <c r="N73" s="4" t="n">
        <v>2.7</v>
      </c>
      <c r="O73" s="4" t="n">
        <v>2.9</v>
      </c>
      <c r="P73" s="4" t="n">
        <v>2.4</v>
      </c>
      <c r="Q73" s="4" t="n">
        <v>1.3</v>
      </c>
      <c r="R73" s="136" t="n">
        <v>12.620948212929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4" t="n">
        <v>0.8</v>
      </c>
      <c r="D74" s="4" t="n">
        <v>1.6</v>
      </c>
      <c r="E74" s="4" t="n">
        <v>2.6</v>
      </c>
      <c r="F74" s="4" t="n">
        <v>2.9</v>
      </c>
      <c r="G74" s="4" t="n">
        <v>2.8</v>
      </c>
      <c r="H74" s="4" t="n">
        <v>2.7</v>
      </c>
      <c r="I74" s="134" t="n">
        <v>4.2</v>
      </c>
      <c r="J74" s="135" t="n">
        <v>1.6</v>
      </c>
      <c r="K74" s="135" t="n">
        <v>3.7</v>
      </c>
      <c r="L74" s="135" t="n">
        <v>3.5</v>
      </c>
      <c r="M74" s="4" t="n">
        <v>5.2</v>
      </c>
      <c r="N74" s="4" t="n">
        <v>4.2</v>
      </c>
      <c r="O74" s="4" t="n">
        <v>5.3</v>
      </c>
      <c r="P74" s="4" t="n">
        <v>4.9</v>
      </c>
      <c r="Q74" s="4" t="n">
        <v>2.8</v>
      </c>
      <c r="R74" s="136" t="n">
        <v>2.87276513704694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" t="n">
        <v>0.2</v>
      </c>
      <c r="D75" s="1" t="n">
        <v>0.3</v>
      </c>
      <c r="E75" s="1" t="n">
        <v>0.4</v>
      </c>
      <c r="F75" s="4" t="n">
        <v>2.6</v>
      </c>
      <c r="G75" s="1" t="n">
        <v>2</v>
      </c>
      <c r="H75" s="1" t="n">
        <v>1.1</v>
      </c>
      <c r="I75" s="134" t="n">
        <v>0.4</v>
      </c>
      <c r="J75" s="135" t="n">
        <v>0.3</v>
      </c>
      <c r="K75" s="135" t="n">
        <v>2.9</v>
      </c>
      <c r="L75" s="135" t="n">
        <v>1.6</v>
      </c>
      <c r="M75" s="1" t="n">
        <v>0.7</v>
      </c>
      <c r="N75" s="1" t="n">
        <v>3.8</v>
      </c>
      <c r="O75" s="1" t="n">
        <v>1.1</v>
      </c>
      <c r="P75" s="1" t="n">
        <v>0.8</v>
      </c>
      <c r="Q75" s="1" t="n">
        <v>0.6</v>
      </c>
      <c r="R75" s="136" t="n">
        <v>0.836810441987987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4" t="n">
        <v>0.1</v>
      </c>
      <c r="D76" s="1" t="n">
        <v>0.0001</v>
      </c>
      <c r="E76" s="4" t="n">
        <v>1.1</v>
      </c>
      <c r="F76" s="4" t="n">
        <v>0.0001</v>
      </c>
      <c r="G76" s="4" t="n">
        <v>0.0001</v>
      </c>
      <c r="H76" s="1" t="n">
        <v>0.1</v>
      </c>
      <c r="I76" s="134" t="n">
        <v>0.4</v>
      </c>
      <c r="J76" s="135" t="n">
        <v>0.5</v>
      </c>
      <c r="K76" s="135" t="n">
        <v>1.2</v>
      </c>
      <c r="L76" s="135" t="n">
        <v>1.2</v>
      </c>
      <c r="M76" s="4" t="n">
        <v>0.3</v>
      </c>
      <c r="N76" s="1" t="n">
        <v>0.9</v>
      </c>
      <c r="O76" s="4" t="n">
        <v>1.8</v>
      </c>
      <c r="P76" s="4" t="n">
        <v>1.1</v>
      </c>
      <c r="Q76" s="4" t="n">
        <v>1.2</v>
      </c>
      <c r="R76" s="136" t="n">
        <v>2.49884265317513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" t="n">
        <v>3.7</v>
      </c>
      <c r="D77" s="1" t="n">
        <v>0.2</v>
      </c>
      <c r="E77" s="4" t="n">
        <v>1</v>
      </c>
      <c r="F77" s="4" t="n">
        <v>2.9</v>
      </c>
      <c r="G77" s="4" t="n">
        <v>4.7</v>
      </c>
      <c r="H77" s="4" t="n">
        <v>3.5</v>
      </c>
      <c r="I77" s="134" t="n">
        <v>1.5</v>
      </c>
      <c r="J77" s="135" t="n">
        <v>1.7</v>
      </c>
      <c r="K77" s="135" t="n">
        <v>1</v>
      </c>
      <c r="L77" s="135" t="n">
        <v>0.3</v>
      </c>
      <c r="M77" s="1" t="n">
        <v>0.3</v>
      </c>
      <c r="N77" s="4" t="n">
        <v>0.5</v>
      </c>
      <c r="O77" s="4" t="n">
        <v>0.5</v>
      </c>
      <c r="P77" s="4" t="n">
        <v>7.3</v>
      </c>
      <c r="Q77" s="4" t="n">
        <v>8.3</v>
      </c>
      <c r="R77" s="136" t="n">
        <v>2.23588392168601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" t="n">
        <v>3.3</v>
      </c>
      <c r="D78" s="4" t="n">
        <v>4.8</v>
      </c>
      <c r="E78" s="4" t="n">
        <v>1.6</v>
      </c>
      <c r="F78" s="4" t="n">
        <v>2.8</v>
      </c>
      <c r="G78" s="4" t="n">
        <v>1.7</v>
      </c>
      <c r="H78" s="4" t="n">
        <v>3</v>
      </c>
      <c r="I78" s="134" t="n">
        <v>4.5</v>
      </c>
      <c r="J78" s="135" t="n">
        <v>3.6</v>
      </c>
      <c r="K78" s="135" t="n">
        <v>11.7</v>
      </c>
      <c r="L78" s="135" t="n">
        <v>12.5</v>
      </c>
      <c r="M78" s="4" t="n">
        <v>10.8</v>
      </c>
      <c r="N78" s="4" t="n">
        <v>14.1</v>
      </c>
      <c r="O78" s="4" t="n">
        <v>23.8</v>
      </c>
      <c r="P78" s="4" t="n">
        <v>21.3</v>
      </c>
      <c r="Q78" s="4" t="n">
        <v>10.9</v>
      </c>
      <c r="R78" s="136" t="n">
        <v>18.165913621145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4" t="n">
        <v>0.1</v>
      </c>
      <c r="D79" s="4" t="n">
        <v>1.1</v>
      </c>
      <c r="E79" s="4" t="n">
        <v>2.4</v>
      </c>
      <c r="F79" s="4" t="n">
        <v>3.1</v>
      </c>
      <c r="G79" s="4" t="n">
        <v>1.8</v>
      </c>
      <c r="H79" s="4" t="n">
        <v>1.7</v>
      </c>
      <c r="I79" s="134" t="n">
        <v>3.6</v>
      </c>
      <c r="J79" s="135" t="n">
        <v>4.2</v>
      </c>
      <c r="K79" s="135" t="n">
        <v>4.7</v>
      </c>
      <c r="L79" s="135" t="n">
        <v>4.7</v>
      </c>
      <c r="M79" s="4" t="n">
        <v>2.8</v>
      </c>
      <c r="N79" s="4" t="n">
        <v>1</v>
      </c>
      <c r="O79" s="4" t="n">
        <v>0.9</v>
      </c>
      <c r="P79" s="4" t="n">
        <v>1.1</v>
      </c>
      <c r="Q79" s="4" t="n">
        <v>1.1</v>
      </c>
      <c r="R79" s="136" t="n">
        <v>0.758097128966013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" t="n">
        <v>0.0001</v>
      </c>
      <c r="D80" s="4" t="n">
        <v>0.2</v>
      </c>
      <c r="E80" s="4" t="n">
        <v>0.5</v>
      </c>
      <c r="F80" s="4" t="n">
        <v>3.3</v>
      </c>
      <c r="G80" s="4" t="n">
        <v>3.4</v>
      </c>
      <c r="H80" s="4" t="n">
        <v>5.2</v>
      </c>
      <c r="I80" s="134" t="n">
        <v>3.7</v>
      </c>
      <c r="J80" s="135" t="n">
        <v>9.4</v>
      </c>
      <c r="K80" s="135" t="n">
        <v>10</v>
      </c>
      <c r="L80" s="135" t="n">
        <v>0.1</v>
      </c>
      <c r="M80" s="4" t="n">
        <v>10.7</v>
      </c>
      <c r="N80" s="4" t="n">
        <v>0.3</v>
      </c>
      <c r="O80" s="4" t="n">
        <v>0.4</v>
      </c>
      <c r="P80" s="4" t="n">
        <v>0.4</v>
      </c>
      <c r="Q80" s="4" t="n">
        <v>0.8</v>
      </c>
      <c r="R80" s="136" t="n">
        <v>0.283267395288068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" t="n">
        <v>0.1</v>
      </c>
      <c r="D81" s="4" t="n">
        <v>0.1</v>
      </c>
      <c r="E81" s="4" t="n">
        <v>0.1</v>
      </c>
      <c r="F81" s="4" t="n">
        <v>0.1</v>
      </c>
      <c r="G81" s="4" t="n">
        <v>0.1</v>
      </c>
      <c r="H81" s="4" t="n">
        <v>0.0001</v>
      </c>
      <c r="I81" s="134" t="n">
        <v>53.9</v>
      </c>
      <c r="J81" s="135" t="n">
        <v>57.4</v>
      </c>
      <c r="K81" s="135" t="n">
        <v>57.8</v>
      </c>
      <c r="L81" s="135" t="n">
        <v>60.1</v>
      </c>
      <c r="M81" s="4" t="n">
        <v>13.9</v>
      </c>
      <c r="N81" s="4" t="n">
        <v>0</v>
      </c>
      <c r="O81" s="4" t="n">
        <v>0.2</v>
      </c>
      <c r="P81" s="4" t="n">
        <v>0.1</v>
      </c>
      <c r="Q81" s="4" t="n">
        <v>0.7</v>
      </c>
      <c r="R81" s="136" t="n">
        <v>0.740870816690056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"/>
      <c r="D82" s="4" t="n">
        <v>0.9</v>
      </c>
      <c r="E82" s="4" t="n">
        <v>1</v>
      </c>
      <c r="F82" s="4" t="n">
        <v>3</v>
      </c>
      <c r="G82" s="4" t="n">
        <v>3.7</v>
      </c>
      <c r="H82" s="4" t="n">
        <v>0.1</v>
      </c>
      <c r="I82" s="139"/>
      <c r="J82" s="135" t="n">
        <v>0.0001</v>
      </c>
      <c r="K82" s="137"/>
      <c r="L82" s="135" t="n">
        <v>0.6</v>
      </c>
      <c r="M82" s="4" t="n">
        <v>1.1</v>
      </c>
      <c r="N82" s="4" t="n">
        <v>0.5</v>
      </c>
      <c r="O82" s="4" t="n">
        <v>2</v>
      </c>
      <c r="P82" s="4" t="n">
        <v>1.8</v>
      </c>
      <c r="Q82" s="4" t="n">
        <v>1.5</v>
      </c>
      <c r="R82" s="136" t="n">
        <v>1.01931912428851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"/>
      <c r="D83" s="4" t="n">
        <v>12</v>
      </c>
      <c r="E83" s="4" t="n">
        <v>6.3</v>
      </c>
      <c r="F83" s="4" t="n">
        <v>5.4</v>
      </c>
      <c r="G83" s="4" t="n">
        <v>3.4</v>
      </c>
      <c r="H83" s="4" t="n">
        <v>0.6</v>
      </c>
      <c r="I83" s="12"/>
      <c r="J83" s="135" t="n">
        <v>1.2</v>
      </c>
      <c r="K83" s="135" t="n">
        <v>1.7</v>
      </c>
      <c r="L83" s="135" t="n">
        <v>0</v>
      </c>
      <c r="M83" s="4" t="n">
        <v>0.1</v>
      </c>
      <c r="N83" s="4" t="n">
        <v>0.7</v>
      </c>
      <c r="O83" s="4" t="n">
        <v>1.4</v>
      </c>
      <c r="P83" s="4" t="n">
        <v>0.5</v>
      </c>
      <c r="Q83" s="4" t="n">
        <v>0.8</v>
      </c>
      <c r="R83" s="136" t="n">
        <v>0.52828375645232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3" min="3" style="117" width="11.72"/>
    <col collapsed="false" customWidth="true" hidden="false" outlineLevel="0" max="4" min="4" style="117" width="8.43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0.291847410330722</v>
      </c>
      <c r="C2" s="121" t="n">
        <v>2020</v>
      </c>
      <c r="D2" s="117" t="n">
        <v>42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0.167032868674689</v>
      </c>
      <c r="C3" s="121" t="n">
        <v>2020</v>
      </c>
      <c r="D3" s="117" t="n">
        <v>42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0.0845820443044786</v>
      </c>
      <c r="C4" s="121" t="n">
        <v>2020</v>
      </c>
      <c r="D4" s="117" t="n">
        <v>42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0.0597980710223741</v>
      </c>
      <c r="C5" s="121" t="n">
        <v>2020</v>
      </c>
      <c r="D5" s="117" t="n">
        <v>42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0.00229312318239751</v>
      </c>
      <c r="C6" s="121" t="n">
        <v>2020</v>
      </c>
      <c r="D6" s="117" t="n">
        <v>42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2.38328470346475E-008</v>
      </c>
      <c r="C7" s="121" t="n">
        <v>2020</v>
      </c>
      <c r="D7" s="117" t="n">
        <v>42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0.0533068103145951</v>
      </c>
      <c r="C8" s="121" t="n">
        <v>2020</v>
      </c>
      <c r="D8" s="117" t="n">
        <v>42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0.0493798698891826</v>
      </c>
      <c r="C9" s="121" t="n">
        <v>2020</v>
      </c>
      <c r="D9" s="117" t="n">
        <v>42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0.0611913998675344</v>
      </c>
      <c r="C10" s="121" t="n">
        <v>2020</v>
      </c>
      <c r="D10" s="117" t="n">
        <v>42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0.141043859283343</v>
      </c>
      <c r="C11" s="121" t="n">
        <v>2020</v>
      </c>
      <c r="D11" s="117" t="n">
        <v>42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0.0277223115101603</v>
      </c>
      <c r="C12" s="121" t="n">
        <v>2020</v>
      </c>
      <c r="D12" s="117" t="n">
        <v>42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0.0362583882629975</v>
      </c>
      <c r="C13" s="121" t="n">
        <v>2020</v>
      </c>
      <c r="D13" s="117" t="n">
        <v>42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0.0058607759413807</v>
      </c>
      <c r="C14" s="121" t="n">
        <v>2020</v>
      </c>
      <c r="D14" s="117" t="n">
        <v>42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0.0425845758882112</v>
      </c>
      <c r="C15" s="121" t="n">
        <v>2020</v>
      </c>
      <c r="D15" s="117" t="n">
        <v>42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0.0883024043817037</v>
      </c>
      <c r="C16" s="121" t="n">
        <v>2020</v>
      </c>
      <c r="D16" s="117" t="n">
        <v>42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0.278160719416944</v>
      </c>
      <c r="C17" s="121" t="n">
        <v>2020</v>
      </c>
      <c r="D17" s="117" t="n">
        <v>42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0.0401663039389975</v>
      </c>
      <c r="C18" s="121" t="n">
        <v>2020</v>
      </c>
      <c r="D18" s="117" t="n">
        <v>42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0.00773712799566307</v>
      </c>
      <c r="C19" s="121" t="n">
        <v>2020</v>
      </c>
      <c r="D19" s="117" t="n">
        <v>42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0.0019990440930362</v>
      </c>
      <c r="C20" s="121" t="n">
        <v>2020</v>
      </c>
      <c r="D20" s="117" t="n">
        <v>42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4.17280304451745E-008</v>
      </c>
      <c r="C21" s="121" t="n">
        <v>2020</v>
      </c>
      <c r="D21" s="117" t="n">
        <v>42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0.103315114522455</v>
      </c>
      <c r="C22" s="121" t="n">
        <v>2020</v>
      </c>
      <c r="D22" s="117" t="n">
        <v>42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0.000137062689935443</v>
      </c>
      <c r="C23" s="121" t="n">
        <v>2020</v>
      </c>
      <c r="D23" s="117" t="n">
        <v>42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1.31053340298927E-008</v>
      </c>
      <c r="C24" s="121" t="n">
        <v>2020</v>
      </c>
      <c r="D24" s="117" t="n">
        <v>42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1.29336517277309E-008</v>
      </c>
      <c r="C25" s="121" t="n">
        <v>2020</v>
      </c>
      <c r="D25" s="117" t="n">
        <v>42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0.196205196207984</v>
      </c>
      <c r="C26" s="121" t="n">
        <v>2020</v>
      </c>
      <c r="D26" s="117" t="n">
        <v>42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0.00012497751285558</v>
      </c>
      <c r="C27" s="121" t="n">
        <v>2020</v>
      </c>
      <c r="D27" s="117" t="n">
        <v>42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3.64486144581843E-007</v>
      </c>
      <c r="C28" s="121" t="n">
        <v>2020</v>
      </c>
      <c r="D28" s="117" t="n">
        <v>42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0.195589151503496</v>
      </c>
      <c r="C29" s="121" t="n">
        <v>2020</v>
      </c>
      <c r="D29" s="117" t="n">
        <v>42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1.33807746322726E-013</v>
      </c>
      <c r="C30" s="121" t="n">
        <v>2020</v>
      </c>
      <c r="D30" s="117" t="n">
        <v>42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1.17604661069588E-014</v>
      </c>
      <c r="C31" s="121" t="n">
        <v>2020</v>
      </c>
      <c r="D31" s="117" t="n">
        <v>42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4.13568339345283E-011</v>
      </c>
      <c r="C32" s="121" t="n">
        <v>2020</v>
      </c>
      <c r="D32" s="117" t="n">
        <v>42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6.05460816354164E-005</v>
      </c>
      <c r="C33" s="121" t="n">
        <v>2020</v>
      </c>
      <c r="D33" s="117" t="n">
        <v>42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7.21791936349613E-045</v>
      </c>
      <c r="C34" s="121" t="n">
        <v>2020</v>
      </c>
      <c r="D34" s="117" t="n">
        <v>42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0.000447028482553818</v>
      </c>
      <c r="C35" s="121" t="n">
        <v>2020</v>
      </c>
      <c r="D35" s="117" t="n">
        <v>42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0.129845584169188</v>
      </c>
      <c r="C36" s="121" t="n">
        <v>2020</v>
      </c>
      <c r="D36" s="117" t="n">
        <v>42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0.0540996477557487</v>
      </c>
      <c r="C37" s="121" t="n">
        <v>2020</v>
      </c>
      <c r="D37" s="117" t="n">
        <v>42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2.6444674108326E-006</v>
      </c>
      <c r="C38" s="121" t="n">
        <v>2020</v>
      </c>
      <c r="D38" s="117" t="n">
        <v>42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0.0217560232675409</v>
      </c>
      <c r="C39" s="121" t="n">
        <v>2020</v>
      </c>
      <c r="D39" s="117" t="n">
        <v>42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2.24691642323031E-008</v>
      </c>
      <c r="C40" s="121" t="n">
        <v>2020</v>
      </c>
      <c r="D40" s="117" t="n">
        <v>42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1.14163928892243E-010</v>
      </c>
      <c r="C41" s="121" t="n">
        <v>2020</v>
      </c>
      <c r="D41" s="117" t="n">
        <v>42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1.72338830478794E-006</v>
      </c>
      <c r="C42" s="121" t="n">
        <v>2020</v>
      </c>
      <c r="D42" s="117" t="n">
        <v>42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9.49879091916646E-196</v>
      </c>
      <c r="C43" s="121" t="n">
        <v>2020</v>
      </c>
      <c r="D43" s="117" t="n">
        <v>42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0.105749717165223</v>
      </c>
      <c r="C44" s="121" t="n">
        <v>2020</v>
      </c>
      <c r="D44" s="117" t="n">
        <v>42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0.112309473365607</v>
      </c>
      <c r="C45" s="121" t="n">
        <v>2020</v>
      </c>
      <c r="D45" s="117" t="n">
        <v>42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0.0598325845794778</v>
      </c>
      <c r="C46" s="121" t="n">
        <v>2020</v>
      </c>
      <c r="D46" s="117" t="n">
        <v>42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0.435716621793131</v>
      </c>
      <c r="C47" s="121" t="n">
        <v>2020</v>
      </c>
      <c r="D47" s="117" t="n">
        <v>42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0.38320555996856</v>
      </c>
      <c r="C48" s="121" t="n">
        <v>2020</v>
      </c>
      <c r="D48" s="117" t="n">
        <v>42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0.188243524909402</v>
      </c>
      <c r="C49" s="121" t="n">
        <v>2020</v>
      </c>
      <c r="D49" s="117" t="n">
        <v>42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0.154078116736408</v>
      </c>
      <c r="C50" s="121" t="n">
        <v>2020</v>
      </c>
      <c r="D50" s="117" t="n">
        <v>42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0.208225223488232</v>
      </c>
      <c r="C51" s="121" t="n">
        <v>2020</v>
      </c>
      <c r="D51" s="117" t="n">
        <v>42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0.122895575050382</v>
      </c>
      <c r="C52" s="121" t="n">
        <v>2020</v>
      </c>
      <c r="D52" s="117" t="n">
        <v>42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0.304835173429484</v>
      </c>
      <c r="C53" s="121" t="n">
        <v>2020</v>
      </c>
      <c r="D53" s="117" t="n">
        <v>42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0.00619497808727453</v>
      </c>
      <c r="C54" s="121" t="n">
        <v>2020</v>
      </c>
      <c r="D54" s="117" t="n">
        <v>42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0.136104970411147</v>
      </c>
      <c r="C55" s="121" t="n">
        <v>2020</v>
      </c>
      <c r="D55" s="117" t="n">
        <v>42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0.153117614833556</v>
      </c>
      <c r="C56" s="121" t="n">
        <v>2020</v>
      </c>
      <c r="D56" s="117" t="n">
        <v>42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1.04621022963231E-006</v>
      </c>
      <c r="C57" s="121" t="n">
        <v>2020</v>
      </c>
      <c r="D57" s="117" t="n">
        <v>42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0.26741872386848</v>
      </c>
      <c r="C58" s="121" t="n">
        <v>2020</v>
      </c>
      <c r="D58" s="117" t="n">
        <v>42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0.00435533264717401</v>
      </c>
      <c r="C59" s="121" t="n">
        <v>2020</v>
      </c>
      <c r="D59" s="117" t="n">
        <v>42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0.069097576902891</v>
      </c>
      <c r="C60" s="121" t="n">
        <v>2020</v>
      </c>
      <c r="D60" s="117" t="n">
        <v>42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0.00184418506498701</v>
      </c>
      <c r="C61" s="121" t="n">
        <v>2020</v>
      </c>
      <c r="D61" s="117" t="n">
        <v>42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0.0196017179468981</v>
      </c>
      <c r="C62" s="121" t="n">
        <v>2020</v>
      </c>
      <c r="D62" s="117" t="n">
        <v>42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0.0114245765712254</v>
      </c>
      <c r="C63" s="121" t="n">
        <v>2020</v>
      </c>
      <c r="D63" s="117" t="n">
        <v>42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6.47189932279769E-005</v>
      </c>
      <c r="C64" s="121" t="n">
        <v>2020</v>
      </c>
      <c r="D64" s="117" t="n">
        <v>42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4.75317197197672E-068</v>
      </c>
      <c r="C65" s="121" t="n">
        <v>2020</v>
      </c>
      <c r="D65" s="117" t="n">
        <v>42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9.6491126758053E-078</v>
      </c>
      <c r="C66" s="121" t="n">
        <v>2020</v>
      </c>
      <c r="D66" s="117" t="n">
        <v>42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0.00143828930803013</v>
      </c>
      <c r="C67" s="121" t="n">
        <v>2020</v>
      </c>
      <c r="D67" s="117" t="n">
        <v>42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2.29443156387192E-044</v>
      </c>
      <c r="C68" s="121" t="n">
        <v>2020</v>
      </c>
      <c r="D68" s="117" t="n">
        <v>42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0.0224194738050574</v>
      </c>
      <c r="C69" s="121" t="n">
        <v>2020</v>
      </c>
      <c r="D69" s="117" t="n">
        <v>42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1.14335127702444E-011</v>
      </c>
      <c r="C70" s="121" t="n">
        <v>2020</v>
      </c>
      <c r="D70" s="117" t="n">
        <v>42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0.000535006162983553</v>
      </c>
      <c r="C71" s="121" t="n">
        <v>2020</v>
      </c>
      <c r="D71" s="117" t="n">
        <v>42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0.00757783124925924</v>
      </c>
      <c r="C72" s="121" t="n">
        <v>2020</v>
      </c>
      <c r="D72" s="117" t="n">
        <v>42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0.253343420033666</v>
      </c>
      <c r="C73" s="121" t="n">
        <v>2020</v>
      </c>
      <c r="D73" s="117" t="n">
        <v>42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0.00240055392148505</v>
      </c>
      <c r="C74" s="121" t="n">
        <v>2020</v>
      </c>
      <c r="D74" s="117" t="n">
        <v>42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1.01537217854895E-009</v>
      </c>
      <c r="C75" s="121" t="n">
        <v>2020</v>
      </c>
      <c r="D75" s="117" t="n">
        <v>42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0.000973432436198256</v>
      </c>
      <c r="C76" s="121" t="n">
        <v>2020</v>
      </c>
      <c r="D76" s="117" t="n">
        <v>42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0.000430630987504266</v>
      </c>
      <c r="C77" s="121" t="n">
        <v>2020</v>
      </c>
      <c r="D77" s="117" t="n">
        <v>42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0.385231121809905</v>
      </c>
      <c r="C78" s="121" t="n">
        <v>2020</v>
      </c>
      <c r="D78" s="117" t="n">
        <v>42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1.18261154597339E-010</v>
      </c>
      <c r="C79" s="121" t="n">
        <v>2020</v>
      </c>
      <c r="D79" s="117" t="n">
        <v>42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2.70611908001957E-027</v>
      </c>
      <c r="C80" s="121" t="n">
        <v>2020</v>
      </c>
      <c r="D80" s="117" t="n">
        <v>42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6.9505858693849E-011</v>
      </c>
      <c r="C81" s="121" t="n">
        <v>2020</v>
      </c>
      <c r="D81" s="117" t="n">
        <v>42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4.1389046043844E-008</v>
      </c>
      <c r="C82" s="121" t="n">
        <v>2020</v>
      </c>
      <c r="D82" s="117" t="n">
        <v>42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5.67991292367396E-015</v>
      </c>
      <c r="C83" s="121" t="n">
        <v>2020</v>
      </c>
      <c r="D83" s="117" t="n">
        <v>42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3D69B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H53" colorId="64" zoomScale="100" zoomScaleNormal="100" zoomScalePageLayoutView="100" workbookViewId="0">
      <selection pane="topLeft" activeCell="R2" activeCellId="1" sqref="C1:C83 R2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43"/>
    <col collapsed="false" customWidth="true" hidden="false" outlineLevel="0" max="17" min="3" style="117" width="9.57"/>
    <col collapsed="false" customWidth="true" hidden="false" outlineLevel="0" max="18" min="18" style="117" width="10"/>
    <col collapsed="false" customWidth="false" hidden="false" outlineLevel="0" max="16384" min="19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40" t="n">
        <f aca="false">'15.1.1'!C2/1000</f>
        <v>30.178</v>
      </c>
      <c r="D2" s="140" t="n">
        <f aca="false">'15.1.1'!D2/1000</f>
        <v>41.398</v>
      </c>
      <c r="E2" s="140" t="n">
        <f aca="false">'15.1.1'!E2/1000</f>
        <v>55.488</v>
      </c>
      <c r="F2" s="140" t="n">
        <f aca="false">'15.1.1'!F2/1000</f>
        <v>74.651</v>
      </c>
      <c r="G2" s="140" t="n">
        <f aca="false">'15.1.1'!G2/1000</f>
        <v>82.217</v>
      </c>
      <c r="H2" s="140" t="n">
        <f aca="false">'15.1.1'!H2/1000</f>
        <v>93.527</v>
      </c>
      <c r="I2" s="140" t="n">
        <f aca="false">'15.1.1'!I2/1000</f>
        <v>108.563</v>
      </c>
      <c r="J2" s="140" t="n">
        <f aca="false">'15.1.1'!J2/1000</f>
        <v>129.904</v>
      </c>
      <c r="K2" s="140" t="n">
        <f aca="false">'15.1.1'!K2/1000</f>
        <v>144.992</v>
      </c>
      <c r="L2" s="140" t="n">
        <f aca="false">'15.1.1'!L2/1000</f>
        <v>164.079</v>
      </c>
      <c r="M2" s="140" t="n">
        <f aca="false">'15.1.1'!M2/1000</f>
        <v>178.097</v>
      </c>
      <c r="N2" s="140" t="n">
        <f aca="false">'15.1.1'!N2/1000</f>
        <v>192.504</v>
      </c>
      <c r="O2" s="140" t="n">
        <f aca="false">'15.1.1'!O2/1000</f>
        <v>203.298</v>
      </c>
      <c r="P2" s="140" t="n">
        <f aca="false">'15.1.1'!P2/1000</f>
        <v>217.059</v>
      </c>
      <c r="Q2" s="140" t="n">
        <f aca="false">'15.1.1'!Q2/1000</f>
        <v>230.704</v>
      </c>
      <c r="R2" s="140" t="n">
        <f aca="false">'15.1.1'!R2/1000</f>
        <v>237.076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40" t="n">
        <f aca="false">'15.1.1'!C3/1000</f>
        <v>28.827</v>
      </c>
      <c r="D3" s="140" t="n">
        <f aca="false">'15.1.1'!D3/1000</f>
        <v>36.395</v>
      </c>
      <c r="E3" s="140" t="n">
        <f aca="false">'15.1.1'!E3/1000</f>
        <v>48.264</v>
      </c>
      <c r="F3" s="140" t="n">
        <f aca="false">'15.1.1'!F3/1000</f>
        <v>64.714</v>
      </c>
      <c r="G3" s="140" t="n">
        <f aca="false">'15.1.1'!G3/1000</f>
        <v>72.374</v>
      </c>
      <c r="H3" s="140" t="n">
        <f aca="false">'15.1.1'!H3/1000</f>
        <v>86.568</v>
      </c>
      <c r="I3" s="140" t="n">
        <f aca="false">'15.1.1'!I3/1000</f>
        <v>106.94</v>
      </c>
      <c r="J3" s="140" t="n">
        <f aca="false">'15.1.1'!J3/1000</f>
        <v>121.136</v>
      </c>
      <c r="K3" s="140" t="n">
        <f aca="false">'15.1.1'!K3/1000</f>
        <v>138.669</v>
      </c>
      <c r="L3" s="140" t="n">
        <f aca="false">'15.1.1'!L3/1000</f>
        <v>158.501</v>
      </c>
      <c r="M3" s="140" t="n">
        <f aca="false">'15.1.1'!M3/1000</f>
        <v>177.048</v>
      </c>
      <c r="N3" s="140" t="n">
        <f aca="false">'15.1.1'!N3/1000</f>
        <v>179.767</v>
      </c>
      <c r="O3" s="140" t="n">
        <f aca="false">'15.1.1'!O3/1000</f>
        <v>192.775</v>
      </c>
      <c r="P3" s="140" t="n">
        <f aca="false">'15.1.1'!P3/1000</f>
        <v>209.987</v>
      </c>
      <c r="Q3" s="140" t="n">
        <f aca="false">'15.1.1'!Q3/1000</f>
        <v>225.818</v>
      </c>
      <c r="R3" s="140" t="n">
        <f aca="false">'15.1.1'!R3/1000</f>
        <v>225.643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40" t="n">
        <f aca="false">'15.1.1'!C4/1000</f>
        <v>21.313</v>
      </c>
      <c r="D4" s="140" t="n">
        <f aca="false">'15.1.1'!D4/1000</f>
        <v>27.775</v>
      </c>
      <c r="E4" s="140" t="n">
        <f aca="false">'15.1.1'!E4/1000</f>
        <v>42.987</v>
      </c>
      <c r="F4" s="140" t="n">
        <f aca="false">'15.1.1'!F4/1000</f>
        <v>57.642</v>
      </c>
      <c r="G4" s="140" t="n">
        <f aca="false">'15.1.1'!G4/1000</f>
        <v>59.697</v>
      </c>
      <c r="H4" s="140" t="n">
        <f aca="false">'15.1.1'!H4/1000</f>
        <v>67.241</v>
      </c>
      <c r="I4" s="140" t="n">
        <f aca="false">'15.1.1'!I4/1000</f>
        <v>85.265</v>
      </c>
      <c r="J4" s="140" t="n">
        <f aca="false">'15.1.1'!J4/1000</f>
        <v>103.848</v>
      </c>
      <c r="K4" s="140" t="n">
        <f aca="false">'15.1.1'!K4/1000</f>
        <v>116.202</v>
      </c>
      <c r="L4" s="140" t="n">
        <f aca="false">'15.1.1'!L4/1000</f>
        <v>129.564</v>
      </c>
      <c r="M4" s="140" t="n">
        <f aca="false">'15.1.1'!M4/1000</f>
        <v>139.408</v>
      </c>
      <c r="N4" s="140" t="n">
        <f aca="false">'15.1.1'!N4/1000</f>
        <v>143.643</v>
      </c>
      <c r="O4" s="140" t="n">
        <f aca="false">'15.1.1'!O4/1000</f>
        <v>153.088</v>
      </c>
      <c r="P4" s="140" t="n">
        <f aca="false">'15.1.1'!P4/1000</f>
        <v>164.519</v>
      </c>
      <c r="Q4" s="140" t="n">
        <f aca="false">'15.1.1'!Q4/1000</f>
        <v>175.251</v>
      </c>
      <c r="R4" s="140" t="n">
        <f aca="false">'15.1.1'!R4/1000</f>
        <v>177.68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40" t="n">
        <f aca="false">'15.1.1'!C5/1000</f>
        <v>35.836</v>
      </c>
      <c r="D5" s="140" t="n">
        <f aca="false">'15.1.1'!D5/1000</f>
        <v>40.609</v>
      </c>
      <c r="E5" s="140" t="n">
        <f aca="false">'15.1.1'!E5/1000</f>
        <v>51.046</v>
      </c>
      <c r="F5" s="140" t="n">
        <f aca="false">'15.1.1'!F5/1000</f>
        <v>66.108</v>
      </c>
      <c r="G5" s="140" t="n">
        <f aca="false">'15.1.1'!G5/1000</f>
        <v>74.441</v>
      </c>
      <c r="H5" s="140" t="n">
        <f aca="false">'15.1.1'!H5/1000</f>
        <v>82.613</v>
      </c>
      <c r="I5" s="140" t="n">
        <f aca="false">'15.1.1'!I5/1000</f>
        <v>113.305</v>
      </c>
      <c r="J5" s="140" t="n">
        <f aca="false">'15.1.1'!J5/1000</f>
        <v>139.133</v>
      </c>
      <c r="K5" s="140" t="n">
        <f aca="false">'15.1.1'!K5/1000</f>
        <v>158.218</v>
      </c>
      <c r="L5" s="140" t="n">
        <f aca="false">'15.1.1'!L5/1000</f>
        <v>181.499</v>
      </c>
      <c r="M5" s="140" t="n">
        <f aca="false">'15.1.1'!M5/1000</f>
        <v>198.814</v>
      </c>
      <c r="N5" s="140" t="n">
        <f aca="false">'15.1.1'!N5/1000</f>
        <v>208.638</v>
      </c>
      <c r="O5" s="140" t="n">
        <f aca="false">'15.1.1'!O5/1000</f>
        <v>221.302</v>
      </c>
      <c r="P5" s="140" t="n">
        <f aca="false">'15.1.1'!P5/1000</f>
        <v>236.953</v>
      </c>
      <c r="Q5" s="140" t="n">
        <f aca="false">'15.1.1'!Q5/1000</f>
        <v>251.882</v>
      </c>
      <c r="R5" s="140" t="n">
        <f aca="false">'15.1.1'!R5/1000</f>
        <v>252.416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40" t="n">
        <f aca="false">'15.1.1'!C6/1000</f>
        <v>19.097</v>
      </c>
      <c r="D6" s="140" t="n">
        <f aca="false">'15.1.1'!D6/1000</f>
        <v>26.859</v>
      </c>
      <c r="E6" s="140" t="n">
        <f aca="false">'15.1.1'!E6/1000</f>
        <v>35.041</v>
      </c>
      <c r="F6" s="140" t="n">
        <f aca="false">'15.1.1'!F6/1000</f>
        <v>53.751</v>
      </c>
      <c r="G6" s="140" t="n">
        <f aca="false">'15.1.1'!G6/1000</f>
        <v>55.299</v>
      </c>
      <c r="H6" s="140" t="n">
        <f aca="false">'15.1.1'!H6/1000</f>
        <v>66.664</v>
      </c>
      <c r="I6" s="140" t="n">
        <f aca="false">'15.1.1'!I6/1000</f>
        <v>86.035</v>
      </c>
      <c r="J6" s="140" t="n">
        <f aca="false">'15.1.1'!J6/1000</f>
        <v>109.822</v>
      </c>
      <c r="K6" s="140" t="n">
        <f aca="false">'15.1.1'!K6/1000</f>
        <v>121.813</v>
      </c>
      <c r="L6" s="140" t="n">
        <f aca="false">'15.1.1'!L6/1000</f>
        <v>138.185</v>
      </c>
      <c r="M6" s="140" t="n">
        <f aca="false">'15.1.1'!M6/1000</f>
        <v>143.349</v>
      </c>
      <c r="N6" s="140" t="n">
        <f aca="false">'15.1.1'!N6/1000</f>
        <v>143.568</v>
      </c>
      <c r="O6" s="140" t="n">
        <f aca="false">'15.1.1'!O6/1000</f>
        <v>153.993</v>
      </c>
      <c r="P6" s="140" t="n">
        <f aca="false">'15.1.1'!P6/1000</f>
        <v>163.29</v>
      </c>
      <c r="Q6" s="140" t="n">
        <f aca="false">'15.1.1'!Q6/1000</f>
        <v>178.517</v>
      </c>
      <c r="R6" s="140" t="n">
        <f aca="false">'15.1.1'!R6/1000</f>
        <v>180.314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40" t="n">
        <f aca="false">'15.1.1'!C7/1000</f>
        <v>38.585</v>
      </c>
      <c r="D7" s="140" t="n">
        <f aca="false">'15.1.1'!D7/1000</f>
        <v>48.656</v>
      </c>
      <c r="E7" s="140" t="n">
        <f aca="false">'15.1.1'!E7/1000</f>
        <v>63.074</v>
      </c>
      <c r="F7" s="140" t="n">
        <f aca="false">'15.1.1'!F7/1000</f>
        <v>80.389</v>
      </c>
      <c r="G7" s="140" t="n">
        <f aca="false">'15.1.1'!G7/1000</f>
        <v>84.981</v>
      </c>
      <c r="H7" s="140" t="n">
        <f aca="false">'15.1.1'!H7/1000</f>
        <v>97.647</v>
      </c>
      <c r="I7" s="140" t="n">
        <f aca="false">'15.1.1'!I7/1000</f>
        <v>118.038</v>
      </c>
      <c r="J7" s="140" t="n">
        <f aca="false">'15.1.1'!J7/1000</f>
        <v>133.102</v>
      </c>
      <c r="K7" s="140" t="n">
        <f aca="false">'15.1.1'!K7/1000</f>
        <v>144.553</v>
      </c>
      <c r="L7" s="140" t="n">
        <f aca="false">'15.1.1'!L7/1000</f>
        <v>161.623</v>
      </c>
      <c r="M7" s="140" t="n">
        <f aca="false">'15.1.1'!M7/1000</f>
        <v>167.204</v>
      </c>
      <c r="N7" s="140" t="n">
        <f aca="false">'15.1.1'!N7/1000</f>
        <v>175.286</v>
      </c>
      <c r="O7" s="140" t="n">
        <f aca="false">'15.1.1'!O7/1000</f>
        <v>183.549</v>
      </c>
      <c r="P7" s="140" t="n">
        <f aca="false">'15.1.1'!P7/1000</f>
        <v>194.987</v>
      </c>
      <c r="Q7" s="140" t="n">
        <f aca="false">'15.1.1'!Q7/1000</f>
        <v>210.454</v>
      </c>
      <c r="R7" s="140" t="n">
        <f aca="false">'15.1.1'!R7/1000</f>
        <v>214.672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40" t="n">
        <f aca="false">'15.1.1'!C8/1000</f>
        <v>26.176</v>
      </c>
      <c r="D8" s="140" t="n">
        <f aca="false">'15.1.1'!D8/1000</f>
        <v>32.303</v>
      </c>
      <c r="E8" s="140" t="n">
        <f aca="false">'15.1.1'!E8/1000</f>
        <v>41.92</v>
      </c>
      <c r="F8" s="140" t="n">
        <f aca="false">'15.1.1'!F8/1000</f>
        <v>54.906</v>
      </c>
      <c r="G8" s="140" t="n">
        <f aca="false">'15.1.1'!G8/1000</f>
        <v>58.441</v>
      </c>
      <c r="H8" s="140" t="n">
        <f aca="false">'15.1.1'!H8/1000</f>
        <v>68.917</v>
      </c>
      <c r="I8" s="140" t="n">
        <f aca="false">'15.1.1'!I8/1000</f>
        <v>86.738</v>
      </c>
      <c r="J8" s="140" t="n">
        <f aca="false">'15.1.1'!J8/1000</f>
        <v>95.792</v>
      </c>
      <c r="K8" s="140" t="n">
        <f aca="false">'15.1.1'!K8/1000</f>
        <v>104.945</v>
      </c>
      <c r="L8" s="140" t="n">
        <f aca="false">'15.1.1'!L8/1000</f>
        <v>114.959</v>
      </c>
      <c r="M8" s="140" t="n">
        <f aca="false">'15.1.1'!M8/1000</f>
        <v>131.002</v>
      </c>
      <c r="N8" s="140" t="n">
        <f aca="false">'15.1.1'!N8/1000</f>
        <v>144.117</v>
      </c>
      <c r="O8" s="140" t="n">
        <f aca="false">'15.1.1'!O8/1000</f>
        <v>150.715</v>
      </c>
      <c r="P8" s="140" t="n">
        <f aca="false">'15.1.1'!P8/1000</f>
        <v>159.014</v>
      </c>
      <c r="Q8" s="140" t="n">
        <f aca="false">'15.1.1'!Q8/1000</f>
        <v>171.567</v>
      </c>
      <c r="R8" s="140" t="n">
        <f aca="false">'15.1.1'!R8/1000</f>
        <v>179.587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40" t="n">
        <f aca="false">'15.1.1'!C9/1000</f>
        <v>31.113</v>
      </c>
      <c r="D9" s="140" t="n">
        <f aca="false">'15.1.1'!D9/1000</f>
        <v>41.462</v>
      </c>
      <c r="E9" s="140" t="n">
        <f aca="false">'15.1.1'!E9/1000</f>
        <v>54.229</v>
      </c>
      <c r="F9" s="140" t="n">
        <f aca="false">'15.1.1'!F9/1000</f>
        <v>68.852</v>
      </c>
      <c r="G9" s="140" t="n">
        <f aca="false">'15.1.1'!G9/1000</f>
        <v>75.467</v>
      </c>
      <c r="H9" s="140" t="n">
        <f aca="false">'15.1.1'!H9/1000</f>
        <v>86.584</v>
      </c>
      <c r="I9" s="140" t="n">
        <f aca="false">'15.1.1'!I9/1000</f>
        <v>103.221</v>
      </c>
      <c r="J9" s="140" t="n">
        <f aca="false">'15.1.1'!J9/1000</f>
        <v>117.703</v>
      </c>
      <c r="K9" s="140" t="n">
        <f aca="false">'15.1.1'!K9/1000</f>
        <v>130.337</v>
      </c>
      <c r="L9" s="140" t="n">
        <f aca="false">'15.1.1'!L9/1000</f>
        <v>146.85</v>
      </c>
      <c r="M9" s="140" t="n">
        <f aca="false">'15.1.1'!M9/1000</f>
        <v>160.712</v>
      </c>
      <c r="N9" s="140" t="n">
        <f aca="false">'15.1.1'!N9/1000</f>
        <v>169.082</v>
      </c>
      <c r="O9" s="140" t="n">
        <f aca="false">'15.1.1'!O9/1000</f>
        <v>176.208</v>
      </c>
      <c r="P9" s="140" t="n">
        <f aca="false">'15.1.1'!P9/1000</f>
        <v>191.945</v>
      </c>
      <c r="Q9" s="140" t="n">
        <f aca="false">'15.1.1'!Q9/1000</f>
        <v>206.829</v>
      </c>
      <c r="R9" s="140" t="n">
        <f aca="false">'15.1.1'!R9/1000</f>
        <v>207.134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40" t="n">
        <f aca="false">'15.1.1'!C10/1000</f>
        <v>35.444</v>
      </c>
      <c r="D10" s="140" t="n">
        <f aca="false">'15.1.1'!D10/1000</f>
        <v>45.121</v>
      </c>
      <c r="E10" s="140" t="n">
        <f aca="false">'15.1.1'!E10/1000</f>
        <v>58.669</v>
      </c>
      <c r="F10" s="140" t="n">
        <f aca="false">'15.1.1'!F10/1000</f>
        <v>80.076</v>
      </c>
      <c r="G10" s="140" t="n">
        <f aca="false">'15.1.1'!G10/1000</f>
        <v>89.975</v>
      </c>
      <c r="H10" s="140" t="n">
        <f aca="false">'15.1.1'!H10/1000</f>
        <v>100.29</v>
      </c>
      <c r="I10" s="140" t="n">
        <f aca="false">'15.1.1'!I10/1000</f>
        <v>118.546</v>
      </c>
      <c r="J10" s="140" t="n">
        <f aca="false">'15.1.1'!J10/1000</f>
        <v>134.049</v>
      </c>
      <c r="K10" s="140" t="n">
        <f aca="false">'15.1.1'!K10/1000</f>
        <v>151.358</v>
      </c>
      <c r="L10" s="140" t="n">
        <f aca="false">'15.1.1'!L10/1000</f>
        <v>171.096</v>
      </c>
      <c r="M10" s="140" t="n">
        <f aca="false">'15.1.1'!M10/1000</f>
        <v>186.603</v>
      </c>
      <c r="N10" s="140" t="n">
        <f aca="false">'15.1.1'!N10/1000</f>
        <v>195.514</v>
      </c>
      <c r="O10" s="140" t="n">
        <f aca="false">'15.1.1'!O10/1000</f>
        <v>205.496</v>
      </c>
      <c r="P10" s="140" t="n">
        <f aca="false">'15.1.1'!P10/1000</f>
        <v>223.731</v>
      </c>
      <c r="Q10" s="140" t="n">
        <f aca="false">'15.1.1'!Q10/1000</f>
        <v>241.566</v>
      </c>
      <c r="R10" s="140" t="n">
        <f aca="false">'15.1.1'!R10/1000</f>
        <v>236.552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40" t="n">
        <f aca="false">'15.1.1'!C11/1000</f>
        <v>55.806</v>
      </c>
      <c r="D11" s="140" t="n">
        <f aca="false">'15.1.1'!D11/1000</f>
        <v>74.666</v>
      </c>
      <c r="E11" s="140" t="n">
        <f aca="false">'15.1.1'!E11/1000</f>
        <v>99.224</v>
      </c>
      <c r="F11" s="140" t="n">
        <f aca="false">'15.1.1'!F11/1000</f>
        <v>132.595</v>
      </c>
      <c r="G11" s="140" t="n">
        <f aca="false">'15.1.1'!G11/1000</f>
        <v>132.766</v>
      </c>
      <c r="H11" s="140" t="n">
        <f aca="false">'15.1.1'!H11/1000</f>
        <v>143.579</v>
      </c>
      <c r="I11" s="140" t="n">
        <f aca="false">'15.1.1'!I11/1000</f>
        <v>168.863</v>
      </c>
      <c r="J11" s="140" t="n">
        <f aca="false">'15.1.1'!J11/1000</f>
        <v>179.869</v>
      </c>
      <c r="K11" s="140" t="n">
        <f aca="false">'15.1.1'!K11/1000</f>
        <v>191.797</v>
      </c>
      <c r="L11" s="140" t="n">
        <f aca="false">'15.1.1'!L11/1000</f>
        <v>220.314</v>
      </c>
      <c r="M11" s="140" t="n">
        <f aca="false">'15.1.1'!M11/1000</f>
        <v>237.152</v>
      </c>
      <c r="N11" s="140" t="n">
        <f aca="false">'15.1.1'!N11/1000</f>
        <v>257.951</v>
      </c>
      <c r="O11" s="140" t="n">
        <f aca="false">'15.1.1'!O11/1000</f>
        <v>280.515</v>
      </c>
      <c r="P11" s="140" t="n">
        <f aca="false">'15.1.1'!P11/1000</f>
        <v>311.893</v>
      </c>
      <c r="Q11" s="140" t="n">
        <f aca="false">'15.1.1'!Q11/1000</f>
        <v>337.814</v>
      </c>
      <c r="R11" s="140" t="n">
        <f aca="false">'15.1.1'!R11/1000</f>
        <v>347.566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40" t="n">
        <f aca="false">'15.1.1'!C12/1000</f>
        <v>31.121</v>
      </c>
      <c r="D12" s="140" t="n">
        <f aca="false">'15.1.1'!D12/1000</f>
        <v>35.432</v>
      </c>
      <c r="E12" s="140" t="n">
        <f aca="false">'15.1.1'!E12/1000</f>
        <v>46.793</v>
      </c>
      <c r="F12" s="140" t="n">
        <f aca="false">'15.1.1'!F12/1000</f>
        <v>64.321</v>
      </c>
      <c r="G12" s="140" t="n">
        <f aca="false">'15.1.1'!G12/1000</f>
        <v>65.835</v>
      </c>
      <c r="H12" s="140" t="n">
        <f aca="false">'15.1.1'!H12/1000</f>
        <v>79.642</v>
      </c>
      <c r="I12" s="140" t="n">
        <f aca="false">'15.1.1'!I12/1000</f>
        <v>94.27</v>
      </c>
      <c r="J12" s="140" t="n">
        <f aca="false">'15.1.1'!J12/1000</f>
        <v>105.501</v>
      </c>
      <c r="K12" s="140" t="n">
        <f aca="false">'15.1.1'!K12/1000</f>
        <v>116.988</v>
      </c>
      <c r="L12" s="140" t="n">
        <f aca="false">'15.1.1'!L12/1000</f>
        <v>131.43</v>
      </c>
      <c r="M12" s="140" t="n">
        <f aca="false">'15.1.1'!M12/1000</f>
        <v>150.709</v>
      </c>
      <c r="N12" s="140" t="n">
        <f aca="false">'15.1.1'!N12/1000</f>
        <v>156.328</v>
      </c>
      <c r="O12" s="140" t="n">
        <f aca="false">'15.1.1'!O12/1000</f>
        <v>166.013</v>
      </c>
      <c r="P12" s="140" t="n">
        <f aca="false">'15.1.1'!P12/1000</f>
        <v>177.758</v>
      </c>
      <c r="Q12" s="140" t="n">
        <f aca="false">'15.1.1'!Q12/1000</f>
        <v>188.964</v>
      </c>
      <c r="R12" s="140" t="n">
        <f aca="false">'15.1.1'!R12/1000</f>
        <v>194.977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40" t="n">
        <f aca="false">'15.1.1'!C13/1000</f>
        <v>30.55</v>
      </c>
      <c r="D13" s="140" t="n">
        <f aca="false">'15.1.1'!D13/1000</f>
        <v>37.843</v>
      </c>
      <c r="E13" s="140" t="n">
        <f aca="false">'15.1.1'!E13/1000</f>
        <v>50.622</v>
      </c>
      <c r="F13" s="140" t="n">
        <f aca="false">'15.1.1'!F13/1000</f>
        <v>71.305</v>
      </c>
      <c r="G13" s="140" t="n">
        <f aca="false">'15.1.1'!G13/1000</f>
        <v>76.756</v>
      </c>
      <c r="H13" s="140" t="n">
        <f aca="false">'15.1.1'!H13/1000</f>
        <v>83.906</v>
      </c>
      <c r="I13" s="140" t="n">
        <f aca="false">'15.1.1'!I13/1000</f>
        <v>98.147</v>
      </c>
      <c r="J13" s="140" t="n">
        <f aca="false">'15.1.1'!J13/1000</f>
        <v>112.985</v>
      </c>
      <c r="K13" s="140" t="n">
        <f aca="false">'15.1.1'!K13/1000</f>
        <v>123.656</v>
      </c>
      <c r="L13" s="140" t="n">
        <f aca="false">'15.1.1'!L13/1000</f>
        <v>140.026</v>
      </c>
      <c r="M13" s="140" t="n">
        <f aca="false">'15.1.1'!M13/1000</f>
        <v>148.687</v>
      </c>
      <c r="N13" s="140" t="n">
        <f aca="false">'15.1.1'!N13/1000</f>
        <v>151.049</v>
      </c>
      <c r="O13" s="140" t="n">
        <f aca="false">'15.1.1'!O13/1000</f>
        <v>160.126</v>
      </c>
      <c r="P13" s="140" t="n">
        <f aca="false">'15.1.1'!P13/1000</f>
        <v>172.854</v>
      </c>
      <c r="Q13" s="140" t="n">
        <f aca="false">'15.1.1'!Q13/1000</f>
        <v>186.792</v>
      </c>
      <c r="R13" s="140" t="n">
        <f aca="false">'15.1.1'!R13/1000</f>
        <v>196.393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40" t="n">
        <f aca="false">'15.1.1'!C14/1000</f>
        <v>38.551</v>
      </c>
      <c r="D14" s="140" t="n">
        <f aca="false">'15.1.1'!D14/1000</f>
        <v>46.895</v>
      </c>
      <c r="E14" s="140" t="n">
        <f aca="false">'15.1.1'!E14/1000</f>
        <v>58.987</v>
      </c>
      <c r="F14" s="140" t="n">
        <f aca="false">'15.1.1'!F14/1000</f>
        <v>78.967</v>
      </c>
      <c r="G14" s="140" t="n">
        <f aca="false">'15.1.1'!G14/1000</f>
        <v>87.947</v>
      </c>
      <c r="H14" s="140" t="n">
        <f aca="false">'15.1.1'!H14/1000</f>
        <v>103.123</v>
      </c>
      <c r="I14" s="140" t="n">
        <f aca="false">'15.1.1'!I14/1000</f>
        <v>111.641</v>
      </c>
      <c r="J14" s="140" t="n">
        <f aca="false">'15.1.1'!J14/1000</f>
        <v>123.289</v>
      </c>
      <c r="K14" s="140" t="n">
        <f aca="false">'15.1.1'!K14/1000</f>
        <v>134.889</v>
      </c>
      <c r="L14" s="140" t="n">
        <f aca="false">'15.1.1'!L14/1000</f>
        <v>150.008</v>
      </c>
      <c r="M14" s="140" t="n">
        <f aca="false">'15.1.1'!M14/1000</f>
        <v>163.628</v>
      </c>
      <c r="N14" s="140" t="n">
        <f aca="false">'15.1.1'!N14/1000</f>
        <v>159.968</v>
      </c>
      <c r="O14" s="140" t="n">
        <f aca="false">'15.1.1'!O14/1000</f>
        <v>166.359</v>
      </c>
      <c r="P14" s="140" t="n">
        <f aca="false">'15.1.1'!P14/1000</f>
        <v>179.437</v>
      </c>
      <c r="Q14" s="140" t="n">
        <f aca="false">'15.1.1'!Q14/1000</f>
        <v>188.805</v>
      </c>
      <c r="R14" s="140" t="n">
        <f aca="false">'15.1.1'!R14/1000</f>
        <v>186.156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40" t="n">
        <f aca="false">'15.1.1'!C15/1000</f>
        <v>34.135</v>
      </c>
      <c r="D15" s="140" t="n">
        <f aca="false">'15.1.1'!D15/1000</f>
        <v>42.954</v>
      </c>
      <c r="E15" s="140" t="n">
        <f aca="false">'15.1.1'!E15/1000</f>
        <v>56.326</v>
      </c>
      <c r="F15" s="140" t="n">
        <f aca="false">'15.1.1'!F15/1000</f>
        <v>77.29</v>
      </c>
      <c r="G15" s="140" t="n">
        <f aca="false">'15.1.1'!G15/1000</f>
        <v>82.239</v>
      </c>
      <c r="H15" s="140" t="n">
        <f aca="false">'15.1.1'!H15/1000</f>
        <v>89.786</v>
      </c>
      <c r="I15" s="140" t="n">
        <f aca="false">'15.1.1'!I15/1000</f>
        <v>105.913</v>
      </c>
      <c r="J15" s="140" t="n">
        <f aca="false">'15.1.1'!J15/1000</f>
        <v>122.576</v>
      </c>
      <c r="K15" s="140" t="n">
        <f aca="false">'15.1.1'!K15/1000</f>
        <v>139.912</v>
      </c>
      <c r="L15" s="140" t="n">
        <f aca="false">'15.1.1'!L15/1000</f>
        <v>157.556</v>
      </c>
      <c r="M15" s="140" t="n">
        <f aca="false">'15.1.1'!M15/1000</f>
        <v>172.696</v>
      </c>
      <c r="N15" s="140" t="n">
        <f aca="false">'15.1.1'!N15/1000</f>
        <v>181.666</v>
      </c>
      <c r="O15" s="140" t="n">
        <f aca="false">'15.1.1'!O15/1000</f>
        <v>187.776</v>
      </c>
      <c r="P15" s="140" t="n">
        <f aca="false">'15.1.1'!P15/1000</f>
        <v>195.612</v>
      </c>
      <c r="Q15" s="140" t="n">
        <f aca="false">'15.1.1'!Q15/1000</f>
        <v>209.132</v>
      </c>
      <c r="R15" s="140" t="n">
        <f aca="false">'15.1.1'!R15/1000</f>
        <v>198.282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40" t="n">
        <f aca="false">'15.1.1'!C16/1000</f>
        <v>41.311</v>
      </c>
      <c r="D16" s="140" t="n">
        <f aca="false">'15.1.1'!D16/1000</f>
        <v>50.208</v>
      </c>
      <c r="E16" s="140" t="n">
        <f aca="false">'15.1.1'!E16/1000</f>
        <v>57.846</v>
      </c>
      <c r="F16" s="140" t="n">
        <f aca="false">'15.1.1'!F16/1000</f>
        <v>75.57</v>
      </c>
      <c r="G16" s="140" t="n">
        <f aca="false">'15.1.1'!G16/1000</f>
        <v>81.598</v>
      </c>
      <c r="H16" s="140" t="n">
        <f aca="false">'15.1.1'!H16/1000</f>
        <v>93.443</v>
      </c>
      <c r="I16" s="140" t="n">
        <f aca="false">'15.1.1'!I16/1000</f>
        <v>105.711</v>
      </c>
      <c r="J16" s="140" t="n">
        <f aca="false">'15.1.1'!J16/1000</f>
        <v>120.844</v>
      </c>
      <c r="K16" s="140" t="n">
        <f aca="false">'15.1.1'!K16/1000</f>
        <v>133.177</v>
      </c>
      <c r="L16" s="140" t="n">
        <f aca="false">'15.1.1'!L16/1000</f>
        <v>153.135</v>
      </c>
      <c r="M16" s="140" t="n">
        <f aca="false">'15.1.1'!M16/1000</f>
        <v>161.161</v>
      </c>
      <c r="N16" s="140" t="n">
        <f aca="false">'15.1.1'!N16/1000</f>
        <v>164.635</v>
      </c>
      <c r="O16" s="140" t="n">
        <f aca="false">'15.1.1'!O16/1000</f>
        <v>167.51</v>
      </c>
      <c r="P16" s="140" t="n">
        <f aca="false">'15.1.1'!P16/1000</f>
        <v>175.212</v>
      </c>
      <c r="Q16" s="140" t="n">
        <f aca="false">'15.1.1'!Q16/1000</f>
        <v>192.877</v>
      </c>
      <c r="R16" s="140" t="n">
        <f aca="false">'15.1.1'!R16/1000</f>
        <v>199.736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40" t="n">
        <f aca="false">'15.1.1'!C17/1000</f>
        <v>30.103</v>
      </c>
      <c r="D17" s="140" t="n">
        <f aca="false">'15.1.1'!D17/1000</f>
        <v>38.451</v>
      </c>
      <c r="E17" s="140" t="n">
        <f aca="false">'15.1.1'!E17/1000</f>
        <v>53.535</v>
      </c>
      <c r="F17" s="140" t="n">
        <f aca="false">'15.1.1'!F17/1000</f>
        <v>75.722</v>
      </c>
      <c r="G17" s="140" t="n">
        <f aca="false">'15.1.1'!G17/1000</f>
        <v>82.324</v>
      </c>
      <c r="H17" s="140" t="n">
        <f aca="false">'15.1.1'!H17/1000</f>
        <v>97.149</v>
      </c>
      <c r="I17" s="140" t="n">
        <f aca="false">'15.1.1'!I17/1000</f>
        <v>110.791</v>
      </c>
      <c r="J17" s="140" t="n">
        <f aca="false">'15.1.1'!J17/1000</f>
        <v>124.58</v>
      </c>
      <c r="K17" s="140" t="n">
        <f aca="false">'15.1.1'!K17/1000</f>
        <v>136.909</v>
      </c>
      <c r="L17" s="140" t="n">
        <f aca="false">'15.1.1'!L17/1000</f>
        <v>152.864</v>
      </c>
      <c r="M17" s="140" t="n">
        <f aca="false">'15.1.1'!M17/1000</f>
        <v>167.802</v>
      </c>
      <c r="N17" s="140" t="n">
        <f aca="false">'15.1.1'!N17/1000</f>
        <v>170.725</v>
      </c>
      <c r="O17" s="140" t="n">
        <f aca="false">'15.1.1'!O17/1000</f>
        <v>182.993</v>
      </c>
      <c r="P17" s="140" t="n">
        <f aca="false">'15.1.1'!P17/1000</f>
        <v>194.778</v>
      </c>
      <c r="Q17" s="140" t="n">
        <f aca="false">'15.1.1'!Q17/1000</f>
        <v>208.8</v>
      </c>
      <c r="R17" s="140" t="n">
        <f aca="false">'15.1.1'!R17/1000</f>
        <v>205.652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40" t="n">
        <f aca="false">'15.1.1'!C18/1000</f>
        <v>30.178</v>
      </c>
      <c r="D18" s="140" t="n">
        <f aca="false">'15.1.1'!D18/1000</f>
        <v>39.782</v>
      </c>
      <c r="E18" s="140" t="n">
        <f aca="false">'15.1.1'!E18/1000</f>
        <v>51.849</v>
      </c>
      <c r="F18" s="140" t="n">
        <f aca="false">'15.1.1'!F18/1000</f>
        <v>69.876</v>
      </c>
      <c r="G18" s="140" t="n">
        <f aca="false">'15.1.1'!G18/1000</f>
        <v>71.238</v>
      </c>
      <c r="H18" s="140" t="n">
        <f aca="false">'15.1.1'!H18/1000</f>
        <v>82.743</v>
      </c>
      <c r="I18" s="140" t="n">
        <f aca="false">'15.1.1'!I18/1000</f>
        <v>100.762</v>
      </c>
      <c r="J18" s="140" t="n">
        <f aca="false">'15.1.1'!J18/1000</f>
        <v>114.121</v>
      </c>
      <c r="K18" s="140" t="n">
        <f aca="false">'15.1.1'!K18/1000</f>
        <v>131.399</v>
      </c>
      <c r="L18" s="140" t="n">
        <f aca="false">'15.1.1'!L18/1000</f>
        <v>149.623</v>
      </c>
      <c r="M18" s="140" t="n">
        <f aca="false">'15.1.1'!M18/1000</f>
        <v>160.85</v>
      </c>
      <c r="N18" s="140" t="n">
        <f aca="false">'15.1.1'!N18/1000</f>
        <v>161.89</v>
      </c>
      <c r="O18" s="140" t="n">
        <f aca="false">'15.1.1'!O18/1000</f>
        <v>177.015</v>
      </c>
      <c r="P18" s="140" t="n">
        <f aca="false">'15.1.1'!P18/1000</f>
        <v>186.662</v>
      </c>
      <c r="Q18" s="140" t="n">
        <f aca="false">'15.1.1'!Q18/1000</f>
        <v>199.963</v>
      </c>
      <c r="R18" s="140" t="n">
        <f aca="false">'15.1.1'!R18/1000</f>
        <v>204.406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40" t="n">
        <f aca="false">'15.1.1'!C19/1000</f>
        <v>152.277</v>
      </c>
      <c r="D19" s="140" t="n">
        <f aca="false">'15.1.1'!D19/1000</f>
        <v>174.218</v>
      </c>
      <c r="E19" s="140" t="n">
        <f aca="false">'15.1.1'!E19/1000</f>
        <v>195.121</v>
      </c>
      <c r="F19" s="140" t="n">
        <f aca="false">'15.1.1'!F19/1000</f>
        <v>225.516</v>
      </c>
      <c r="G19" s="140" t="n">
        <f aca="false">'15.1.1'!G19/1000</f>
        <v>239.898</v>
      </c>
      <c r="H19" s="140" t="n">
        <f aca="false">'15.1.1'!H19/1000</f>
        <v>250.425</v>
      </c>
      <c r="I19" s="140" t="n">
        <f aca="false">'15.1.1'!I19/1000</f>
        <v>286.952</v>
      </c>
      <c r="J19" s="140" t="n">
        <f aca="false">'15.1.1'!J19/1000</f>
        <v>305.395</v>
      </c>
      <c r="K19" s="140" t="n">
        <f aca="false">'15.1.1'!K19/1000</f>
        <v>333.529</v>
      </c>
      <c r="L19" s="140" t="n">
        <f aca="false">'15.1.1'!L19/1000</f>
        <v>365.089</v>
      </c>
      <c r="M19" s="140" t="n">
        <f aca="false">'15.1.1'!M19/1000</f>
        <v>351.448</v>
      </c>
      <c r="N19" s="140" t="n">
        <f aca="false">'15.1.1'!N19/1000</f>
        <v>346.602</v>
      </c>
      <c r="O19" s="140" t="n">
        <f aca="false">'15.1.1'!O19/1000</f>
        <v>363.391</v>
      </c>
      <c r="P19" s="140" t="n">
        <f aca="false">'15.1.1'!P19/1000</f>
        <v>382.016</v>
      </c>
      <c r="Q19" s="140" t="n">
        <f aca="false">'15.1.1'!Q19/1000</f>
        <v>403.426</v>
      </c>
      <c r="R19" s="140" t="n">
        <f aca="false">'15.1.1'!R19/1000</f>
        <v>408.674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40" t="n">
        <f aca="false">'15.1.1'!C20/1000</f>
        <v>41.171</v>
      </c>
      <c r="D20" s="140" t="n">
        <f aca="false">'15.1.1'!D20/1000</f>
        <v>50.087</v>
      </c>
      <c r="E20" s="140" t="n">
        <f aca="false">'15.1.1'!E20/1000</f>
        <v>59.753</v>
      </c>
      <c r="F20" s="140" t="n">
        <f aca="false">'15.1.1'!F20/1000</f>
        <v>73.685</v>
      </c>
      <c r="G20" s="140" t="n">
        <f aca="false">'15.1.1'!G20/1000</f>
        <v>77.918</v>
      </c>
      <c r="H20" s="140" t="n">
        <f aca="false">'15.1.1'!H20/1000</f>
        <v>92.919</v>
      </c>
      <c r="I20" s="140" t="n">
        <f aca="false">'15.1.1'!I20/1000</f>
        <v>109.057</v>
      </c>
      <c r="J20" s="140" t="n">
        <f aca="false">'15.1.1'!J20/1000</f>
        <v>122.886</v>
      </c>
      <c r="K20" s="140" t="n">
        <f aca="false">'15.1.1'!K20/1000</f>
        <v>136.581</v>
      </c>
      <c r="L20" s="140" t="n">
        <f aca="false">'15.1.1'!L20/1000</f>
        <v>153.651</v>
      </c>
      <c r="M20" s="140" t="n">
        <f aca="false">'15.1.1'!M20/1000</f>
        <v>164.576</v>
      </c>
      <c r="N20" s="140" t="n">
        <f aca="false">'15.1.1'!N20/1000</f>
        <v>170.771</v>
      </c>
      <c r="O20" s="140" t="n">
        <f aca="false">'15.1.1'!O20/1000</f>
        <v>180.295</v>
      </c>
      <c r="P20" s="140" t="n">
        <f aca="false">'15.1.1'!P20/1000</f>
        <v>196.389</v>
      </c>
      <c r="Q20" s="140" t="n">
        <f aca="false">'15.1.1'!Q20/1000</f>
        <v>209.593</v>
      </c>
      <c r="R20" s="140" t="n">
        <f aca="false">'15.1.1'!R20/1000</f>
        <v>226.569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40" t="n">
        <f aca="false">'15.1.1'!C21/1000</f>
        <v>68.914</v>
      </c>
      <c r="D21" s="140" t="n">
        <f aca="false">'15.1.1'!D21/1000</f>
        <v>83.835</v>
      </c>
      <c r="E21" s="140" t="n">
        <f aca="false">'15.1.1'!E21/1000</f>
        <v>101.076</v>
      </c>
      <c r="F21" s="140" t="n">
        <f aca="false">'15.1.1'!F21/1000</f>
        <v>118.926</v>
      </c>
      <c r="G21" s="140" t="n">
        <f aca="false">'15.1.1'!G21/1000</f>
        <v>117.287</v>
      </c>
      <c r="H21" s="140" t="n">
        <f aca="false">'15.1.1'!H21/1000</f>
        <v>134.03</v>
      </c>
      <c r="I21" s="140" t="n">
        <f aca="false">'15.1.1'!I21/1000</f>
        <v>141.533</v>
      </c>
      <c r="J21" s="140" t="n">
        <f aca="false">'15.1.1'!J21/1000</f>
        <v>155.776</v>
      </c>
      <c r="K21" s="140" t="n">
        <f aca="false">'15.1.1'!K21/1000</f>
        <v>167.697</v>
      </c>
      <c r="L21" s="140" t="n">
        <f aca="false">'15.1.1'!L21/1000</f>
        <v>181.937</v>
      </c>
      <c r="M21" s="140" t="n">
        <f aca="false">'15.1.1'!M21/1000</f>
        <v>174.886</v>
      </c>
      <c r="N21" s="140" t="n">
        <f aca="false">'15.1.1'!N21/1000</f>
        <v>170.979</v>
      </c>
      <c r="O21" s="140" t="n">
        <f aca="false">'15.1.1'!O21/1000</f>
        <v>177.599</v>
      </c>
      <c r="P21" s="140" t="n">
        <f aca="false">'15.1.1'!P21/1000</f>
        <v>184.993</v>
      </c>
      <c r="Q21" s="140" t="n">
        <f aca="false">'15.1.1'!Q21/1000</f>
        <v>196.592</v>
      </c>
      <c r="R21" s="140" t="n">
        <f aca="false">'15.1.1'!R21/1000</f>
        <v>201.675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40" t="n">
        <f aca="false">'15.1.1'!C22/1000</f>
        <v>41.467</v>
      </c>
      <c r="D22" s="140" t="n">
        <f aca="false">'15.1.1'!D22/1000</f>
        <v>50.326</v>
      </c>
      <c r="E22" s="140" t="n">
        <f aca="false">'15.1.1'!E22/1000</f>
        <v>60.743</v>
      </c>
      <c r="F22" s="140" t="n">
        <f aca="false">'15.1.1'!F22/1000</f>
        <v>79.026</v>
      </c>
      <c r="G22" s="140" t="n">
        <f aca="false">'15.1.1'!G22/1000</f>
        <v>86.625</v>
      </c>
      <c r="H22" s="140" t="n">
        <f aca="false">'15.1.1'!H22/1000</f>
        <v>97.646</v>
      </c>
      <c r="I22" s="140" t="n">
        <f aca="false">'15.1.1'!I22/1000</f>
        <v>118.709</v>
      </c>
      <c r="J22" s="140" t="n">
        <f aca="false">'15.1.1'!J22/1000</f>
        <v>135.625</v>
      </c>
      <c r="K22" s="140" t="n">
        <f aca="false">'15.1.1'!K22/1000</f>
        <v>154.32</v>
      </c>
      <c r="L22" s="140" t="n">
        <f aca="false">'15.1.1'!L22/1000</f>
        <v>176.491</v>
      </c>
      <c r="M22" s="140" t="n">
        <f aca="false">'15.1.1'!M22/1000</f>
        <v>194.266</v>
      </c>
      <c r="N22" s="140" t="n">
        <f aca="false">'15.1.1'!N22/1000</f>
        <v>203.019</v>
      </c>
      <c r="O22" s="140" t="n">
        <f aca="false">'15.1.1'!O22/1000</f>
        <v>217.241</v>
      </c>
      <c r="P22" s="140" t="n">
        <f aca="false">'15.1.1'!P22/1000</f>
        <v>229.576</v>
      </c>
      <c r="Q22" s="140" t="n">
        <f aca="false">'15.1.1'!Q22/1000</f>
        <v>239.516</v>
      </c>
      <c r="R22" s="140" t="n">
        <f aca="false">'15.1.1'!R22/1000</f>
        <v>249.101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40" t="n">
        <f aca="false">'15.1.1'!C23/1000</f>
        <v>28.598</v>
      </c>
      <c r="D23" s="140" t="n">
        <f aca="false">'15.1.1'!D23/1000</f>
        <v>36.424</v>
      </c>
      <c r="E23" s="140" t="n">
        <f aca="false">'15.1.1'!E23/1000</f>
        <v>46.603</v>
      </c>
      <c r="F23" s="140" t="n">
        <f aca="false">'15.1.1'!F23/1000</f>
        <v>58.043</v>
      </c>
      <c r="G23" s="140" t="n">
        <f aca="false">'15.1.1'!G23/1000</f>
        <v>57.257</v>
      </c>
      <c r="H23" s="140" t="n">
        <f aca="false">'15.1.1'!H23/1000</f>
        <v>70.996</v>
      </c>
      <c r="I23" s="140" t="n">
        <f aca="false">'15.1.1'!I23/1000</f>
        <v>83.363</v>
      </c>
      <c r="J23" s="140" t="n">
        <f aca="false">'15.1.1'!J23/1000</f>
        <v>104.966</v>
      </c>
      <c r="K23" s="140" t="n">
        <f aca="false">'15.1.1'!K23/1000</f>
        <v>112.774</v>
      </c>
      <c r="L23" s="140" t="n">
        <f aca="false">'15.1.1'!L23/1000</f>
        <v>125.014</v>
      </c>
      <c r="M23" s="140" t="n">
        <f aca="false">'15.1.1'!M23/1000</f>
        <v>132.285</v>
      </c>
      <c r="N23" s="140" t="n">
        <f aca="false">'15.1.1'!N23/1000</f>
        <v>136.224</v>
      </c>
      <c r="O23" s="140" t="n">
        <f aca="false">'15.1.1'!O23/1000</f>
        <v>145.711</v>
      </c>
      <c r="P23" s="140" t="n">
        <f aca="false">'15.1.1'!P23/1000</f>
        <v>159.085</v>
      </c>
      <c r="Q23" s="140" t="n">
        <f aca="false">'15.1.1'!Q23/1000</f>
        <v>170.174</v>
      </c>
      <c r="R23" s="140" t="n">
        <f aca="false">'15.1.1'!R23/1000</f>
        <v>182.92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40" t="n">
        <f aca="false">'15.1.1'!C24/1000</f>
        <v>38.764</v>
      </c>
      <c r="D24" s="140" t="n">
        <f aca="false">'15.1.1'!D24/1000</f>
        <v>47.468</v>
      </c>
      <c r="E24" s="140" t="n">
        <f aca="false">'15.1.1'!E24/1000</f>
        <v>61.512</v>
      </c>
      <c r="F24" s="140" t="n">
        <f aca="false">'15.1.1'!F24/1000</f>
        <v>81.396</v>
      </c>
      <c r="G24" s="140" t="n">
        <f aca="false">'15.1.1'!G24/1000</f>
        <v>91.668</v>
      </c>
      <c r="H24" s="140" t="n">
        <f aca="false">'15.1.1'!H24/1000</f>
        <v>96.244</v>
      </c>
      <c r="I24" s="140" t="n">
        <f aca="false">'15.1.1'!I24/1000</f>
        <v>106.845</v>
      </c>
      <c r="J24" s="140" t="n">
        <f aca="false">'15.1.1'!J24/1000</f>
        <v>114.98</v>
      </c>
      <c r="K24" s="140" t="n">
        <f aca="false">'15.1.1'!K24/1000</f>
        <v>123.113</v>
      </c>
      <c r="L24" s="140" t="n">
        <f aca="false">'15.1.1'!L24/1000</f>
        <v>136.627</v>
      </c>
      <c r="M24" s="140" t="n">
        <f aca="false">'15.1.1'!M24/1000</f>
        <v>145.944</v>
      </c>
      <c r="N24" s="140" t="n">
        <f aca="false">'15.1.1'!N24/1000</f>
        <v>153.165</v>
      </c>
      <c r="O24" s="140" t="n">
        <f aca="false">'15.1.1'!O24/1000</f>
        <v>158.572</v>
      </c>
      <c r="P24" s="140" t="n">
        <f aca="false">'15.1.1'!P24/1000</f>
        <v>170.47</v>
      </c>
      <c r="Q24" s="140" t="n">
        <f aca="false">'15.1.1'!Q24/1000</f>
        <v>179.949</v>
      </c>
      <c r="R24" s="140" t="n">
        <f aca="false">'15.1.1'!R24/1000</f>
        <v>183.286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40" t="n">
        <f aca="false">'15.1.1'!C25/1000</f>
        <v>38.008</v>
      </c>
      <c r="D25" s="140" t="n">
        <f aca="false">'15.1.1'!D25/1000</f>
        <v>48.248</v>
      </c>
      <c r="E25" s="140" t="n">
        <f aca="false">'15.1.1'!E25/1000</f>
        <v>61.275</v>
      </c>
      <c r="F25" s="140" t="n">
        <f aca="false">'15.1.1'!F25/1000</f>
        <v>74.246</v>
      </c>
      <c r="G25" s="140" t="n">
        <f aca="false">'15.1.1'!G25/1000</f>
        <v>86.656</v>
      </c>
      <c r="H25" s="140" t="n">
        <f aca="false">'15.1.1'!H25/1000</f>
        <v>98.886</v>
      </c>
      <c r="I25" s="140" t="n">
        <f aca="false">'15.1.1'!I25/1000</f>
        <v>121.469</v>
      </c>
      <c r="J25" s="140" t="n">
        <f aca="false">'15.1.1'!J25/1000</f>
        <v>132.297</v>
      </c>
      <c r="K25" s="140" t="n">
        <f aca="false">'15.1.1'!K25/1000</f>
        <v>141.1</v>
      </c>
      <c r="L25" s="140" t="n">
        <f aca="false">'15.1.1'!L25/1000</f>
        <v>156.78</v>
      </c>
      <c r="M25" s="140" t="n">
        <f aca="false">'15.1.1'!M25/1000</f>
        <v>175.173</v>
      </c>
      <c r="N25" s="140" t="n">
        <f aca="false">'15.1.1'!N25/1000</f>
        <v>191.917</v>
      </c>
      <c r="O25" s="140" t="n">
        <f aca="false">'15.1.1'!O25/1000</f>
        <v>205.604</v>
      </c>
      <c r="P25" s="140" t="n">
        <f aca="false">'15.1.1'!P25/1000</f>
        <v>221.479</v>
      </c>
      <c r="Q25" s="140" t="n">
        <f aca="false">'15.1.1'!Q25/1000</f>
        <v>235.709</v>
      </c>
      <c r="R25" s="140" t="n">
        <f aca="false">'15.1.1'!R25/1000</f>
        <v>255.646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40" t="n">
        <f aca="false">'15.1.1'!C26/1000</f>
        <v>52.542</v>
      </c>
      <c r="D26" s="140" t="n">
        <f aca="false">'15.1.1'!D26/1000</f>
        <v>61.705</v>
      </c>
      <c r="E26" s="140" t="n">
        <f aca="false">'15.1.1'!E26/1000</f>
        <v>76.31</v>
      </c>
      <c r="F26" s="140" t="n">
        <f aca="false">'15.1.1'!F26/1000</f>
        <v>99.524</v>
      </c>
      <c r="G26" s="140" t="n">
        <f aca="false">'15.1.1'!G26/1000</f>
        <v>109.65</v>
      </c>
      <c r="H26" s="140" t="n">
        <f aca="false">'15.1.1'!H26/1000</f>
        <v>128.865</v>
      </c>
      <c r="I26" s="140" t="n">
        <f aca="false">'15.1.1'!I26/1000</f>
        <v>142.539</v>
      </c>
      <c r="J26" s="140" t="n">
        <f aca="false">'15.1.1'!J26/1000</f>
        <v>157.48</v>
      </c>
      <c r="K26" s="140" t="n">
        <f aca="false">'15.1.1'!K26/1000</f>
        <v>177.3</v>
      </c>
      <c r="L26" s="140" t="n">
        <f aca="false">'15.1.1'!L26/1000</f>
        <v>196.946</v>
      </c>
      <c r="M26" s="140" t="n">
        <f aca="false">'15.1.1'!M26/1000</f>
        <v>201.079</v>
      </c>
      <c r="N26" s="140" t="n">
        <f aca="false">'15.1.1'!N26/1000</f>
        <v>203.655</v>
      </c>
      <c r="O26" s="140" t="n">
        <f aca="false">'15.1.1'!O26/1000</f>
        <v>216.425</v>
      </c>
      <c r="P26" s="140" t="n">
        <f aca="false">'15.1.1'!P26/1000</f>
        <v>225.992</v>
      </c>
      <c r="Q26" s="140" t="n">
        <f aca="false">'15.1.1'!Q26/1000</f>
        <v>240.353</v>
      </c>
      <c r="R26" s="140" t="n">
        <f aca="false">'15.1.1'!R26/1000</f>
        <v>242.844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40" t="n">
        <f aca="false">'15.1.1'!C27/1000</f>
        <v>33.324</v>
      </c>
      <c r="D27" s="140" t="n">
        <f aca="false">'15.1.1'!D27/1000</f>
        <v>41.408</v>
      </c>
      <c r="E27" s="140" t="n">
        <f aca="false">'15.1.1'!E27/1000</f>
        <v>52.522</v>
      </c>
      <c r="F27" s="140" t="n">
        <f aca="false">'15.1.1'!F27/1000</f>
        <v>74.135</v>
      </c>
      <c r="G27" s="140" t="n">
        <f aca="false">'15.1.1'!G27/1000</f>
        <v>84.384</v>
      </c>
      <c r="H27" s="140" t="n">
        <f aca="false">'15.1.1'!H27/1000</f>
        <v>94.036</v>
      </c>
      <c r="I27" s="140" t="n">
        <f aca="false">'15.1.1'!I27/1000</f>
        <v>107.316</v>
      </c>
      <c r="J27" s="140" t="n">
        <f aca="false">'15.1.1'!J27/1000</f>
        <v>122.628</v>
      </c>
      <c r="K27" s="140" t="n">
        <f aca="false">'15.1.1'!K27/1000</f>
        <v>136.772</v>
      </c>
      <c r="L27" s="140" t="n">
        <f aca="false">'15.1.1'!L27/1000</f>
        <v>155.324</v>
      </c>
      <c r="M27" s="140" t="n">
        <f aca="false">'15.1.1'!M27/1000</f>
        <v>173.38</v>
      </c>
      <c r="N27" s="140" t="n">
        <f aca="false">'15.1.1'!N27/1000</f>
        <v>176.74</v>
      </c>
      <c r="O27" s="140" t="n">
        <f aca="false">'15.1.1'!O27/1000</f>
        <v>183.565</v>
      </c>
      <c r="P27" s="140" t="n">
        <f aca="false">'15.1.1'!P27/1000</f>
        <v>191.135</v>
      </c>
      <c r="Q27" s="140" t="n">
        <f aca="false">'15.1.1'!Q27/1000</f>
        <v>201.392</v>
      </c>
      <c r="R27" s="140" t="n">
        <f aca="false">'15.1.1'!R27/1000</f>
        <v>204.547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40" t="n">
        <f aca="false">'15.1.1'!C28/1000</f>
        <v>38.659</v>
      </c>
      <c r="D28" s="140" t="n">
        <f aca="false">'15.1.1'!D28/1000</f>
        <v>46.122</v>
      </c>
      <c r="E28" s="140" t="n">
        <f aca="false">'15.1.1'!E28/1000</f>
        <v>54.984</v>
      </c>
      <c r="F28" s="140" t="n">
        <f aca="false">'15.1.1'!F28/1000</f>
        <v>72.669</v>
      </c>
      <c r="G28" s="140" t="n">
        <f aca="false">'15.1.1'!G28/1000</f>
        <v>76.161</v>
      </c>
      <c r="H28" s="140" t="n">
        <f aca="false">'15.1.1'!H28/1000</f>
        <v>86.44</v>
      </c>
      <c r="I28" s="140" t="n">
        <f aca="false">'15.1.1'!I28/1000</f>
        <v>103.067</v>
      </c>
      <c r="J28" s="140" t="n">
        <f aca="false">'15.1.1'!J28/1000</f>
        <v>115.337</v>
      </c>
      <c r="K28" s="140" t="n">
        <f aca="false">'15.1.1'!K28/1000</f>
        <v>127.898</v>
      </c>
      <c r="L28" s="140" t="n">
        <f aca="false">'15.1.1'!L28/1000</f>
        <v>144.799</v>
      </c>
      <c r="M28" s="140" t="n">
        <f aca="false">'15.1.1'!M28/1000</f>
        <v>156.702</v>
      </c>
      <c r="N28" s="140" t="n">
        <f aca="false">'15.1.1'!N28/1000</f>
        <v>154.488</v>
      </c>
      <c r="O28" s="140" t="n">
        <f aca="false">'15.1.1'!O28/1000</f>
        <v>166.753</v>
      </c>
      <c r="P28" s="140" t="n">
        <f aca="false">'15.1.1'!P28/1000</f>
        <v>177.129</v>
      </c>
      <c r="Q28" s="140" t="n">
        <f aca="false">'15.1.1'!Q28/1000</f>
        <v>192.571</v>
      </c>
      <c r="R28" s="140" t="n">
        <f aca="false">'15.1.1'!R28/1000</f>
        <v>200.916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40" t="n">
        <f aca="false">'15.1.1'!C29/1000</f>
        <v>63.722</v>
      </c>
      <c r="D29" s="140" t="n">
        <f aca="false">'15.1.1'!D29/1000</f>
        <v>77.549</v>
      </c>
      <c r="E29" s="140" t="n">
        <f aca="false">'15.1.1'!E29/1000</f>
        <v>98.023</v>
      </c>
      <c r="F29" s="140" t="n">
        <f aca="false">'15.1.1'!F29/1000</f>
        <v>127.266</v>
      </c>
      <c r="G29" s="140" t="n">
        <f aca="false">'15.1.1'!G29/1000</f>
        <v>131.928</v>
      </c>
      <c r="H29" s="140" t="n">
        <f aca="false">'15.1.1'!H29/1000</f>
        <v>141.272</v>
      </c>
      <c r="I29" s="140" t="n">
        <f aca="false">'15.1.1'!I29/1000</f>
        <v>150.642</v>
      </c>
      <c r="J29" s="140" t="n">
        <f aca="false">'15.1.1'!J29/1000</f>
        <v>169.27</v>
      </c>
      <c r="K29" s="140" t="n">
        <f aca="false">'15.1.1'!K29/1000</f>
        <v>181.245</v>
      </c>
      <c r="L29" s="140" t="n">
        <f aca="false">'15.1.1'!L29/1000</f>
        <v>197.144</v>
      </c>
      <c r="M29" s="140" t="n">
        <f aca="false">'15.1.1'!M29/1000</f>
        <v>219.75</v>
      </c>
      <c r="N29" s="140" t="n">
        <f aca="false">'15.1.1'!N29/1000</f>
        <v>234.947</v>
      </c>
      <c r="O29" s="140" t="n">
        <f aca="false">'15.1.1'!O29/1000</f>
        <v>249.46</v>
      </c>
      <c r="P29" s="140" t="n">
        <f aca="false">'15.1.1'!P29/1000</f>
        <v>263.12</v>
      </c>
      <c r="Q29" s="140" t="n">
        <f aca="false">'15.1.1'!Q29/1000</f>
        <v>278.027</v>
      </c>
      <c r="R29" s="140" t="n">
        <f aca="false">'15.1.1'!R29/1000</f>
        <v>283.494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40" t="n">
        <f aca="false">'15.1.1'!C30/1000</f>
        <v>25.047</v>
      </c>
      <c r="D30" s="140" t="n">
        <f aca="false">'15.1.1'!D30/1000</f>
        <v>29.616</v>
      </c>
      <c r="E30" s="140" t="n">
        <f aca="false">'15.1.1'!E30/1000</f>
        <v>37.106</v>
      </c>
      <c r="F30" s="140" t="n">
        <f aca="false">'15.1.1'!F30/1000</f>
        <v>58.024</v>
      </c>
      <c r="G30" s="140" t="n">
        <f aca="false">'15.1.1'!G30/1000</f>
        <v>70.987</v>
      </c>
      <c r="H30" s="140" t="n">
        <f aca="false">'15.1.1'!H30/1000</f>
        <v>83.165</v>
      </c>
      <c r="I30" s="140" t="n">
        <f aca="false">'15.1.1'!I30/1000</f>
        <v>101.944</v>
      </c>
      <c r="J30" s="140" t="n">
        <f aca="false">'15.1.1'!J30/1000</f>
        <v>129.374</v>
      </c>
      <c r="K30" s="140" t="n">
        <f aca="false">'15.1.1'!K30/1000</f>
        <v>151.236</v>
      </c>
      <c r="L30" s="140" t="n">
        <f aca="false">'15.1.1'!L30/1000</f>
        <v>164.975</v>
      </c>
      <c r="M30" s="140" t="n">
        <f aca="false">'15.1.1'!M30/1000</f>
        <v>162.621</v>
      </c>
      <c r="N30" s="140" t="n">
        <f aca="false">'15.1.1'!N30/1000</f>
        <v>177.115</v>
      </c>
      <c r="O30" s="140" t="n">
        <f aca="false">'15.1.1'!O30/1000</f>
        <v>190.24</v>
      </c>
      <c r="P30" s="140" t="n">
        <f aca="false">'15.1.1'!P30/1000</f>
        <v>209.586</v>
      </c>
      <c r="Q30" s="140" t="n">
        <f aca="false">'15.1.1'!Q30/1000</f>
        <v>221.468</v>
      </c>
      <c r="R30" s="140" t="n">
        <f aca="false">'15.1.1'!R30/1000</f>
        <v>231.447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40" t="n">
        <f aca="false">'15.1.1'!C31/1000</f>
        <v>13.405</v>
      </c>
      <c r="D31" s="140" t="n">
        <f aca="false">'15.1.1'!D31/1000</f>
        <v>17.972</v>
      </c>
      <c r="E31" s="140" t="n">
        <f aca="false">'15.1.1'!E31/1000</f>
        <v>21.389</v>
      </c>
      <c r="F31" s="140" t="n">
        <f aca="false">'15.1.1'!F31/1000</f>
        <v>25.874</v>
      </c>
      <c r="G31" s="140" t="n">
        <f aca="false">'15.1.1'!G31/1000</f>
        <v>29.931</v>
      </c>
      <c r="H31" s="140" t="n">
        <f aca="false">'15.1.1'!H31/1000</f>
        <v>33.927</v>
      </c>
      <c r="I31" s="140" t="n">
        <f aca="false">'15.1.1'!I31/1000</f>
        <v>42.953</v>
      </c>
      <c r="J31" s="140" t="n">
        <f aca="false">'15.1.1'!J31/1000</f>
        <v>51.125</v>
      </c>
      <c r="K31" s="140" t="n">
        <f aca="false">'15.1.1'!K31/1000</f>
        <v>56.382</v>
      </c>
      <c r="L31" s="140" t="n">
        <f aca="false">'15.1.1'!L31/1000</f>
        <v>62.779</v>
      </c>
      <c r="M31" s="140" t="n">
        <f aca="false">'15.1.1'!M31/1000</f>
        <v>64.025</v>
      </c>
      <c r="N31" s="140" t="n">
        <f aca="false">'15.1.1'!N31/1000</f>
        <v>67.572</v>
      </c>
      <c r="O31" s="140" t="n">
        <f aca="false">'15.1.1'!O31/1000</f>
        <v>70.974</v>
      </c>
      <c r="P31" s="140" t="n">
        <f aca="false">'15.1.1'!P31/1000</f>
        <v>77.85</v>
      </c>
      <c r="Q31" s="140" t="n">
        <f aca="false">'15.1.1'!Q31/1000</f>
        <v>83.234</v>
      </c>
      <c r="R31" s="140" t="n">
        <f aca="false">'15.1.1'!R31/1000</f>
        <v>86.002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40" t="n">
        <f aca="false">'15.1.1'!C32/1000</f>
        <v>0</v>
      </c>
      <c r="D32" s="140" t="n">
        <f aca="false">'15.1.1'!D32/1000</f>
        <v>0</v>
      </c>
      <c r="E32" s="140" t="n">
        <f aca="false">'15.1.1'!E32/1000</f>
        <v>0</v>
      </c>
      <c r="F32" s="140" t="n">
        <f aca="false">'15.1.1'!F32/1000</f>
        <v>0</v>
      </c>
      <c r="G32" s="140" t="n">
        <f aca="false">'15.1.1'!G32/1000</f>
        <v>0</v>
      </c>
      <c r="H32" s="140" t="n">
        <f aca="false">'15.1.1'!H32/1000</f>
        <v>0</v>
      </c>
      <c r="I32" s="140" t="n">
        <f aca="false">'15.1.1'!I32/1000</f>
        <v>0</v>
      </c>
      <c r="J32" s="140" t="n">
        <f aca="false">'15.1.1'!J32/1000</f>
        <v>0</v>
      </c>
      <c r="K32" s="140" t="n">
        <f aca="false">'15.1.1'!K32/1000</f>
        <v>0</v>
      </c>
      <c r="L32" s="140" t="n">
        <f aca="false">'15.1.1'!L32/1000</f>
        <v>79.01</v>
      </c>
      <c r="M32" s="140" t="n">
        <f aca="false">'15.1.1'!M32/1000</f>
        <v>112.916</v>
      </c>
      <c r="N32" s="140" t="n">
        <f aca="false">'15.1.1'!N32/1000</f>
        <v>115.133</v>
      </c>
      <c r="O32" s="140" t="n">
        <f aca="false">'15.1.1'!O32/1000</f>
        <v>120.177</v>
      </c>
      <c r="P32" s="140" t="n">
        <f aca="false">'15.1.1'!P32/1000</f>
        <v>133.94</v>
      </c>
      <c r="Q32" s="140" t="n">
        <f aca="false">'15.1.1'!Q32/1000</f>
        <v>143.66</v>
      </c>
      <c r="R32" s="140" t="n">
        <f aca="false">'15.1.1'!R32/1000</f>
        <v>148.071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40" t="n">
        <f aca="false">'15.1.1'!C33/1000</f>
        <v>41.998</v>
      </c>
      <c r="D33" s="140" t="n">
        <f aca="false">'15.1.1'!D33/1000</f>
        <v>53.874</v>
      </c>
      <c r="E33" s="140" t="n">
        <f aca="false">'15.1.1'!E33/1000</f>
        <v>74.018</v>
      </c>
      <c r="F33" s="140" t="n">
        <f aca="false">'15.1.1'!F33/1000</f>
        <v>97.566</v>
      </c>
      <c r="G33" s="140" t="n">
        <f aca="false">'15.1.1'!G33/1000</f>
        <v>107.227</v>
      </c>
      <c r="H33" s="140" t="n">
        <f aca="false">'15.1.1'!H33/1000</f>
        <v>123.824</v>
      </c>
      <c r="I33" s="140" t="n">
        <f aca="false">'15.1.1'!I33/1000</f>
        <v>139.124</v>
      </c>
      <c r="J33" s="140" t="n">
        <f aca="false">'15.1.1'!J33/1000</f>
        <v>153.806</v>
      </c>
      <c r="K33" s="140" t="n">
        <f aca="false">'15.1.1'!K33/1000</f>
        <v>170.772</v>
      </c>
      <c r="L33" s="140" t="n">
        <f aca="false">'15.1.1'!L33/1000</f>
        <v>196.892</v>
      </c>
      <c r="M33" s="140" t="n">
        <f aca="false">'15.1.1'!M33/1000</f>
        <v>211.644</v>
      </c>
      <c r="N33" s="140" t="n">
        <f aca="false">'15.1.1'!N33/1000</f>
        <v>225.159</v>
      </c>
      <c r="O33" s="140" t="n">
        <f aca="false">'15.1.1'!O33/1000</f>
        <v>233.909</v>
      </c>
      <c r="P33" s="140" t="n">
        <f aca="false">'15.1.1'!P33/1000</f>
        <v>243.186</v>
      </c>
      <c r="Q33" s="140" t="n">
        <f aca="false">'15.1.1'!Q33/1000</f>
        <v>258.288</v>
      </c>
      <c r="R33" s="140" t="n">
        <f aca="false">'15.1.1'!R33/1000</f>
        <v>261.857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40" t="n">
        <f aca="false">'15.1.1'!C34/1000</f>
        <v>32.989</v>
      </c>
      <c r="D34" s="140" t="n">
        <f aca="false">'15.1.1'!D34/1000</f>
        <v>42.334</v>
      </c>
      <c r="E34" s="140" t="n">
        <f aca="false">'15.1.1'!E34/1000</f>
        <v>56.096</v>
      </c>
      <c r="F34" s="140" t="n">
        <f aca="false">'15.1.1'!F34/1000</f>
        <v>77.429</v>
      </c>
      <c r="G34" s="140" t="n">
        <f aca="false">'15.1.1'!G34/1000</f>
        <v>83.391</v>
      </c>
      <c r="H34" s="140" t="n">
        <f aca="false">'15.1.1'!H34/1000</f>
        <v>99.251</v>
      </c>
      <c r="I34" s="140" t="n">
        <f aca="false">'15.1.1'!I34/1000</f>
        <v>115.357</v>
      </c>
      <c r="J34" s="140" t="n">
        <f aca="false">'15.1.1'!J34/1000</f>
        <v>131.101</v>
      </c>
      <c r="K34" s="140" t="n">
        <f aca="false">'15.1.1'!K34/1000</f>
        <v>147.954</v>
      </c>
      <c r="L34" s="140" t="n">
        <f aca="false">'15.1.1'!L34/1000</f>
        <v>162.393</v>
      </c>
      <c r="M34" s="140" t="n">
        <f aca="false">'15.1.1'!M34/1000</f>
        <v>170.883</v>
      </c>
      <c r="N34" s="140" t="n">
        <f aca="false">'15.1.1'!N34/1000</f>
        <v>164.241</v>
      </c>
      <c r="O34" s="140" t="n">
        <f aca="false">'15.1.1'!O34/1000</f>
        <v>163.829</v>
      </c>
      <c r="P34" s="140" t="n">
        <f aca="false">'15.1.1'!P34/1000</f>
        <v>170.71</v>
      </c>
      <c r="Q34" s="140" t="n">
        <f aca="false">'15.1.1'!Q34/1000</f>
        <v>179.153</v>
      </c>
      <c r="R34" s="140" t="n">
        <f aca="false">'15.1.1'!R34/1000</f>
        <v>174.527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40" t="n">
        <f aca="false">'15.1.1'!C35/1000</f>
        <v>38.382</v>
      </c>
      <c r="D35" s="140" t="n">
        <f aca="false">'15.1.1'!D35/1000</f>
        <v>44.854</v>
      </c>
      <c r="E35" s="140" t="n">
        <f aca="false">'15.1.1'!E35/1000</f>
        <v>56.499</v>
      </c>
      <c r="F35" s="140" t="n">
        <f aca="false">'15.1.1'!F35/1000</f>
        <v>71.469</v>
      </c>
      <c r="G35" s="140" t="n">
        <f aca="false">'15.1.1'!G35/1000</f>
        <v>77.735</v>
      </c>
      <c r="H35" s="140" t="n">
        <f aca="false">'15.1.1'!H35/1000</f>
        <v>87.702</v>
      </c>
      <c r="I35" s="140" t="n">
        <f aca="false">'15.1.1'!I35/1000</f>
        <v>97.8</v>
      </c>
      <c r="J35" s="140" t="n">
        <f aca="false">'15.1.1'!J35/1000</f>
        <v>107.858</v>
      </c>
      <c r="K35" s="140" t="n">
        <f aca="false">'15.1.1'!K35/1000</f>
        <v>117.073</v>
      </c>
      <c r="L35" s="140" t="n">
        <f aca="false">'15.1.1'!L35/1000</f>
        <v>126.856</v>
      </c>
      <c r="M35" s="140" t="n">
        <f aca="false">'15.1.1'!M35/1000</f>
        <v>135.95</v>
      </c>
      <c r="N35" s="140" t="n">
        <f aca="false">'15.1.1'!N35/1000</f>
        <v>136.055</v>
      </c>
      <c r="O35" s="140" t="n">
        <f aca="false">'15.1.1'!O35/1000</f>
        <v>145.186</v>
      </c>
      <c r="P35" s="140" t="n">
        <f aca="false">'15.1.1'!P35/1000</f>
        <v>154.934</v>
      </c>
      <c r="Q35" s="140" t="n">
        <f aca="false">'15.1.1'!Q35/1000</f>
        <v>166.998</v>
      </c>
      <c r="R35" s="140" t="n">
        <f aca="false">'15.1.1'!R35/1000</f>
        <v>167.446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40" t="n">
        <f aca="false">'15.1.1'!C36/1000</f>
        <v>45.325</v>
      </c>
      <c r="D36" s="140" t="n">
        <f aca="false">'15.1.1'!D36/1000</f>
        <v>55.809</v>
      </c>
      <c r="E36" s="140" t="n">
        <f aca="false">'15.1.1'!E36/1000</f>
        <v>74.909</v>
      </c>
      <c r="F36" s="140" t="n">
        <f aca="false">'15.1.1'!F36/1000</f>
        <v>99.674</v>
      </c>
      <c r="G36" s="140" t="n">
        <f aca="false">'15.1.1'!G36/1000</f>
        <v>93.652</v>
      </c>
      <c r="H36" s="140" t="n">
        <f aca="false">'15.1.1'!H36/1000</f>
        <v>108.338</v>
      </c>
      <c r="I36" s="140" t="n">
        <f aca="false">'15.1.1'!I36/1000</f>
        <v>127.111</v>
      </c>
      <c r="J36" s="140" t="n">
        <f aca="false">'15.1.1'!J36/1000</f>
        <v>145.419</v>
      </c>
      <c r="K36" s="140" t="n">
        <f aca="false">'15.1.1'!K36/1000</f>
        <v>160.683</v>
      </c>
      <c r="L36" s="140" t="n">
        <f aca="false">'15.1.1'!L36/1000</f>
        <v>177.702</v>
      </c>
      <c r="M36" s="140" t="n">
        <f aca="false">'15.1.1'!M36/1000</f>
        <v>194.599</v>
      </c>
      <c r="N36" s="140" t="n">
        <f aca="false">'15.1.1'!N36/1000</f>
        <v>201.548</v>
      </c>
      <c r="O36" s="140" t="n">
        <f aca="false">'15.1.1'!O36/1000</f>
        <v>208.339</v>
      </c>
      <c r="P36" s="140" t="n">
        <f aca="false">'15.1.1'!P36/1000</f>
        <v>218.637</v>
      </c>
      <c r="Q36" s="140" t="n">
        <f aca="false">'15.1.1'!Q36/1000</f>
        <v>232.282</v>
      </c>
      <c r="R36" s="140" t="n">
        <f aca="false">'15.1.1'!R36/1000</f>
        <v>232.86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40" t="n">
        <f aca="false">'15.1.1'!C37/1000</f>
        <v>0</v>
      </c>
      <c r="D37" s="140" t="n">
        <f aca="false">'15.1.1'!D37/1000</f>
        <v>0</v>
      </c>
      <c r="E37" s="140" t="n">
        <f aca="false">'15.1.1'!E37/1000</f>
        <v>0</v>
      </c>
      <c r="F37" s="140" t="n">
        <f aca="false">'15.1.1'!F37/1000</f>
        <v>0</v>
      </c>
      <c r="G37" s="140" t="n">
        <f aca="false">'15.1.1'!G37/1000</f>
        <v>0</v>
      </c>
      <c r="H37" s="140" t="n">
        <f aca="false">'15.1.1'!H37/1000</f>
        <v>0</v>
      </c>
      <c r="I37" s="140" t="n">
        <f aca="false">'15.1.1'!I37/1000</f>
        <v>0</v>
      </c>
      <c r="J37" s="140" t="n">
        <f aca="false">'15.1.1'!J37/1000</f>
        <v>0</v>
      </c>
      <c r="K37" s="140" t="n">
        <f aca="false">'15.1.1'!K37/1000</f>
        <v>0</v>
      </c>
      <c r="L37" s="140" t="n">
        <f aca="false">'15.1.1'!L37/1000</f>
        <v>90.459</v>
      </c>
      <c r="M37" s="140" t="n">
        <f aca="false">'15.1.1'!M37/1000</f>
        <v>94.36</v>
      </c>
      <c r="N37" s="140" t="n">
        <f aca="false">'15.1.1'!N37/1000</f>
        <v>145.575</v>
      </c>
      <c r="O37" s="140" t="n">
        <f aca="false">'15.1.1'!O37/1000</f>
        <v>146.264</v>
      </c>
      <c r="P37" s="140" t="n">
        <f aca="false">'15.1.1'!P37/1000</f>
        <v>149.255</v>
      </c>
      <c r="Q37" s="140" t="n">
        <f aca="false">'15.1.1'!Q37/1000</f>
        <v>154.734</v>
      </c>
      <c r="R37" s="140" t="n">
        <f aca="false">'15.1.1'!R37/1000</f>
        <v>141.383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40" t="n">
        <f aca="false">'15.1.1'!C38/1000</f>
        <v>31.218</v>
      </c>
      <c r="D38" s="140" t="n">
        <f aca="false">'15.1.1'!D38/1000</f>
        <v>41.001</v>
      </c>
      <c r="E38" s="140" t="n">
        <f aca="false">'15.1.1'!E38/1000</f>
        <v>54.858</v>
      </c>
      <c r="F38" s="140" t="n">
        <f aca="false">'15.1.1'!F38/1000</f>
        <v>80.505</v>
      </c>
      <c r="G38" s="140" t="n">
        <f aca="false">'15.1.1'!G38/1000</f>
        <v>100.984</v>
      </c>
      <c r="H38" s="140" t="n">
        <f aca="false">'15.1.1'!H38/1000</f>
        <v>106.844</v>
      </c>
      <c r="I38" s="140" t="n">
        <f aca="false">'15.1.1'!I38/1000</f>
        <v>122.579</v>
      </c>
      <c r="J38" s="140" t="n">
        <f aca="false">'15.1.1'!J38/1000</f>
        <v>135.86</v>
      </c>
      <c r="K38" s="140" t="n">
        <f aca="false">'15.1.1'!K38/1000</f>
        <v>152.841</v>
      </c>
      <c r="L38" s="140" t="n">
        <f aca="false">'15.1.1'!L38/1000</f>
        <v>171.054</v>
      </c>
      <c r="M38" s="140" t="n">
        <f aca="false">'15.1.1'!M38/1000</f>
        <v>205.89</v>
      </c>
      <c r="N38" s="140" t="n">
        <f aca="false">'15.1.1'!N38/1000</f>
        <v>217.694</v>
      </c>
      <c r="O38" s="140" t="n">
        <f aca="false">'15.1.1'!O38/1000</f>
        <v>203.361</v>
      </c>
      <c r="P38" s="140" t="n">
        <f aca="false">'15.1.1'!P38/1000</f>
        <v>183.878</v>
      </c>
      <c r="Q38" s="140" t="n">
        <f aca="false">'15.1.1'!Q38/1000</f>
        <v>191.48</v>
      </c>
      <c r="R38" s="140" t="n">
        <f aca="false">'15.1.1'!R38/1000</f>
        <v>188.325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40" t="n">
        <f aca="false">'15.1.1'!C39/1000</f>
        <v>0</v>
      </c>
      <c r="D39" s="140" t="n">
        <f aca="false">'15.1.1'!D39/1000</f>
        <v>0</v>
      </c>
      <c r="E39" s="140" t="n">
        <f aca="false">'15.1.1'!E39/1000</f>
        <v>0</v>
      </c>
      <c r="F39" s="140" t="n">
        <f aca="false">'15.1.1'!F39/1000</f>
        <v>0</v>
      </c>
      <c r="G39" s="140" t="n">
        <f aca="false">'15.1.1'!G39/1000</f>
        <v>0</v>
      </c>
      <c r="H39" s="140" t="n">
        <f aca="false">'15.1.1'!H39/1000</f>
        <v>0</v>
      </c>
      <c r="I39" s="140" t="n">
        <f aca="false">'15.1.1'!I39/1000</f>
        <v>0</v>
      </c>
      <c r="J39" s="140" t="n">
        <f aca="false">'15.1.1'!J39/1000</f>
        <v>0</v>
      </c>
      <c r="K39" s="140" t="n">
        <f aca="false">'15.1.1'!K39/1000</f>
        <v>36.955</v>
      </c>
      <c r="L39" s="140" t="n">
        <f aca="false">'15.1.1'!L39/1000</f>
        <v>41.805</v>
      </c>
      <c r="M39" s="140" t="n">
        <f aca="false">'15.1.1'!M39/1000</f>
        <v>46.598</v>
      </c>
      <c r="N39" s="140" t="n">
        <f aca="false">'15.1.1'!N39/1000</f>
        <v>45.965</v>
      </c>
      <c r="O39" s="140" t="n">
        <f aca="false">'15.1.1'!O39/1000</f>
        <v>46.464</v>
      </c>
      <c r="P39" s="140" t="n">
        <f aca="false">'15.1.1'!P39/1000</f>
        <v>51.027</v>
      </c>
      <c r="Q39" s="140" t="n">
        <f aca="false">'15.1.1'!Q39/1000</f>
        <v>51.702</v>
      </c>
      <c r="R39" s="140" t="n">
        <f aca="false">'15.1.1'!R39/1000</f>
        <v>50.713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40" t="n">
        <f aca="false">'15.1.1'!C40/1000</f>
        <v>26.17</v>
      </c>
      <c r="D40" s="140" t="n">
        <f aca="false">'15.1.1'!D40/1000</f>
        <v>31.816</v>
      </c>
      <c r="E40" s="140" t="n">
        <f aca="false">'15.1.1'!E40/1000</f>
        <v>39.884</v>
      </c>
      <c r="F40" s="140" t="n">
        <f aca="false">'15.1.1'!F40/1000</f>
        <v>53.784</v>
      </c>
      <c r="G40" s="140" t="n">
        <f aca="false">'15.1.1'!G40/1000</f>
        <v>61.473</v>
      </c>
      <c r="H40" s="140" t="n">
        <f aca="false">'15.1.1'!H40/1000</f>
        <v>73.169</v>
      </c>
      <c r="I40" s="140" t="n">
        <f aca="false">'15.1.1'!I40/1000</f>
        <v>85.069</v>
      </c>
      <c r="J40" s="140" t="n">
        <f aca="false">'15.1.1'!J40/1000</f>
        <v>93.771</v>
      </c>
      <c r="K40" s="140" t="n">
        <f aca="false">'15.1.1'!K40/1000</f>
        <v>104.645</v>
      </c>
      <c r="L40" s="140" t="n">
        <f aca="false">'15.1.1'!L40/1000</f>
        <v>116.477</v>
      </c>
      <c r="M40" s="140" t="n">
        <f aca="false">'15.1.1'!M40/1000</f>
        <v>131.108</v>
      </c>
      <c r="N40" s="140" t="n">
        <f aca="false">'15.1.1'!N40/1000</f>
        <v>136.994</v>
      </c>
      <c r="O40" s="140" t="n">
        <f aca="false">'15.1.1'!O40/1000</f>
        <v>143.289</v>
      </c>
      <c r="P40" s="140" t="n">
        <f aca="false">'15.1.1'!P40/1000</f>
        <v>147.246</v>
      </c>
      <c r="Q40" s="140" t="n">
        <f aca="false">'15.1.1'!Q40/1000</f>
        <v>155.182</v>
      </c>
      <c r="R40" s="140" t="n">
        <f aca="false">'15.1.1'!R40/1000</f>
        <v>154.476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40" t="n">
        <f aca="false">'15.1.1'!C41/1000</f>
        <v>28.892</v>
      </c>
      <c r="D41" s="140" t="n">
        <f aca="false">'15.1.1'!D41/1000</f>
        <v>36.531</v>
      </c>
      <c r="E41" s="140" t="n">
        <f aca="false">'15.1.1'!E41/1000</f>
        <v>42.154</v>
      </c>
      <c r="F41" s="140" t="n">
        <f aca="false">'15.1.1'!F41/1000</f>
        <v>52.831</v>
      </c>
      <c r="G41" s="140" t="n">
        <f aca="false">'15.1.1'!G41/1000</f>
        <v>59.251</v>
      </c>
      <c r="H41" s="140" t="n">
        <f aca="false">'15.1.1'!H41/1000</f>
        <v>57.765</v>
      </c>
      <c r="I41" s="140" t="n">
        <f aca="false">'15.1.1'!I41/1000</f>
        <v>65.196</v>
      </c>
      <c r="J41" s="140" t="n">
        <f aca="false">'15.1.1'!J41/1000</f>
        <v>70.974</v>
      </c>
      <c r="K41" s="140" t="n">
        <f aca="false">'15.1.1'!K41/1000</f>
        <v>73.742</v>
      </c>
      <c r="L41" s="140" t="n">
        <f aca="false">'15.1.1'!L41/1000</f>
        <v>78.422</v>
      </c>
      <c r="M41" s="140" t="n">
        <f aca="false">'15.1.1'!M41/1000</f>
        <v>74.891</v>
      </c>
      <c r="N41" s="140" t="n">
        <f aca="false">'15.1.1'!N41/1000</f>
        <v>76.432</v>
      </c>
      <c r="O41" s="140" t="n">
        <f aca="false">'15.1.1'!O41/1000</f>
        <v>79.498</v>
      </c>
      <c r="P41" s="140" t="n">
        <f aca="false">'15.1.1'!P41/1000</f>
        <v>82.339</v>
      </c>
      <c r="Q41" s="140" t="n">
        <f aca="false">'15.1.1'!Q41/1000</f>
        <v>86.605</v>
      </c>
      <c r="R41" s="140" t="n">
        <f aca="false">'15.1.1'!R41/1000</f>
        <v>83.515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40" t="n">
        <f aca="false">'15.1.1'!C42/1000</f>
        <v>24.317</v>
      </c>
      <c r="D42" s="140" t="n">
        <f aca="false">'15.1.1'!D42/1000</f>
        <v>32.902</v>
      </c>
      <c r="E42" s="140" t="n">
        <f aca="false">'15.1.1'!E42/1000</f>
        <v>41.08</v>
      </c>
      <c r="F42" s="140" t="n">
        <f aca="false">'15.1.1'!F42/1000</f>
        <v>53.282</v>
      </c>
      <c r="G42" s="140" t="n">
        <f aca="false">'15.1.1'!G42/1000</f>
        <v>63.722</v>
      </c>
      <c r="H42" s="140" t="n">
        <f aca="false">'15.1.1'!H42/1000</f>
        <v>76.292</v>
      </c>
      <c r="I42" s="140" t="n">
        <f aca="false">'15.1.1'!I42/1000</f>
        <v>94.777</v>
      </c>
      <c r="J42" s="140" t="n">
        <f aca="false">'15.1.1'!J42/1000</f>
        <v>108.101</v>
      </c>
      <c r="K42" s="140" t="n">
        <f aca="false">'15.1.1'!K42/1000</f>
        <v>119.453</v>
      </c>
      <c r="L42" s="140" t="n">
        <f aca="false">'15.1.1'!L42/1000</f>
        <v>131.84</v>
      </c>
      <c r="M42" s="140" t="n">
        <f aca="false">'15.1.1'!M42/1000</f>
        <v>144.655</v>
      </c>
      <c r="N42" s="140" t="n">
        <f aca="false">'15.1.1'!N42/1000</f>
        <v>149.749</v>
      </c>
      <c r="O42" s="140" t="n">
        <f aca="false">'15.1.1'!O42/1000</f>
        <v>156.186</v>
      </c>
      <c r="P42" s="140" t="n">
        <f aca="false">'15.1.1'!P42/1000</f>
        <v>163.733</v>
      </c>
      <c r="Q42" s="140" t="n">
        <f aca="false">'15.1.1'!Q42/1000</f>
        <v>170.755</v>
      </c>
      <c r="R42" s="140" t="n">
        <f aca="false">'15.1.1'!R42/1000</f>
        <v>163.468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40" t="n">
        <f aca="false">'15.1.1'!C43/1000</f>
        <v>0</v>
      </c>
      <c r="D43" s="140" t="n">
        <f aca="false">'15.1.1'!D43/1000</f>
        <v>0</v>
      </c>
      <c r="E43" s="140" t="n">
        <f aca="false">'15.1.1'!E43/1000</f>
        <v>0</v>
      </c>
      <c r="F43" s="140" t="n">
        <f aca="false">'15.1.1'!F43/1000</f>
        <v>0</v>
      </c>
      <c r="G43" s="140" t="n">
        <f aca="false">'15.1.1'!G43/1000</f>
        <v>0</v>
      </c>
      <c r="H43" s="140" t="n">
        <f aca="false">'15.1.1'!H43/1000</f>
        <v>43.982</v>
      </c>
      <c r="I43" s="140" t="n">
        <f aca="false">'15.1.1'!I43/1000</f>
        <v>56.713</v>
      </c>
      <c r="J43" s="140" t="n">
        <f aca="false">'15.1.1'!J43/1000</f>
        <v>69.225</v>
      </c>
      <c r="K43" s="140" t="n">
        <f aca="false">'15.1.1'!K43/1000</f>
        <v>77.088</v>
      </c>
      <c r="L43" s="140" t="n">
        <f aca="false">'15.1.1'!L43/1000</f>
        <v>88.31</v>
      </c>
      <c r="M43" s="140" t="n">
        <f aca="false">'15.1.1'!M43/1000</f>
        <v>106.136</v>
      </c>
      <c r="N43" s="140" t="n">
        <f aca="false">'15.1.1'!N43/1000</f>
        <v>108.534</v>
      </c>
      <c r="O43" s="140" t="n">
        <f aca="false">'15.1.1'!O43/1000</f>
        <v>111.074</v>
      </c>
      <c r="P43" s="140" t="n">
        <f aca="false">'15.1.1'!P43/1000</f>
        <v>115.781</v>
      </c>
      <c r="Q43" s="140" t="n">
        <f aca="false">'15.1.1'!Q43/1000</f>
        <v>120.058</v>
      </c>
      <c r="R43" s="140" t="n">
        <f aca="false">'15.1.1'!R43/1000</f>
        <v>123.955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40" t="n">
        <f aca="false">'15.1.1'!C44/1000</f>
        <v>37.352</v>
      </c>
      <c r="D44" s="140" t="n">
        <f aca="false">'15.1.1'!D44/1000</f>
        <v>45.79</v>
      </c>
      <c r="E44" s="140" t="n">
        <f aca="false">'15.1.1'!E44/1000</f>
        <v>58.714</v>
      </c>
      <c r="F44" s="140" t="n">
        <f aca="false">'15.1.1'!F44/1000</f>
        <v>75.219</v>
      </c>
      <c r="G44" s="140" t="n">
        <f aca="false">'15.1.1'!G44/1000</f>
        <v>84.511</v>
      </c>
      <c r="H44" s="140" t="n">
        <f aca="false">'15.1.1'!H44/1000</f>
        <v>98.542</v>
      </c>
      <c r="I44" s="140" t="n">
        <f aca="false">'15.1.1'!I44/1000</f>
        <v>119.286</v>
      </c>
      <c r="J44" s="140" t="n">
        <f aca="false">'15.1.1'!J44/1000</f>
        <v>142.205</v>
      </c>
      <c r="K44" s="140" t="n">
        <f aca="false">'15.1.1'!K44/1000</f>
        <v>153.772</v>
      </c>
      <c r="L44" s="140" t="n">
        <f aca="false">'15.1.1'!L44/1000</f>
        <v>165.228</v>
      </c>
      <c r="M44" s="140" t="n">
        <f aca="false">'15.1.1'!M44/1000</f>
        <v>166.622</v>
      </c>
      <c r="N44" s="140" t="n">
        <f aca="false">'15.1.1'!N44/1000</f>
        <v>158.762</v>
      </c>
      <c r="O44" s="140" t="n">
        <f aca="false">'15.1.1'!O44/1000</f>
        <v>170.837</v>
      </c>
      <c r="P44" s="140" t="n">
        <f aca="false">'15.1.1'!P44/1000</f>
        <v>182.284</v>
      </c>
      <c r="Q44" s="140" t="n">
        <f aca="false">'15.1.1'!Q44/1000</f>
        <v>191.606</v>
      </c>
      <c r="R44" s="140" t="n">
        <f aca="false">'15.1.1'!R44/1000</f>
        <v>185.994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40" t="n">
        <f aca="false">'15.1.1'!C45/1000</f>
        <v>43.57</v>
      </c>
      <c r="D45" s="140" t="n">
        <f aca="false">'15.1.1'!D45/1000</f>
        <v>58.938</v>
      </c>
      <c r="E45" s="140" t="n">
        <f aca="false">'15.1.1'!E45/1000</f>
        <v>79.82</v>
      </c>
      <c r="F45" s="140" t="n">
        <f aca="false">'15.1.1'!F45/1000</f>
        <v>105.77</v>
      </c>
      <c r="G45" s="140" t="n">
        <f aca="false">'15.1.1'!G45/1000</f>
        <v>112.996</v>
      </c>
      <c r="H45" s="140" t="n">
        <f aca="false">'15.1.1'!H45/1000</f>
        <v>125.821</v>
      </c>
      <c r="I45" s="140" t="n">
        <f aca="false">'15.1.1'!I45/1000</f>
        <v>142.076</v>
      </c>
      <c r="J45" s="140" t="n">
        <f aca="false">'15.1.1'!J45/1000</f>
        <v>156.044</v>
      </c>
      <c r="K45" s="140" t="n">
        <f aca="false">'15.1.1'!K45/1000</f>
        <v>177.555</v>
      </c>
      <c r="L45" s="140" t="n">
        <f aca="false">'15.1.1'!L45/1000</f>
        <v>191.935</v>
      </c>
      <c r="M45" s="140" t="n">
        <f aca="false">'15.1.1'!M45/1000</f>
        <v>192.72</v>
      </c>
      <c r="N45" s="140" t="n">
        <f aca="false">'15.1.1'!N45/1000</f>
        <v>197.4</v>
      </c>
      <c r="O45" s="140" t="n">
        <f aca="false">'15.1.1'!O45/1000</f>
        <v>206.913</v>
      </c>
      <c r="P45" s="140" t="n">
        <f aca="false">'15.1.1'!P45/1000</f>
        <v>216.774</v>
      </c>
      <c r="Q45" s="140" t="n">
        <f aca="false">'15.1.1'!Q45/1000</f>
        <v>230.315</v>
      </c>
      <c r="R45" s="140" t="n">
        <f aca="false">'15.1.1'!R45/1000</f>
        <v>226.691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40" t="n">
        <f aca="false">'15.1.1'!C46/1000</f>
        <v>19.536</v>
      </c>
      <c r="D46" s="140" t="n">
        <f aca="false">'15.1.1'!D46/1000</f>
        <v>28.634</v>
      </c>
      <c r="E46" s="140" t="n">
        <f aca="false">'15.1.1'!E46/1000</f>
        <v>37.349</v>
      </c>
      <c r="F46" s="140" t="n">
        <f aca="false">'15.1.1'!F46/1000</f>
        <v>51.576</v>
      </c>
      <c r="G46" s="140" t="n">
        <f aca="false">'15.1.1'!G46/1000</f>
        <v>57.105</v>
      </c>
      <c r="H46" s="140" t="n">
        <f aca="false">'15.1.1'!H46/1000</f>
        <v>62.586</v>
      </c>
      <c r="I46" s="140" t="n">
        <f aca="false">'15.1.1'!I46/1000</f>
        <v>72.458</v>
      </c>
      <c r="J46" s="140" t="n">
        <f aca="false">'15.1.1'!J46/1000</f>
        <v>81.095</v>
      </c>
      <c r="K46" s="140" t="n">
        <f aca="false">'15.1.1'!K46/1000</f>
        <v>92.5</v>
      </c>
      <c r="L46" s="140" t="n">
        <f aca="false">'15.1.1'!L46/1000</f>
        <v>106.277</v>
      </c>
      <c r="M46" s="140" t="n">
        <f aca="false">'15.1.1'!M46/1000</f>
        <v>111.526</v>
      </c>
      <c r="N46" s="140" t="n">
        <f aca="false">'15.1.1'!N46/1000</f>
        <v>114.549</v>
      </c>
      <c r="O46" s="140" t="n">
        <f aca="false">'15.1.1'!O46/1000</f>
        <v>119.956</v>
      </c>
      <c r="P46" s="140" t="n">
        <f aca="false">'15.1.1'!P46/1000</f>
        <v>127.087</v>
      </c>
      <c r="Q46" s="140" t="n">
        <f aca="false">'15.1.1'!Q46/1000</f>
        <v>133.493</v>
      </c>
      <c r="R46" s="140" t="n">
        <f aca="false">'15.1.1'!R46/1000</f>
        <v>134.692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40" t="n">
        <f aca="false">'15.1.1'!C47/1000</f>
        <v>21.603</v>
      </c>
      <c r="D47" s="140" t="n">
        <f aca="false">'15.1.1'!D47/1000</f>
        <v>26.361</v>
      </c>
      <c r="E47" s="140" t="n">
        <f aca="false">'15.1.1'!E47/1000</f>
        <v>34.571</v>
      </c>
      <c r="F47" s="140" t="n">
        <f aca="false">'15.1.1'!F47/1000</f>
        <v>47.232</v>
      </c>
      <c r="G47" s="140" t="n">
        <f aca="false">'15.1.1'!G47/1000</f>
        <v>53.162</v>
      </c>
      <c r="H47" s="140" t="n">
        <f aca="false">'15.1.1'!H47/1000</f>
        <v>57.839</v>
      </c>
      <c r="I47" s="140" t="n">
        <f aca="false">'15.1.1'!I47/1000</f>
        <v>63.899</v>
      </c>
      <c r="J47" s="140" t="n">
        <f aca="false">'15.1.1'!J47/1000</f>
        <v>70.185</v>
      </c>
      <c r="K47" s="140" t="n">
        <f aca="false">'15.1.1'!K47/1000</f>
        <v>77.284</v>
      </c>
      <c r="L47" s="140" t="n">
        <f aca="false">'15.1.1'!L47/1000</f>
        <v>89.808</v>
      </c>
      <c r="M47" s="140" t="n">
        <f aca="false">'15.1.1'!M47/1000</f>
        <v>96.377</v>
      </c>
      <c r="N47" s="140" t="n">
        <f aca="false">'15.1.1'!N47/1000</f>
        <v>101.59</v>
      </c>
      <c r="O47" s="140" t="n">
        <f aca="false">'15.1.1'!O47/1000</f>
        <v>108.326</v>
      </c>
      <c r="P47" s="140" t="n">
        <f aca="false">'15.1.1'!P47/1000</f>
        <v>114.694</v>
      </c>
      <c r="Q47" s="140" t="n">
        <f aca="false">'15.1.1'!Q47/1000</f>
        <v>123.273</v>
      </c>
      <c r="R47" s="140" t="n">
        <f aca="false">'15.1.1'!R47/1000</f>
        <v>127.327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40" t="n">
        <f aca="false">'15.1.1'!C48/1000</f>
        <v>42.879</v>
      </c>
      <c r="D48" s="140" t="n">
        <f aca="false">'15.1.1'!D48/1000</f>
        <v>56.885</v>
      </c>
      <c r="E48" s="140" t="n">
        <f aca="false">'15.1.1'!E48/1000</f>
        <v>73.494</v>
      </c>
      <c r="F48" s="140" t="n">
        <f aca="false">'15.1.1'!F48/1000</f>
        <v>98.069</v>
      </c>
      <c r="G48" s="140" t="n">
        <f aca="false">'15.1.1'!G48/1000</f>
        <v>104.386</v>
      </c>
      <c r="H48" s="140" t="n">
        <f aca="false">'15.1.1'!H48/1000</f>
        <v>120.036</v>
      </c>
      <c r="I48" s="140" t="n">
        <f aca="false">'15.1.1'!I48/1000</f>
        <v>140.93</v>
      </c>
      <c r="J48" s="140" t="n">
        <f aca="false">'15.1.1'!J48/1000</f>
        <v>170.67</v>
      </c>
      <c r="K48" s="140" t="n">
        <f aca="false">'15.1.1'!K48/1000</f>
        <v>186.147</v>
      </c>
      <c r="L48" s="140" t="n">
        <f aca="false">'15.1.1'!L48/1000</f>
        <v>203.038</v>
      </c>
      <c r="M48" s="140" t="n">
        <f aca="false">'15.1.1'!M48/1000</f>
        <v>200.999</v>
      </c>
      <c r="N48" s="140" t="n">
        <f aca="false">'15.1.1'!N48/1000</f>
        <v>206.769</v>
      </c>
      <c r="O48" s="140" t="n">
        <f aca="false">'15.1.1'!O48/1000</f>
        <v>216.965</v>
      </c>
      <c r="P48" s="140" t="n">
        <f aca="false">'15.1.1'!P48/1000</f>
        <v>235.335</v>
      </c>
      <c r="Q48" s="140" t="n">
        <f aca="false">'15.1.1'!Q48/1000</f>
        <v>244.232</v>
      </c>
      <c r="R48" s="140" t="n">
        <f aca="false">'15.1.1'!R48/1000</f>
        <v>238.322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40" t="n">
        <f aca="false">'15.1.1'!C49/1000</f>
        <v>25.241</v>
      </c>
      <c r="D49" s="140" t="n">
        <f aca="false">'15.1.1'!D49/1000</f>
        <v>32.273</v>
      </c>
      <c r="E49" s="140" t="n">
        <f aca="false">'15.1.1'!E49/1000</f>
        <v>42.924</v>
      </c>
      <c r="F49" s="140" t="n">
        <f aca="false">'15.1.1'!F49/1000</f>
        <v>60.355</v>
      </c>
      <c r="G49" s="140" t="n">
        <f aca="false">'15.1.1'!G49/1000</f>
        <v>64.227</v>
      </c>
      <c r="H49" s="140" t="n">
        <f aca="false">'15.1.1'!H49/1000</f>
        <v>72.387</v>
      </c>
      <c r="I49" s="140" t="n">
        <f aca="false">'15.1.1'!I49/1000</f>
        <v>92.161</v>
      </c>
      <c r="J49" s="140" t="n">
        <f aca="false">'15.1.1'!J49/1000</f>
        <v>103.388</v>
      </c>
      <c r="K49" s="140" t="n">
        <f aca="false">'15.1.1'!K49/1000</f>
        <v>116.969</v>
      </c>
      <c r="L49" s="140" t="n">
        <f aca="false">'15.1.1'!L49/1000</f>
        <v>129.66</v>
      </c>
      <c r="M49" s="140" t="n">
        <f aca="false">'15.1.1'!M49/1000</f>
        <v>136.441</v>
      </c>
      <c r="N49" s="140" t="n">
        <f aca="false">'15.1.1'!N49/1000</f>
        <v>139.151</v>
      </c>
      <c r="O49" s="140" t="n">
        <f aca="false">'15.1.1'!O49/1000</f>
        <v>146.183</v>
      </c>
      <c r="P49" s="140" t="n">
        <f aca="false">'15.1.1'!P49/1000</f>
        <v>154.64</v>
      </c>
      <c r="Q49" s="140" t="n">
        <f aca="false">'15.1.1'!Q49/1000</f>
        <v>161.544</v>
      </c>
      <c r="R49" s="140" t="n">
        <f aca="false">'15.1.1'!R49/1000</f>
        <v>160.085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40" t="n">
        <f aca="false">'15.1.1'!C50/1000</f>
        <v>23.002</v>
      </c>
      <c r="D50" s="140" t="n">
        <f aca="false">'15.1.1'!D50/1000</f>
        <v>28.864</v>
      </c>
      <c r="E50" s="140" t="n">
        <f aca="false">'15.1.1'!E50/1000</f>
        <v>37.646</v>
      </c>
      <c r="F50" s="140" t="n">
        <f aca="false">'15.1.1'!F50/1000</f>
        <v>52.872</v>
      </c>
      <c r="G50" s="140" t="n">
        <f aca="false">'15.1.1'!G50/1000</f>
        <v>56.767</v>
      </c>
      <c r="H50" s="140" t="n">
        <f aca="false">'15.1.1'!H50/1000</f>
        <v>65.691</v>
      </c>
      <c r="I50" s="140" t="n">
        <f aca="false">'15.1.1'!I50/1000</f>
        <v>77.713</v>
      </c>
      <c r="J50" s="140" t="n">
        <f aca="false">'15.1.1'!J50/1000</f>
        <v>87.331</v>
      </c>
      <c r="K50" s="140" t="n">
        <f aca="false">'15.1.1'!K50/1000</f>
        <v>96.535</v>
      </c>
      <c r="L50" s="140" t="n">
        <f aca="false">'15.1.1'!L50/1000</f>
        <v>106.444</v>
      </c>
      <c r="M50" s="140" t="n">
        <f aca="false">'15.1.1'!M50/1000</f>
        <v>110.509</v>
      </c>
      <c r="N50" s="140" t="n">
        <f aca="false">'15.1.1'!N50/1000</f>
        <v>110.954</v>
      </c>
      <c r="O50" s="140" t="n">
        <f aca="false">'15.1.1'!O50/1000</f>
        <v>115.272</v>
      </c>
      <c r="P50" s="140" t="n">
        <f aca="false">'15.1.1'!P50/1000</f>
        <v>124.48</v>
      </c>
      <c r="Q50" s="140" t="n">
        <f aca="false">'15.1.1'!Q50/1000</f>
        <v>136.291</v>
      </c>
      <c r="R50" s="140" t="n">
        <f aca="false">'15.1.1'!R50/1000</f>
        <v>141.564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40" t="n">
        <f aca="false">'15.1.1'!C51/1000</f>
        <v>47.204</v>
      </c>
      <c r="D51" s="140" t="n">
        <f aca="false">'15.1.1'!D51/1000</f>
        <v>64.985</v>
      </c>
      <c r="E51" s="140" t="n">
        <f aca="false">'15.1.1'!E51/1000</f>
        <v>80.896</v>
      </c>
      <c r="F51" s="140" t="n">
        <f aca="false">'15.1.1'!F51/1000</f>
        <v>102.553</v>
      </c>
      <c r="G51" s="140" t="n">
        <f aca="false">'15.1.1'!G51/1000</f>
        <v>107.289</v>
      </c>
      <c r="H51" s="140" t="n">
        <f aca="false">'15.1.1'!H51/1000</f>
        <v>119.864</v>
      </c>
      <c r="I51" s="140" t="n">
        <f aca="false">'15.1.1'!I51/1000</f>
        <v>138.994</v>
      </c>
      <c r="J51" s="140" t="n">
        <f aca="false">'15.1.1'!J51/1000</f>
        <v>152.587</v>
      </c>
      <c r="K51" s="140" t="n">
        <f aca="false">'15.1.1'!K51/1000</f>
        <v>172.008</v>
      </c>
      <c r="L51" s="140" t="n">
        <f aca="false">'15.1.1'!L51/1000</f>
        <v>184.849</v>
      </c>
      <c r="M51" s="140" t="n">
        <f aca="false">'15.1.1'!M51/1000</f>
        <v>181.373</v>
      </c>
      <c r="N51" s="140" t="n">
        <f aca="false">'15.1.1'!N51/1000</f>
        <v>183.397</v>
      </c>
      <c r="O51" s="140" t="n">
        <f aca="false">'15.1.1'!O51/1000</f>
        <v>191.175</v>
      </c>
      <c r="P51" s="140" t="n">
        <f aca="false">'15.1.1'!P51/1000</f>
        <v>205.335</v>
      </c>
      <c r="Q51" s="140" t="n">
        <f aca="false">'15.1.1'!Q51/1000</f>
        <v>216.516</v>
      </c>
      <c r="R51" s="140" t="n">
        <f aca="false">'15.1.1'!R51/1000</f>
        <v>214.162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40" t="n">
        <f aca="false">'15.1.1'!C52/1000</f>
        <v>25.022</v>
      </c>
      <c r="D52" s="140" t="n">
        <f aca="false">'15.1.1'!D52/1000</f>
        <v>30.615</v>
      </c>
      <c r="E52" s="140" t="n">
        <f aca="false">'15.1.1'!E52/1000</f>
        <v>40.58</v>
      </c>
      <c r="F52" s="140" t="n">
        <f aca="false">'15.1.1'!F52/1000</f>
        <v>55.526</v>
      </c>
      <c r="G52" s="140" t="n">
        <f aca="false">'15.1.1'!G52/1000</f>
        <v>56.874</v>
      </c>
      <c r="H52" s="140" t="n">
        <f aca="false">'15.1.1'!H52/1000</f>
        <v>71.155</v>
      </c>
      <c r="I52" s="140" t="n">
        <f aca="false">'15.1.1'!I52/1000</f>
        <v>87.463</v>
      </c>
      <c r="J52" s="140" t="n">
        <f aca="false">'15.1.1'!J52/1000</f>
        <v>99.19</v>
      </c>
      <c r="K52" s="140" t="n">
        <f aca="false">'15.1.1'!K52/1000</f>
        <v>113.482</v>
      </c>
      <c r="L52" s="140" t="n">
        <f aca="false">'15.1.1'!L52/1000</f>
        <v>126.231</v>
      </c>
      <c r="M52" s="140" t="n">
        <f aca="false">'15.1.1'!M52/1000</f>
        <v>134.426</v>
      </c>
      <c r="N52" s="140" t="n">
        <f aca="false">'15.1.1'!N52/1000</f>
        <v>136.87</v>
      </c>
      <c r="O52" s="140" t="n">
        <f aca="false">'15.1.1'!O52/1000</f>
        <v>143.191</v>
      </c>
      <c r="P52" s="140" t="n">
        <f aca="false">'15.1.1'!P52/1000</f>
        <v>153.012</v>
      </c>
      <c r="Q52" s="140" t="n">
        <f aca="false">'15.1.1'!Q52/1000</f>
        <v>161.37</v>
      </c>
      <c r="R52" s="140" t="n">
        <f aca="false">'15.1.1'!R52/1000</f>
        <v>163.224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40" t="n">
        <f aca="false">'15.1.1'!C53/1000</f>
        <v>40.825</v>
      </c>
      <c r="D53" s="140" t="n">
        <f aca="false">'15.1.1'!D53/1000</f>
        <v>0.040825</v>
      </c>
      <c r="E53" s="140" t="n">
        <f aca="false">'15.1.1'!E53/1000</f>
        <v>0.040825</v>
      </c>
      <c r="F53" s="140" t="n">
        <f aca="false">'15.1.1'!F53/1000</f>
        <v>0.040825</v>
      </c>
      <c r="G53" s="140" t="n">
        <f aca="false">'15.1.1'!G53/1000</f>
        <v>0.040825</v>
      </c>
      <c r="H53" s="140" t="n">
        <f aca="false">'15.1.1'!H53/1000</f>
        <v>0.040825</v>
      </c>
      <c r="I53" s="140" t="n">
        <f aca="false">'15.1.1'!I53/1000</f>
        <v>0.040825</v>
      </c>
      <c r="J53" s="140" t="n">
        <f aca="false">'15.1.1'!J53/1000</f>
        <v>0.040825</v>
      </c>
      <c r="K53" s="140" t="n">
        <f aca="false">'15.1.1'!K53/1000</f>
        <v>0.040825</v>
      </c>
      <c r="L53" s="140" t="n">
        <f aca="false">'15.1.1'!L53/1000</f>
        <v>40.825</v>
      </c>
      <c r="M53" s="140" t="n">
        <f aca="false">'15.1.1'!M53/1000</f>
        <v>0.040825</v>
      </c>
      <c r="N53" s="140" t="n">
        <f aca="false">'15.1.1'!N53/1000</f>
        <v>0.040825</v>
      </c>
      <c r="O53" s="140" t="n">
        <f aca="false">'15.1.1'!O53/1000</f>
        <v>0.040825</v>
      </c>
      <c r="P53" s="140" t="n">
        <f aca="false">'15.1.1'!P53/1000</f>
        <v>229.162</v>
      </c>
      <c r="Q53" s="140" t="n">
        <f aca="false">'15.1.1'!Q53/1000</f>
        <v>243.303</v>
      </c>
      <c r="R53" s="140" t="n">
        <f aca="false">'15.1.1'!R53/1000</f>
        <v>237.008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40" t="n">
        <f aca="false">'15.1.1'!C54/1000</f>
        <v>25.376</v>
      </c>
      <c r="D54" s="140" t="n">
        <f aca="false">'15.1.1'!D54/1000</f>
        <v>32.597</v>
      </c>
      <c r="E54" s="140" t="n">
        <f aca="false">'15.1.1'!E54/1000</f>
        <v>42.533</v>
      </c>
      <c r="F54" s="140" t="n">
        <f aca="false">'15.1.1'!F54/1000</f>
        <v>59.548</v>
      </c>
      <c r="G54" s="140" t="n">
        <f aca="false">'15.1.1'!G54/1000</f>
        <v>64.611</v>
      </c>
      <c r="H54" s="140" t="n">
        <f aca="false">'15.1.1'!H54/1000</f>
        <v>77.544</v>
      </c>
      <c r="I54" s="140" t="n">
        <f aca="false">'15.1.1'!I54/1000</f>
        <v>92.277</v>
      </c>
      <c r="J54" s="140" t="n">
        <f aca="false">'15.1.1'!J54/1000</f>
        <v>105.992</v>
      </c>
      <c r="K54" s="140" t="n">
        <f aca="false">'15.1.1'!K54/1000</f>
        <v>119.649</v>
      </c>
      <c r="L54" s="140" t="n">
        <f aca="false">'15.1.1'!L54/1000</f>
        <v>134.482</v>
      </c>
      <c r="M54" s="140" t="n">
        <f aca="false">'15.1.1'!M54/1000</f>
        <v>139.328</v>
      </c>
      <c r="N54" s="140" t="n">
        <f aca="false">'15.1.1'!N54/1000</f>
        <v>138.012</v>
      </c>
      <c r="O54" s="140" t="n">
        <f aca="false">'15.1.1'!O54/1000</f>
        <v>148.21</v>
      </c>
      <c r="P54" s="140" t="n">
        <f aca="false">'15.1.1'!P54/1000</f>
        <v>156.289</v>
      </c>
      <c r="Q54" s="140" t="n">
        <f aca="false">'15.1.1'!Q54/1000</f>
        <v>167.197</v>
      </c>
      <c r="R54" s="140" t="n">
        <f aca="false">'15.1.1'!R54/1000</f>
        <v>169.416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40" t="n">
        <f aca="false">'15.1.1'!C55/1000</f>
        <v>28.44</v>
      </c>
      <c r="D55" s="140" t="n">
        <f aca="false">'15.1.1'!D55/1000</f>
        <v>33.891</v>
      </c>
      <c r="E55" s="140" t="n">
        <f aca="false">'15.1.1'!E55/1000</f>
        <v>53.009</v>
      </c>
      <c r="F55" s="140" t="n">
        <f aca="false">'15.1.1'!F55/1000</f>
        <v>67.979</v>
      </c>
      <c r="G55" s="140" t="n">
        <f aca="false">'15.1.1'!G55/1000</f>
        <v>74.745</v>
      </c>
      <c r="H55" s="140" t="n">
        <f aca="false">'15.1.1'!H55/1000</f>
        <v>81.754</v>
      </c>
      <c r="I55" s="140" t="n">
        <f aca="false">'15.1.1'!I55/1000</f>
        <v>94.921</v>
      </c>
      <c r="J55" s="140" t="n">
        <f aca="false">'15.1.1'!J55/1000</f>
        <v>102.798</v>
      </c>
      <c r="K55" s="140" t="n">
        <f aca="false">'15.1.1'!K55/1000</f>
        <v>118.598</v>
      </c>
      <c r="L55" s="140" t="n">
        <f aca="false">'15.1.1'!L55/1000</f>
        <v>133.259</v>
      </c>
      <c r="M55" s="140" t="n">
        <f aca="false">'15.1.1'!M55/1000</f>
        <v>141.527</v>
      </c>
      <c r="N55" s="140" t="n">
        <f aca="false">'15.1.1'!N55/1000</f>
        <v>149.53</v>
      </c>
      <c r="O55" s="140" t="n">
        <f aca="false">'15.1.1'!O55/1000</f>
        <v>149.02</v>
      </c>
      <c r="P55" s="140" t="n">
        <f aca="false">'15.1.1'!P55/1000</f>
        <v>155.71</v>
      </c>
      <c r="Q55" s="140" t="n">
        <f aca="false">'15.1.1'!Q55/1000</f>
        <v>165.855</v>
      </c>
      <c r="R55" s="140" t="n">
        <f aca="false">'15.1.1'!R55/1000</f>
        <v>171.267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40" t="n">
        <f aca="false">'15.1.1'!C56/1000</f>
        <v>70.689</v>
      </c>
      <c r="D56" s="140" t="n">
        <f aca="false">'15.1.1'!D56/1000</f>
        <v>82.578</v>
      </c>
      <c r="E56" s="140" t="n">
        <f aca="false">'15.1.1'!E56/1000</f>
        <v>98.316</v>
      </c>
      <c r="F56" s="140" t="n">
        <f aca="false">'15.1.1'!F56/1000</f>
        <v>122.069</v>
      </c>
      <c r="G56" s="140" t="n">
        <f aca="false">'15.1.1'!G56/1000</f>
        <v>122.519</v>
      </c>
      <c r="H56" s="140" t="n">
        <f aca="false">'15.1.1'!H56/1000</f>
        <v>131.64</v>
      </c>
      <c r="I56" s="140" t="n">
        <f aca="false">'15.1.1'!I56/1000</f>
        <v>144.316</v>
      </c>
      <c r="J56" s="140" t="n">
        <f aca="false">'15.1.1'!J56/1000</f>
        <v>156.22</v>
      </c>
      <c r="K56" s="140" t="n">
        <f aca="false">'15.1.1'!K56/1000</f>
        <v>173.881</v>
      </c>
      <c r="L56" s="140" t="n">
        <f aca="false">'15.1.1'!L56/1000</f>
        <v>194.188</v>
      </c>
      <c r="M56" s="140" t="n">
        <f aca="false">'15.1.1'!M56/1000</f>
        <v>183.836</v>
      </c>
      <c r="N56" s="140" t="n">
        <f aca="false">'15.1.1'!N56/1000</f>
        <v>187.02</v>
      </c>
      <c r="O56" s="140" t="n">
        <f aca="false">'15.1.1'!O56/1000</f>
        <v>191.827</v>
      </c>
      <c r="P56" s="140" t="n">
        <f aca="false">'15.1.1'!P56/1000</f>
        <v>203.369</v>
      </c>
      <c r="Q56" s="140" t="n">
        <f aca="false">'15.1.1'!Q56/1000</f>
        <v>216.113</v>
      </c>
      <c r="R56" s="140" t="n">
        <f aca="false">'15.1.1'!R56/1000</f>
        <v>213.032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40" t="n">
        <f aca="false">'15.1.1'!C57/1000</f>
        <v>31.659</v>
      </c>
      <c r="D57" s="140" t="n">
        <f aca="false">'15.1.1'!D57/1000</f>
        <v>38.397</v>
      </c>
      <c r="E57" s="140" t="n">
        <f aca="false">'15.1.1'!E57/1000</f>
        <v>47.045</v>
      </c>
      <c r="F57" s="140" t="n">
        <f aca="false">'15.1.1'!F57/1000</f>
        <v>61.712</v>
      </c>
      <c r="G57" s="140" t="n">
        <f aca="false">'15.1.1'!G57/1000</f>
        <v>63.659</v>
      </c>
      <c r="H57" s="140" t="n">
        <f aca="false">'15.1.1'!H57/1000</f>
        <v>72.856</v>
      </c>
      <c r="I57" s="140" t="n">
        <f aca="false">'15.1.1'!I57/1000</f>
        <v>85.312</v>
      </c>
      <c r="J57" s="140" t="n">
        <f aca="false">'15.1.1'!J57/1000</f>
        <v>97.34</v>
      </c>
      <c r="K57" s="140" t="n">
        <f aca="false">'15.1.1'!K57/1000</f>
        <v>106.88</v>
      </c>
      <c r="L57" s="140" t="n">
        <f aca="false">'15.1.1'!L57/1000</f>
        <v>120.725</v>
      </c>
      <c r="M57" s="140" t="n">
        <f aca="false">'15.1.1'!M57/1000</f>
        <v>126.139</v>
      </c>
      <c r="N57" s="140" t="n">
        <f aca="false">'15.1.1'!N57/1000</f>
        <v>128.604</v>
      </c>
      <c r="O57" s="140" t="n">
        <f aca="false">'15.1.1'!O57/1000</f>
        <v>134.843</v>
      </c>
      <c r="P57" s="140" t="n">
        <f aca="false">'15.1.1'!P57/1000</f>
        <v>145.738</v>
      </c>
      <c r="Q57" s="140" t="n">
        <f aca="false">'15.1.1'!Q57/1000</f>
        <v>155.017</v>
      </c>
      <c r="R57" s="140" t="n">
        <f aca="false">'15.1.1'!R57/1000</f>
        <v>164.665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40" t="n">
        <f aca="false">'15.1.1'!C58/1000</f>
        <v>30.247</v>
      </c>
      <c r="D58" s="140" t="n">
        <f aca="false">'15.1.1'!D58/1000</f>
        <v>40.625</v>
      </c>
      <c r="E58" s="140" t="n">
        <f aca="false">'15.1.1'!E58/1000</f>
        <v>54.073</v>
      </c>
      <c r="F58" s="140" t="n">
        <f aca="false">'15.1.1'!F58/1000</f>
        <v>65.34</v>
      </c>
      <c r="G58" s="140" t="n">
        <f aca="false">'15.1.1'!G58/1000</f>
        <v>67.442</v>
      </c>
      <c r="H58" s="140" t="n">
        <f aca="false">'15.1.1'!H58/1000</f>
        <v>80.081</v>
      </c>
      <c r="I58" s="140" t="n">
        <f aca="false">'15.1.1'!I58/1000</f>
        <v>89.749</v>
      </c>
      <c r="J58" s="140" t="n">
        <f aca="false">'15.1.1'!J58/1000</f>
        <v>103.846</v>
      </c>
      <c r="K58" s="140" t="n">
        <f aca="false">'15.1.1'!K58/1000</f>
        <v>116.681</v>
      </c>
      <c r="L58" s="140" t="n">
        <f aca="false">'15.1.1'!L58/1000</f>
        <v>129.143</v>
      </c>
      <c r="M58" s="140" t="n">
        <f aca="false">'15.1.1'!M58/1000</f>
        <v>134.072</v>
      </c>
      <c r="N58" s="140" t="n">
        <f aca="false">'15.1.1'!N58/1000</f>
        <v>134.607</v>
      </c>
      <c r="O58" s="140" t="n">
        <f aca="false">'15.1.1'!O58/1000</f>
        <v>142.641</v>
      </c>
      <c r="P58" s="140" t="n">
        <f aca="false">'15.1.1'!P58/1000</f>
        <v>150.86</v>
      </c>
      <c r="Q58" s="140" t="n">
        <f aca="false">'15.1.1'!Q58/1000</f>
        <v>161.005</v>
      </c>
      <c r="R58" s="140" t="n">
        <f aca="false">'15.1.1'!R58/1000</f>
        <v>165.299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40" t="n">
        <f aca="false">'15.1.1'!C59/1000</f>
        <v>29.687</v>
      </c>
      <c r="D59" s="140" t="n">
        <f aca="false">'15.1.1'!D59/1000</f>
        <v>40.918</v>
      </c>
      <c r="E59" s="140" t="n">
        <f aca="false">'15.1.1'!E59/1000</f>
        <v>56.608</v>
      </c>
      <c r="F59" s="140" t="n">
        <f aca="false">'15.1.1'!F59/1000</f>
        <v>76.631</v>
      </c>
      <c r="G59" s="140" t="n">
        <f aca="false">'15.1.1'!G59/1000</f>
        <v>71.895</v>
      </c>
      <c r="H59" s="140" t="n">
        <f aca="false">'15.1.1'!H59/1000</f>
        <v>79.459</v>
      </c>
      <c r="I59" s="140" t="n">
        <f aca="false">'15.1.1'!I59/1000</f>
        <v>88.641</v>
      </c>
      <c r="J59" s="140" t="n">
        <f aca="false">'15.1.1'!J59/1000</f>
        <v>98.07</v>
      </c>
      <c r="K59" s="140" t="n">
        <f aca="false">'15.1.1'!K59/1000</f>
        <v>107.661</v>
      </c>
      <c r="L59" s="140" t="n">
        <f aca="false">'15.1.1'!L59/1000</f>
        <v>117.095</v>
      </c>
      <c r="M59" s="140" t="n">
        <f aca="false">'15.1.1'!M59/1000</f>
        <v>122.152</v>
      </c>
      <c r="N59" s="140" t="n">
        <f aca="false">'15.1.1'!N59/1000</f>
        <v>121.596</v>
      </c>
      <c r="O59" s="140" t="n">
        <f aca="false">'15.1.1'!O59/1000</f>
        <v>127.864</v>
      </c>
      <c r="P59" s="140" t="n">
        <f aca="false">'15.1.1'!P59/1000</f>
        <v>136.191</v>
      </c>
      <c r="Q59" s="140" t="n">
        <f aca="false">'15.1.1'!Q59/1000</f>
        <v>144.802</v>
      </c>
      <c r="R59" s="140" t="n">
        <f aca="false">'15.1.1'!R59/1000</f>
        <v>147.332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40" t="n">
        <f aca="false">'15.1.1'!C60/1000</f>
        <v>53.599</v>
      </c>
      <c r="D60" s="140" t="n">
        <f aca="false">'15.1.1'!D60/1000</f>
        <v>68.875</v>
      </c>
      <c r="E60" s="140" t="n">
        <f aca="false">'15.1.1'!E60/1000</f>
        <v>91.251</v>
      </c>
      <c r="F60" s="140" t="n">
        <f aca="false">'15.1.1'!F60/1000</f>
        <v>119.954</v>
      </c>
      <c r="G60" s="140" t="n">
        <f aca="false">'15.1.1'!G60/1000</f>
        <v>125.889</v>
      </c>
      <c r="H60" s="140" t="n">
        <f aca="false">'15.1.1'!H60/1000</f>
        <v>150.322</v>
      </c>
      <c r="I60" s="140" t="n">
        <f aca="false">'15.1.1'!I60/1000</f>
        <v>177.705</v>
      </c>
      <c r="J60" s="140" t="n">
        <f aca="false">'15.1.1'!J60/1000</f>
        <v>199.179</v>
      </c>
      <c r="K60" s="140" t="n">
        <f aca="false">'15.1.1'!K60/1000</f>
        <v>220.916</v>
      </c>
      <c r="L60" s="140" t="n">
        <f aca="false">'15.1.1'!L60/1000</f>
        <v>230.949</v>
      </c>
      <c r="M60" s="140" t="n">
        <f aca="false">'15.1.1'!M60/1000</f>
        <v>239.283</v>
      </c>
      <c r="N60" s="140" t="n">
        <f aca="false">'15.1.1'!N60/1000</f>
        <v>243.477</v>
      </c>
      <c r="O60" s="140" t="n">
        <f aca="false">'15.1.1'!O60/1000</f>
        <v>249.17</v>
      </c>
      <c r="P60" s="140" t="n">
        <f aca="false">'15.1.1'!P60/1000</f>
        <v>261.708</v>
      </c>
      <c r="Q60" s="140" t="n">
        <f aca="false">'15.1.1'!Q60/1000</f>
        <v>277.509</v>
      </c>
      <c r="R60" s="140" t="n">
        <f aca="false">'15.1.1'!R60/1000</f>
        <v>259.875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40" t="n">
        <f aca="false">'15.1.1'!C61/1000</f>
        <v>73.48</v>
      </c>
      <c r="D61" s="140" t="n">
        <f aca="false">'15.1.1'!D61/1000</f>
        <v>97.382</v>
      </c>
      <c r="E61" s="140" t="n">
        <f aca="false">'15.1.1'!E61/1000</f>
        <v>125.393</v>
      </c>
      <c r="F61" s="140" t="n">
        <f aca="false">'15.1.1'!F61/1000</f>
        <v>163.387</v>
      </c>
      <c r="G61" s="140" t="n">
        <f aca="false">'15.1.1'!G61/1000</f>
        <v>149.553</v>
      </c>
      <c r="H61" s="140" t="n">
        <f aca="false">'15.1.1'!H61/1000</f>
        <v>149.451</v>
      </c>
      <c r="I61" s="140" t="n">
        <f aca="false">'15.1.1'!I61/1000</f>
        <v>167.359</v>
      </c>
      <c r="J61" s="140" t="n">
        <f aca="false">'15.1.1'!J61/1000</f>
        <v>187.416</v>
      </c>
      <c r="K61" s="140" t="n">
        <f aca="false">'15.1.1'!K61/1000</f>
        <v>211.812</v>
      </c>
      <c r="L61" s="140" t="n">
        <f aca="false">'15.1.1'!L61/1000</f>
        <v>223.265</v>
      </c>
      <c r="M61" s="140" t="n">
        <f aca="false">'15.1.1'!M61/1000</f>
        <v>230.504</v>
      </c>
      <c r="N61" s="140" t="n">
        <f aca="false">'15.1.1'!N61/1000</f>
        <v>226.307</v>
      </c>
      <c r="O61" s="140" t="n">
        <f aca="false">'15.1.1'!O61/1000</f>
        <v>238.401</v>
      </c>
      <c r="P61" s="140" t="n">
        <f aca="false">'15.1.1'!P61/1000</f>
        <v>254.256</v>
      </c>
      <c r="Q61" s="140" t="n">
        <f aca="false">'15.1.1'!Q61/1000</f>
        <v>262.514</v>
      </c>
      <c r="R61" s="140" t="n">
        <f aca="false">'15.1.1'!R61/1000</f>
        <v>262.97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40" t="n">
        <f aca="false">'15.1.1'!C62/1000</f>
        <v>41.497</v>
      </c>
      <c r="D62" s="140" t="n">
        <f aca="false">'15.1.1'!D62/1000</f>
        <v>56.384</v>
      </c>
      <c r="E62" s="140" t="n">
        <f aca="false">'15.1.1'!E62/1000</f>
        <v>71.632</v>
      </c>
      <c r="F62" s="140" t="n">
        <f aca="false">'15.1.1'!F62/1000</f>
        <v>98.99</v>
      </c>
      <c r="G62" s="140" t="n">
        <f aca="false">'15.1.1'!G62/1000</f>
        <v>99.272</v>
      </c>
      <c r="H62" s="140" t="n">
        <f aca="false">'15.1.1'!H62/1000</f>
        <v>107.348</v>
      </c>
      <c r="I62" s="140" t="n">
        <f aca="false">'15.1.1'!I62/1000</f>
        <v>121.151</v>
      </c>
      <c r="J62" s="140" t="n">
        <f aca="false">'15.1.1'!J62/1000</f>
        <v>133.717</v>
      </c>
      <c r="K62" s="140" t="n">
        <f aca="false">'15.1.1'!K62/1000</f>
        <v>145.198</v>
      </c>
      <c r="L62" s="140" t="n">
        <f aca="false">'15.1.1'!L62/1000</f>
        <v>154.226</v>
      </c>
      <c r="M62" s="140" t="n">
        <f aca="false">'15.1.1'!M62/1000</f>
        <v>146.636</v>
      </c>
      <c r="N62" s="140" t="n">
        <f aca="false">'15.1.1'!N62/1000</f>
        <v>140.989</v>
      </c>
      <c r="O62" s="140" t="n">
        <f aca="false">'15.1.1'!O62/1000</f>
        <v>140.782</v>
      </c>
      <c r="P62" s="140" t="n">
        <f aca="false">'15.1.1'!P62/1000</f>
        <v>148.838</v>
      </c>
      <c r="Q62" s="140" t="n">
        <f aca="false">'15.1.1'!Q62/1000</f>
        <v>158.48</v>
      </c>
      <c r="R62" s="140" t="n">
        <f aca="false">'15.1.1'!R62/1000</f>
        <v>173.367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40" t="n">
        <f aca="false">'15.1.1'!C63/1000</f>
        <v>19.397</v>
      </c>
      <c r="D63" s="140" t="n">
        <f aca="false">'15.1.1'!D63/1000</f>
        <v>25.204</v>
      </c>
      <c r="E63" s="140" t="n">
        <f aca="false">'15.1.1'!E63/1000</f>
        <v>35.406</v>
      </c>
      <c r="F63" s="140" t="n">
        <f aca="false">'15.1.1'!F63/1000</f>
        <v>50.712</v>
      </c>
      <c r="G63" s="140" t="n">
        <f aca="false">'15.1.1'!G63/1000</f>
        <v>51.895</v>
      </c>
      <c r="H63" s="140" t="n">
        <f aca="false">'15.1.1'!H63/1000</f>
        <v>58.829</v>
      </c>
      <c r="I63" s="140" t="n">
        <f aca="false">'15.1.1'!I63/1000</f>
        <v>68.981</v>
      </c>
      <c r="J63" s="140" t="n">
        <f aca="false">'15.1.1'!J63/1000</f>
        <v>75.583</v>
      </c>
      <c r="K63" s="140" t="n">
        <f aca="false">'15.1.1'!K63/1000</f>
        <v>83.988</v>
      </c>
      <c r="L63" s="140" t="n">
        <f aca="false">'15.1.1'!L63/1000</f>
        <v>97.474</v>
      </c>
      <c r="M63" s="140" t="n">
        <f aca="false">'15.1.1'!M63/1000</f>
        <v>100.956</v>
      </c>
      <c r="N63" s="140" t="n">
        <f aca="false">'15.1.1'!N63/1000</f>
        <v>105.669</v>
      </c>
      <c r="O63" s="140" t="n">
        <f aca="false">'15.1.1'!O63/1000</f>
        <v>112.034</v>
      </c>
      <c r="P63" s="140" t="n">
        <f aca="false">'15.1.1'!P63/1000</f>
        <v>118.964</v>
      </c>
      <c r="Q63" s="140" t="n">
        <f aca="false">'15.1.1'!Q63/1000</f>
        <v>132.257</v>
      </c>
      <c r="R63" s="140" t="n">
        <f aca="false">'15.1.1'!R63/1000</f>
        <v>135.351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40" t="n">
        <f aca="false">'15.1.1'!C64/1000</f>
        <v>36.576</v>
      </c>
      <c r="D64" s="140" t="n">
        <f aca="false">'15.1.1'!D64/1000</f>
        <v>43.956</v>
      </c>
      <c r="E64" s="140" t="n">
        <f aca="false">'15.1.1'!E64/1000</f>
        <v>56.727</v>
      </c>
      <c r="F64" s="140" t="n">
        <f aca="false">'15.1.1'!F64/1000</f>
        <v>71.074</v>
      </c>
      <c r="G64" s="140" t="n">
        <f aca="false">'15.1.1'!G64/1000</f>
        <v>78.333</v>
      </c>
      <c r="H64" s="140" t="n">
        <f aca="false">'15.1.1'!H64/1000</f>
        <v>87.923</v>
      </c>
      <c r="I64" s="140" t="n">
        <f aca="false">'15.1.1'!I64/1000</f>
        <v>103.903</v>
      </c>
      <c r="J64" s="140" t="n">
        <f aca="false">'15.1.1'!J64/1000</f>
        <v>116.893</v>
      </c>
      <c r="K64" s="140" t="n">
        <f aca="false">'15.1.1'!K64/1000</f>
        <v>134.06</v>
      </c>
      <c r="L64" s="140" t="n">
        <f aca="false">'15.1.1'!L64/1000</f>
        <v>141.496</v>
      </c>
      <c r="M64" s="140" t="n">
        <f aca="false">'15.1.1'!M64/1000</f>
        <v>165.812</v>
      </c>
      <c r="N64" s="140" t="n">
        <f aca="false">'15.1.1'!N64/1000</f>
        <v>170.767</v>
      </c>
      <c r="O64" s="140" t="n">
        <f aca="false">'15.1.1'!O64/1000</f>
        <v>173.586</v>
      </c>
      <c r="P64" s="140" t="n">
        <f aca="false">'15.1.1'!P64/1000</f>
        <v>180.022</v>
      </c>
      <c r="Q64" s="140" t="n">
        <f aca="false">'15.1.1'!Q64/1000</f>
        <v>192.07</v>
      </c>
      <c r="R64" s="140" t="n">
        <f aca="false">'15.1.1'!R64/1000</f>
        <v>199.747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40" t="n">
        <f aca="false">'15.1.1'!C65/1000</f>
        <v>18.17</v>
      </c>
      <c r="D65" s="140" t="n">
        <f aca="false">'15.1.1'!D65/1000</f>
        <v>21.822</v>
      </c>
      <c r="E65" s="140" t="n">
        <f aca="false">'15.1.1'!E65/1000</f>
        <v>25.594</v>
      </c>
      <c r="F65" s="140" t="n">
        <f aca="false">'15.1.1'!F65/1000</f>
        <v>29.887</v>
      </c>
      <c r="G65" s="140" t="n">
        <f aca="false">'15.1.1'!G65/1000</f>
        <v>32.469</v>
      </c>
      <c r="H65" s="140" t="n">
        <f aca="false">'15.1.1'!H65/1000</f>
        <v>38.643</v>
      </c>
      <c r="I65" s="140" t="n">
        <f aca="false">'15.1.1'!I65/1000</f>
        <v>44.509</v>
      </c>
      <c r="J65" s="140" t="n">
        <f aca="false">'15.1.1'!J65/1000</f>
        <v>48.949</v>
      </c>
      <c r="K65" s="140" t="n">
        <f aca="false">'15.1.1'!K65/1000</f>
        <v>54.096</v>
      </c>
      <c r="L65" s="140" t="n">
        <f aca="false">'15.1.1'!L65/1000</f>
        <v>60.063</v>
      </c>
      <c r="M65" s="140" t="n">
        <f aca="false">'15.1.1'!M65/1000</f>
        <v>68.576</v>
      </c>
      <c r="N65" s="140" t="n">
        <f aca="false">'15.1.1'!N65/1000</f>
        <v>67.775</v>
      </c>
      <c r="O65" s="140" t="n">
        <f aca="false">'15.1.1'!O65/1000</f>
        <v>69.158</v>
      </c>
      <c r="P65" s="140" t="n">
        <f aca="false">'15.1.1'!P65/1000</f>
        <v>73.214</v>
      </c>
      <c r="Q65" s="140" t="n">
        <f aca="false">'15.1.1'!Q65/1000</f>
        <v>80.283</v>
      </c>
      <c r="R65" s="140" t="n">
        <f aca="false">'15.1.1'!R65/1000</f>
        <v>76.921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40" t="n">
        <f aca="false">'15.1.1'!C66/1000</f>
        <v>22.685</v>
      </c>
      <c r="D66" s="140" t="n">
        <f aca="false">'15.1.1'!D66/1000</f>
        <v>30.112</v>
      </c>
      <c r="E66" s="140" t="n">
        <f aca="false">'15.1.1'!E66/1000</f>
        <v>39.695</v>
      </c>
      <c r="F66" s="140" t="n">
        <f aca="false">'15.1.1'!F66/1000</f>
        <v>45.473</v>
      </c>
      <c r="G66" s="140" t="n">
        <f aca="false">'15.1.1'!G66/1000</f>
        <v>46.848</v>
      </c>
      <c r="H66" s="140" t="n">
        <f aca="false">'15.1.1'!H66/1000</f>
        <v>48.127</v>
      </c>
      <c r="I66" s="140" t="n">
        <f aca="false">'15.1.1'!I66/1000</f>
        <v>86.496</v>
      </c>
      <c r="J66" s="140" t="n">
        <f aca="false">'15.1.1'!J66/1000</f>
        <v>106.164</v>
      </c>
      <c r="K66" s="140" t="n">
        <f aca="false">'15.1.1'!K66/1000</f>
        <v>113.937</v>
      </c>
      <c r="L66" s="140" t="n">
        <f aca="false">'15.1.1'!L66/1000</f>
        <v>123.176</v>
      </c>
      <c r="M66" s="140" t="n">
        <f aca="false">'15.1.1'!M66/1000</f>
        <v>137.261</v>
      </c>
      <c r="N66" s="140" t="n">
        <f aca="false">'15.1.1'!N66/1000</f>
        <v>138.946</v>
      </c>
      <c r="O66" s="140" t="n">
        <f aca="false">'15.1.1'!O66/1000</f>
        <v>147.255</v>
      </c>
      <c r="P66" s="140" t="n">
        <f aca="false">'15.1.1'!P66/1000</f>
        <v>156.273</v>
      </c>
      <c r="Q66" s="140" t="n">
        <f aca="false">'15.1.1'!Q66/1000</f>
        <v>170.197</v>
      </c>
      <c r="R66" s="140" t="n">
        <f aca="false">'15.1.1'!R66/1000</f>
        <v>175.577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40" t="n">
        <f aca="false">'15.1.1'!C67/1000</f>
        <v>32.124</v>
      </c>
      <c r="D67" s="140" t="n">
        <f aca="false">'15.1.1'!D67/1000</f>
        <v>41.69</v>
      </c>
      <c r="E67" s="140" t="n">
        <f aca="false">'15.1.1'!E67/1000</f>
        <v>52.808</v>
      </c>
      <c r="F67" s="140" t="n">
        <f aca="false">'15.1.1'!F67/1000</f>
        <v>68.722</v>
      </c>
      <c r="G67" s="140" t="n">
        <f aca="false">'15.1.1'!G67/1000</f>
        <v>63.761</v>
      </c>
      <c r="H67" s="140" t="n">
        <f aca="false">'15.1.1'!H67/1000</f>
        <v>74.478</v>
      </c>
      <c r="I67" s="140" t="n">
        <f aca="false">'15.1.1'!I67/1000</f>
        <v>90.402</v>
      </c>
      <c r="J67" s="140" t="n">
        <f aca="false">'15.1.1'!J67/1000</f>
        <v>105.754</v>
      </c>
      <c r="K67" s="140" t="n">
        <f aca="false">'15.1.1'!K67/1000</f>
        <v>118.096</v>
      </c>
      <c r="L67" s="140" t="n">
        <f aca="false">'15.1.1'!L67/1000</f>
        <v>128.376</v>
      </c>
      <c r="M67" s="140" t="n">
        <f aca="false">'15.1.1'!M67/1000</f>
        <v>134.925</v>
      </c>
      <c r="N67" s="140" t="n">
        <f aca="false">'15.1.1'!N67/1000</f>
        <v>137.844</v>
      </c>
      <c r="O67" s="140" t="n">
        <f aca="false">'15.1.1'!O67/1000</f>
        <v>143.873</v>
      </c>
      <c r="P67" s="140" t="n">
        <f aca="false">'15.1.1'!P67/1000</f>
        <v>150.444</v>
      </c>
      <c r="Q67" s="140" t="n">
        <f aca="false">'15.1.1'!Q67/1000</f>
        <v>159.514</v>
      </c>
      <c r="R67" s="140" t="n">
        <f aca="false">'15.1.1'!R67/1000</f>
        <v>153.605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40" t="n">
        <f aca="false">'15.1.1'!C68/1000</f>
        <v>34.88</v>
      </c>
      <c r="D68" s="140" t="n">
        <f aca="false">'15.1.1'!D68/1000</f>
        <v>42.079</v>
      </c>
      <c r="E68" s="140" t="n">
        <f aca="false">'15.1.1'!E68/1000</f>
        <v>50.863</v>
      </c>
      <c r="F68" s="140" t="n">
        <f aca="false">'15.1.1'!F68/1000</f>
        <v>67.416</v>
      </c>
      <c r="G68" s="140" t="n">
        <f aca="false">'15.1.1'!G68/1000</f>
        <v>75.347</v>
      </c>
      <c r="H68" s="140" t="n">
        <f aca="false">'15.1.1'!H68/1000</f>
        <v>84.944</v>
      </c>
      <c r="I68" s="140" t="n">
        <f aca="false">'15.1.1'!I68/1000</f>
        <v>96.453</v>
      </c>
      <c r="J68" s="140" t="n">
        <f aca="false">'15.1.1'!J68/1000</f>
        <v>105.86</v>
      </c>
      <c r="K68" s="140" t="n">
        <f aca="false">'15.1.1'!K68/1000</f>
        <v>116.14</v>
      </c>
      <c r="L68" s="140" t="n">
        <f aca="false">'15.1.1'!L68/1000</f>
        <v>124.928</v>
      </c>
      <c r="M68" s="140" t="n">
        <f aca="false">'15.1.1'!M68/1000</f>
        <v>135.4</v>
      </c>
      <c r="N68" s="140" t="n">
        <f aca="false">'15.1.1'!N68/1000</f>
        <v>142.227</v>
      </c>
      <c r="O68" s="140" t="n">
        <f aca="false">'15.1.1'!O68/1000</f>
        <v>147.016</v>
      </c>
      <c r="P68" s="140" t="n">
        <f aca="false">'15.1.1'!P68/1000</f>
        <v>154.257</v>
      </c>
      <c r="Q68" s="140" t="n">
        <f aca="false">'15.1.1'!Q68/1000</f>
        <v>163.264</v>
      </c>
      <c r="R68" s="140" t="n">
        <f aca="false">'15.1.1'!R68/1000</f>
        <v>164.741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40" t="n">
        <f aca="false">'15.1.1'!C69/1000</f>
        <v>43.428</v>
      </c>
      <c r="D69" s="140" t="n">
        <f aca="false">'15.1.1'!D69/1000</f>
        <v>51.277</v>
      </c>
      <c r="E69" s="140" t="n">
        <f aca="false">'15.1.1'!E69/1000</f>
        <v>73.88</v>
      </c>
      <c r="F69" s="140" t="n">
        <f aca="false">'15.1.1'!F69/1000</f>
        <v>95.504</v>
      </c>
      <c r="G69" s="140" t="n">
        <f aca="false">'15.1.1'!G69/1000</f>
        <v>96.54</v>
      </c>
      <c r="H69" s="140" t="n">
        <f aca="false">'15.1.1'!H69/1000</f>
        <v>110.435</v>
      </c>
      <c r="I69" s="140" t="n">
        <f aca="false">'15.1.1'!I69/1000</f>
        <v>127.607</v>
      </c>
      <c r="J69" s="140" t="n">
        <f aca="false">'15.1.1'!J69/1000</f>
        <v>149.112</v>
      </c>
      <c r="K69" s="140" t="n">
        <f aca="false">'15.1.1'!K69/1000</f>
        <v>162.148</v>
      </c>
      <c r="L69" s="140" t="n">
        <f aca="false">'15.1.1'!L69/1000</f>
        <v>171.796</v>
      </c>
      <c r="M69" s="140" t="n">
        <f aca="false">'15.1.1'!M69/1000</f>
        <v>165.372</v>
      </c>
      <c r="N69" s="140" t="n">
        <f aca="false">'15.1.1'!N69/1000</f>
        <v>174.885</v>
      </c>
      <c r="O69" s="140" t="n">
        <f aca="false">'15.1.1'!O69/1000</f>
        <v>177.692</v>
      </c>
      <c r="P69" s="140" t="n">
        <f aca="false">'15.1.1'!P69/1000</f>
        <v>187.102</v>
      </c>
      <c r="Q69" s="140" t="n">
        <f aca="false">'15.1.1'!Q69/1000</f>
        <v>201.665</v>
      </c>
      <c r="R69" s="140" t="n">
        <f aca="false">'15.1.1'!R69/1000</f>
        <v>196.888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40" t="n">
        <f aca="false">'15.1.1'!C70/1000</f>
        <v>41.128</v>
      </c>
      <c r="D70" s="140" t="n">
        <f aca="false">'15.1.1'!D70/1000</f>
        <v>50.792</v>
      </c>
      <c r="E70" s="140" t="n">
        <f aca="false">'15.1.1'!E70/1000</f>
        <v>60.257</v>
      </c>
      <c r="F70" s="140" t="n">
        <f aca="false">'15.1.1'!F70/1000</f>
        <v>76.621</v>
      </c>
      <c r="G70" s="140" t="n">
        <f aca="false">'15.1.1'!G70/1000</f>
        <v>76.417</v>
      </c>
      <c r="H70" s="140" t="n">
        <f aca="false">'15.1.1'!H70/1000</f>
        <v>81.19</v>
      </c>
      <c r="I70" s="140" t="n">
        <f aca="false">'15.1.1'!I70/1000</f>
        <v>93.088</v>
      </c>
      <c r="J70" s="140" t="n">
        <f aca="false">'15.1.1'!J70/1000</f>
        <v>103.165</v>
      </c>
      <c r="K70" s="140" t="n">
        <f aca="false">'15.1.1'!K70/1000</f>
        <v>110.126</v>
      </c>
      <c r="L70" s="140" t="n">
        <f aca="false">'15.1.1'!L70/1000</f>
        <v>118.287</v>
      </c>
      <c r="M70" s="140" t="n">
        <f aca="false">'15.1.1'!M70/1000</f>
        <v>120.49</v>
      </c>
      <c r="N70" s="140" t="n">
        <f aca="false">'15.1.1'!N70/1000</f>
        <v>126.558</v>
      </c>
      <c r="O70" s="140" t="n">
        <f aca="false">'15.1.1'!O70/1000</f>
        <v>133.79</v>
      </c>
      <c r="P70" s="140" t="n">
        <f aca="false">'15.1.1'!P70/1000</f>
        <v>144.951</v>
      </c>
      <c r="Q70" s="140" t="n">
        <f aca="false">'15.1.1'!Q70/1000</f>
        <v>160.562</v>
      </c>
      <c r="R70" s="140" t="n">
        <f aca="false">'15.1.1'!R70/1000</f>
        <v>164.879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40" t="n">
        <f aca="false">'15.1.1'!C71/1000</f>
        <v>49.496</v>
      </c>
      <c r="D71" s="140" t="n">
        <f aca="false">'15.1.1'!D71/1000</f>
        <v>63.19</v>
      </c>
      <c r="E71" s="140" t="n">
        <f aca="false">'15.1.1'!E71/1000</f>
        <v>79.192</v>
      </c>
      <c r="F71" s="140" t="n">
        <f aca="false">'15.1.1'!F71/1000</f>
        <v>97.011</v>
      </c>
      <c r="G71" s="140" t="n">
        <f aca="false">'15.1.1'!G71/1000</f>
        <v>83.026</v>
      </c>
      <c r="H71" s="140" t="n">
        <f aca="false">'15.1.1'!H71/1000</f>
        <v>93.649</v>
      </c>
      <c r="I71" s="140" t="n">
        <f aca="false">'15.1.1'!I71/1000</f>
        <v>104.236</v>
      </c>
      <c r="J71" s="140" t="n">
        <f aca="false">'15.1.1'!J71/1000</f>
        <v>115.686</v>
      </c>
      <c r="K71" s="140" t="n">
        <f aca="false">'15.1.1'!K71/1000</f>
        <v>125.935</v>
      </c>
      <c r="L71" s="140" t="n">
        <f aca="false">'15.1.1'!L71/1000</f>
        <v>122.765</v>
      </c>
      <c r="M71" s="140" t="n">
        <f aca="false">'15.1.1'!M71/1000</f>
        <v>126.178</v>
      </c>
      <c r="N71" s="140" t="n">
        <f aca="false">'15.1.1'!N71/1000</f>
        <v>124.997</v>
      </c>
      <c r="O71" s="140" t="n">
        <f aca="false">'15.1.1'!O71/1000</f>
        <v>131.401</v>
      </c>
      <c r="P71" s="140" t="n">
        <f aca="false">'15.1.1'!P71/1000</f>
        <v>140.292</v>
      </c>
      <c r="Q71" s="140" t="n">
        <f aca="false">'15.1.1'!Q71/1000</f>
        <v>150.973</v>
      </c>
      <c r="R71" s="140" t="n">
        <f aca="false">'15.1.1'!R71/1000</f>
        <v>153.033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40" t="n">
        <f aca="false">'15.1.1'!C72/1000</f>
        <v>52.658</v>
      </c>
      <c r="D72" s="140" t="n">
        <f aca="false">'15.1.1'!D72/1000</f>
        <v>66.745</v>
      </c>
      <c r="E72" s="140" t="n">
        <f aca="false">'15.1.1'!E72/1000</f>
        <v>80.948</v>
      </c>
      <c r="F72" s="140" t="n">
        <f aca="false">'15.1.1'!F72/1000</f>
        <v>102.349</v>
      </c>
      <c r="G72" s="140" t="n">
        <f aca="false">'15.1.1'!G72/1000</f>
        <v>105.275</v>
      </c>
      <c r="H72" s="140" t="n">
        <f aca="false">'15.1.1'!H72/1000</f>
        <v>117.183</v>
      </c>
      <c r="I72" s="140" t="n">
        <f aca="false">'15.1.1'!I72/1000</f>
        <v>137.594</v>
      </c>
      <c r="J72" s="140" t="n">
        <f aca="false">'15.1.1'!J72/1000</f>
        <v>147.816</v>
      </c>
      <c r="K72" s="140" t="n">
        <f aca="false">'15.1.1'!K72/1000</f>
        <v>159.368</v>
      </c>
      <c r="L72" s="140" t="n">
        <f aca="false">'15.1.1'!L72/1000</f>
        <v>168.581</v>
      </c>
      <c r="M72" s="140" t="n">
        <f aca="false">'15.1.1'!M72/1000</f>
        <v>161.317</v>
      </c>
      <c r="N72" s="140" t="n">
        <f aca="false">'15.1.1'!N72/1000</f>
        <v>162.4</v>
      </c>
      <c r="O72" s="140" t="n">
        <f aca="false">'15.1.1'!O72/1000</f>
        <v>170.03</v>
      </c>
      <c r="P72" s="140" t="n">
        <f aca="false">'15.1.1'!P72/1000</f>
        <v>179.643</v>
      </c>
      <c r="Q72" s="140" t="n">
        <f aca="false">'15.1.1'!Q72/1000</f>
        <v>191.413</v>
      </c>
      <c r="R72" s="140" t="n">
        <f aca="false">'15.1.1'!R72/1000</f>
        <v>197.028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40" t="n">
        <f aca="false">'15.1.1'!C73/1000</f>
        <v>40.858</v>
      </c>
      <c r="D73" s="140" t="n">
        <f aca="false">'15.1.1'!D73/1000</f>
        <v>50.004</v>
      </c>
      <c r="E73" s="140" t="n">
        <f aca="false">'15.1.1'!E73/1000</f>
        <v>63.487</v>
      </c>
      <c r="F73" s="140" t="n">
        <f aca="false">'15.1.1'!F73/1000</f>
        <v>81.518</v>
      </c>
      <c r="G73" s="140" t="n">
        <f aca="false">'15.1.1'!G73/1000</f>
        <v>83.336</v>
      </c>
      <c r="H73" s="140" t="n">
        <f aca="false">'15.1.1'!H73/1000</f>
        <v>93.63</v>
      </c>
      <c r="I73" s="140" t="n">
        <f aca="false">'15.1.1'!I73/1000</f>
        <v>115.704</v>
      </c>
      <c r="J73" s="140" t="n">
        <f aca="false">'15.1.1'!J73/1000</f>
        <v>133.668</v>
      </c>
      <c r="K73" s="140" t="n">
        <f aca="false">'15.1.1'!K73/1000</f>
        <v>149.23</v>
      </c>
      <c r="L73" s="140" t="n">
        <f aca="false">'15.1.1'!L73/1000</f>
        <v>158.99</v>
      </c>
      <c r="M73" s="140" t="n">
        <f aca="false">'15.1.1'!M73/1000</f>
        <v>155.026</v>
      </c>
      <c r="N73" s="140" t="n">
        <f aca="false">'15.1.1'!N73/1000</f>
        <v>147.735</v>
      </c>
      <c r="O73" s="140" t="n">
        <f aca="false">'15.1.1'!O73/1000</f>
        <v>161.071</v>
      </c>
      <c r="P73" s="140" t="n">
        <f aca="false">'15.1.1'!P73/1000</f>
        <v>169.335</v>
      </c>
      <c r="Q73" s="140" t="n">
        <f aca="false">'15.1.1'!Q73/1000</f>
        <v>184.179</v>
      </c>
      <c r="R73" s="140" t="n">
        <f aca="false">'15.1.1'!R73/1000</f>
        <v>185.769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40" t="n">
        <f aca="false">'15.1.1'!C74/1000</f>
        <v>45.133</v>
      </c>
      <c r="D74" s="140" t="n">
        <f aca="false">'15.1.1'!D74/1000</f>
        <v>54.809</v>
      </c>
      <c r="E74" s="140" t="n">
        <f aca="false">'15.1.1'!E74/1000</f>
        <v>62.258</v>
      </c>
      <c r="F74" s="140" t="n">
        <f aca="false">'15.1.1'!F74/1000</f>
        <v>72.699</v>
      </c>
      <c r="G74" s="140" t="n">
        <f aca="false">'15.1.1'!G74/1000</f>
        <v>72.665</v>
      </c>
      <c r="H74" s="140" t="n">
        <f aca="false">'15.1.1'!H74/1000</f>
        <v>79.01</v>
      </c>
      <c r="I74" s="140" t="n">
        <f aca="false">'15.1.1'!I74/1000</f>
        <v>88.355</v>
      </c>
      <c r="J74" s="140" t="n">
        <f aca="false">'15.1.1'!J74/1000</f>
        <v>99.139</v>
      </c>
      <c r="K74" s="140" t="n">
        <f aca="false">'15.1.1'!K74/1000</f>
        <v>110.583</v>
      </c>
      <c r="L74" s="140" t="n">
        <f aca="false">'15.1.1'!L74/1000</f>
        <v>115.052</v>
      </c>
      <c r="M74" s="140" t="n">
        <f aca="false">'15.1.1'!M74/1000</f>
        <v>124.791</v>
      </c>
      <c r="N74" s="140" t="n">
        <f aca="false">'15.1.1'!N74/1000</f>
        <v>131.138</v>
      </c>
      <c r="O74" s="140" t="n">
        <f aca="false">'15.1.1'!O74/1000</f>
        <v>137.307</v>
      </c>
      <c r="P74" s="140" t="n">
        <f aca="false">'15.1.1'!P74/1000</f>
        <v>147.085</v>
      </c>
      <c r="Q74" s="140" t="n">
        <f aca="false">'15.1.1'!Q74/1000</f>
        <v>158.968</v>
      </c>
      <c r="R74" s="140" t="n">
        <f aca="false">'15.1.1'!R74/1000</f>
        <v>162.359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40" t="n">
        <f aca="false">'15.1.1'!C75/1000</f>
        <v>55.049</v>
      </c>
      <c r="D75" s="140" t="n">
        <f aca="false">'15.1.1'!D75/1000</f>
        <v>66.994</v>
      </c>
      <c r="E75" s="140" t="n">
        <f aca="false">'15.1.1'!E75/1000</f>
        <v>77.91</v>
      </c>
      <c r="F75" s="140" t="n">
        <f aca="false">'15.1.1'!F75/1000</f>
        <v>92.409</v>
      </c>
      <c r="G75" s="140" t="n">
        <f aca="false">'15.1.1'!G75/1000</f>
        <v>105.565</v>
      </c>
      <c r="H75" s="140" t="n">
        <f aca="false">'15.1.1'!H75/1000</f>
        <v>113.874</v>
      </c>
      <c r="I75" s="140" t="n">
        <f aca="false">'15.1.1'!I75/1000</f>
        <v>124.938</v>
      </c>
      <c r="J75" s="140" t="n">
        <f aca="false">'15.1.1'!J75/1000</f>
        <v>135.106</v>
      </c>
      <c r="K75" s="140" t="n">
        <f aca="false">'15.1.1'!K75/1000</f>
        <v>149.556</v>
      </c>
      <c r="L75" s="140" t="n">
        <f aca="false">'15.1.1'!L75/1000</f>
        <v>173.477</v>
      </c>
      <c r="M75" s="140" t="n">
        <f aca="false">'15.1.1'!M75/1000</f>
        <v>196.688</v>
      </c>
      <c r="N75" s="140" t="n">
        <f aca="false">'15.1.1'!N75/1000</f>
        <v>211.758</v>
      </c>
      <c r="O75" s="140" t="n">
        <f aca="false">'15.1.1'!O75/1000</f>
        <v>220.7</v>
      </c>
      <c r="P75" s="140" t="n">
        <f aca="false">'15.1.1'!P75/1000</f>
        <v>236.872</v>
      </c>
      <c r="Q75" s="140" t="n">
        <f aca="false">'15.1.1'!Q75/1000</f>
        <v>254.681</v>
      </c>
      <c r="R75" s="140" t="n">
        <f aca="false">'15.1.1'!R75/1000</f>
        <v>250.679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40" t="n">
        <f aca="false">'15.1.1'!C76/1000</f>
        <v>41.124</v>
      </c>
      <c r="D76" s="140" t="n">
        <f aca="false">'15.1.1'!D76/1000</f>
        <v>50.608</v>
      </c>
      <c r="E76" s="140" t="n">
        <f aca="false">'15.1.1'!E76/1000</f>
        <v>62.403</v>
      </c>
      <c r="F76" s="140" t="n">
        <f aca="false">'15.1.1'!F76/1000</f>
        <v>77.19</v>
      </c>
      <c r="G76" s="140" t="n">
        <f aca="false">'15.1.1'!G76/1000</f>
        <v>89.249</v>
      </c>
      <c r="H76" s="140" t="n">
        <f aca="false">'15.1.1'!H76/1000</f>
        <v>104.578</v>
      </c>
      <c r="I76" s="140" t="n">
        <f aca="false">'15.1.1'!I76/1000</f>
        <v>117.384</v>
      </c>
      <c r="J76" s="140" t="n">
        <f aca="false">'15.1.1'!J76/1000</f>
        <v>125.603</v>
      </c>
      <c r="K76" s="140" t="n">
        <f aca="false">'15.1.1'!K76/1000</f>
        <v>132.314</v>
      </c>
      <c r="L76" s="140" t="n">
        <f aca="false">'15.1.1'!L76/1000</f>
        <v>143.851</v>
      </c>
      <c r="M76" s="140" t="n">
        <f aca="false">'15.1.1'!M76/1000</f>
        <v>159.247</v>
      </c>
      <c r="N76" s="140" t="n">
        <f aca="false">'15.1.1'!N76/1000</f>
        <v>164.978</v>
      </c>
      <c r="O76" s="140" t="n">
        <f aca="false">'15.1.1'!O76/1000</f>
        <v>171.259</v>
      </c>
      <c r="P76" s="140" t="n">
        <f aca="false">'15.1.1'!P76/1000</f>
        <v>181.491</v>
      </c>
      <c r="Q76" s="140" t="n">
        <f aca="false">'15.1.1'!Q76/1000</f>
        <v>197.448</v>
      </c>
      <c r="R76" s="140" t="n">
        <f aca="false">'15.1.1'!R76/1000</f>
        <v>202.352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40" t="n">
        <f aca="false">'15.1.1'!C77/1000</f>
        <v>41.464</v>
      </c>
      <c r="D77" s="140" t="n">
        <f aca="false">'15.1.1'!D77/1000</f>
        <v>50.468</v>
      </c>
      <c r="E77" s="140" t="n">
        <f aca="false">'15.1.1'!E77/1000</f>
        <v>60.393</v>
      </c>
      <c r="F77" s="140" t="n">
        <f aca="false">'15.1.1'!F77/1000</f>
        <v>75.31</v>
      </c>
      <c r="G77" s="140" t="n">
        <f aca="false">'15.1.1'!G77/1000</f>
        <v>82.913</v>
      </c>
      <c r="H77" s="140" t="n">
        <f aca="false">'15.1.1'!H77/1000</f>
        <v>90.592</v>
      </c>
      <c r="I77" s="140" t="n">
        <f aca="false">'15.1.1'!I77/1000</f>
        <v>100.306</v>
      </c>
      <c r="J77" s="140" t="n">
        <f aca="false">'15.1.1'!J77/1000</f>
        <v>110.1</v>
      </c>
      <c r="K77" s="140" t="n">
        <f aca="false">'15.1.1'!K77/1000</f>
        <v>128.066</v>
      </c>
      <c r="L77" s="140" t="n">
        <f aca="false">'15.1.1'!L77/1000</f>
        <v>147.683</v>
      </c>
      <c r="M77" s="140" t="n">
        <f aca="false">'15.1.1'!M77/1000</f>
        <v>176.963</v>
      </c>
      <c r="N77" s="140" t="n">
        <f aca="false">'15.1.1'!N77/1000</f>
        <v>183.787</v>
      </c>
      <c r="O77" s="140" t="n">
        <f aca="false">'15.1.1'!O77/1000</f>
        <v>195.525</v>
      </c>
      <c r="P77" s="140" t="n">
        <f aca="false">'15.1.1'!P77/1000</f>
        <v>212.958</v>
      </c>
      <c r="Q77" s="140" t="n">
        <f aca="false">'15.1.1'!Q77/1000</f>
        <v>235.572</v>
      </c>
      <c r="R77" s="140" t="n">
        <f aca="false">'15.1.1'!R77/1000</f>
        <v>230.378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40" t="n">
        <f aca="false">'15.1.1'!C78/1000</f>
        <v>42.703</v>
      </c>
      <c r="D78" s="140" t="n">
        <f aca="false">'15.1.1'!D78/1000</f>
        <v>52.745</v>
      </c>
      <c r="E78" s="140" t="n">
        <f aca="false">'15.1.1'!E78/1000</f>
        <v>65.076</v>
      </c>
      <c r="F78" s="140" t="n">
        <f aca="false">'15.1.1'!F78/1000</f>
        <v>79.111</v>
      </c>
      <c r="G78" s="140" t="n">
        <f aca="false">'15.1.1'!G78/1000</f>
        <v>91.733</v>
      </c>
      <c r="H78" s="140" t="n">
        <f aca="false">'15.1.1'!H78/1000</f>
        <v>107.731</v>
      </c>
      <c r="I78" s="140" t="n">
        <f aca="false">'15.1.1'!I78/1000</f>
        <v>124.477</v>
      </c>
      <c r="J78" s="140" t="n">
        <f aca="false">'15.1.1'!J78/1000</f>
        <v>137.596</v>
      </c>
      <c r="K78" s="140" t="n">
        <f aca="false">'15.1.1'!K78/1000</f>
        <v>156.908</v>
      </c>
      <c r="L78" s="140" t="n">
        <f aca="false">'15.1.1'!L78/1000</f>
        <v>178.673</v>
      </c>
      <c r="M78" s="140" t="n">
        <f aca="false">'15.1.1'!M78/1000</f>
        <v>203.2</v>
      </c>
      <c r="N78" s="140" t="n">
        <f aca="false">'15.1.1'!N78/1000</f>
        <v>218.227</v>
      </c>
      <c r="O78" s="140" t="n">
        <f aca="false">'15.1.1'!O78/1000</f>
        <v>231.134</v>
      </c>
      <c r="P78" s="140" t="n">
        <f aca="false">'15.1.1'!P78/1000</f>
        <v>244.591</v>
      </c>
      <c r="Q78" s="140" t="n">
        <f aca="false">'15.1.1'!Q78/1000</f>
        <v>262.321</v>
      </c>
      <c r="R78" s="140" t="n">
        <f aca="false">'15.1.1'!R78/1000</f>
        <v>277.942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40" t="n">
        <f aca="false">'15.1.1'!C79/1000</f>
        <v>32.207</v>
      </c>
      <c r="D79" s="140" t="n">
        <f aca="false">'15.1.1'!D79/1000</f>
        <v>39.918</v>
      </c>
      <c r="E79" s="140" t="n">
        <f aca="false">'15.1.1'!E79/1000</f>
        <v>48.012</v>
      </c>
      <c r="F79" s="140" t="n">
        <f aca="false">'15.1.1'!F79/1000</f>
        <v>62.199</v>
      </c>
      <c r="G79" s="140" t="n">
        <f aca="false">'15.1.1'!G79/1000</f>
        <v>68.969</v>
      </c>
      <c r="H79" s="140" t="n">
        <f aca="false">'15.1.1'!H79/1000</f>
        <v>80.622</v>
      </c>
      <c r="I79" s="140" t="n">
        <f aca="false">'15.1.1'!I79/1000</f>
        <v>104.233</v>
      </c>
      <c r="J79" s="140" t="n">
        <f aca="false">'15.1.1'!J79/1000</f>
        <v>127.2</v>
      </c>
      <c r="K79" s="140" t="n">
        <f aca="false">'15.1.1'!K79/1000</f>
        <v>145.301</v>
      </c>
      <c r="L79" s="140" t="n">
        <f aca="false">'15.1.1'!L79/1000</f>
        <v>163.781</v>
      </c>
      <c r="M79" s="140" t="n">
        <f aca="false">'15.1.1'!M79/1000</f>
        <v>182.491</v>
      </c>
      <c r="N79" s="140" t="n">
        <f aca="false">'15.1.1'!N79/1000</f>
        <v>191.523</v>
      </c>
      <c r="O79" s="140" t="n">
        <f aca="false">'15.1.1'!O79/1000</f>
        <v>202.038</v>
      </c>
      <c r="P79" s="140" t="n">
        <f aca="false">'15.1.1'!P79/1000</f>
        <v>214.688</v>
      </c>
      <c r="Q79" s="140" t="n">
        <f aca="false">'15.1.1'!Q79/1000</f>
        <v>231.113</v>
      </c>
      <c r="R79" s="140" t="n">
        <f aca="false">'15.1.1'!R79/1000</f>
        <v>245.233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40" t="n">
        <f aca="false">'15.1.1'!C80/1000</f>
        <v>40.715</v>
      </c>
      <c r="D80" s="140" t="n">
        <f aca="false">'15.1.1'!D80/1000</f>
        <v>49.034</v>
      </c>
      <c r="E80" s="140" t="n">
        <f aca="false">'15.1.1'!E80/1000</f>
        <v>59.08</v>
      </c>
      <c r="F80" s="140" t="n">
        <f aca="false">'15.1.1'!F80/1000</f>
        <v>69.284</v>
      </c>
      <c r="G80" s="140" t="n">
        <f aca="false">'15.1.1'!G80/1000</f>
        <v>81.412</v>
      </c>
      <c r="H80" s="140" t="n">
        <f aca="false">'15.1.1'!H80/1000</f>
        <v>93.569</v>
      </c>
      <c r="I80" s="140" t="n">
        <f aca="false">'15.1.1'!I80/1000</f>
        <v>109.333</v>
      </c>
      <c r="J80" s="140" t="n">
        <f aca="false">'15.1.1'!J80/1000</f>
        <v>126.32</v>
      </c>
      <c r="K80" s="140" t="n">
        <f aca="false">'15.1.1'!K80/1000</f>
        <v>153.398</v>
      </c>
      <c r="L80" s="140" t="n">
        <f aca="false">'15.1.1'!L80/1000</f>
        <v>174.694</v>
      </c>
      <c r="M80" s="140" t="n">
        <f aca="false">'15.1.1'!M80/1000</f>
        <v>187.765</v>
      </c>
      <c r="N80" s="140" t="n">
        <f aca="false">'15.1.1'!N80/1000</f>
        <v>202.541</v>
      </c>
      <c r="O80" s="140" t="n">
        <f aca="false">'15.1.1'!O80/1000</f>
        <v>213.558</v>
      </c>
      <c r="P80" s="140" t="n">
        <f aca="false">'15.1.1'!P80/1000</f>
        <v>226.312</v>
      </c>
      <c r="Q80" s="140" t="n">
        <f aca="false">'15.1.1'!Q80/1000</f>
        <v>240.162</v>
      </c>
      <c r="R80" s="140" t="n">
        <f aca="false">'15.1.1'!R80/1000</f>
        <v>245.817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40" t="n">
        <f aca="false">'15.1.1'!C81/1000</f>
        <v>59.402</v>
      </c>
      <c r="D81" s="140" t="n">
        <f aca="false">'15.1.1'!D81/1000</f>
        <v>81.304</v>
      </c>
      <c r="E81" s="140" t="n">
        <f aca="false">'15.1.1'!E81/1000</f>
        <v>96.855</v>
      </c>
      <c r="F81" s="140" t="n">
        <f aca="false">'15.1.1'!F81/1000</f>
        <v>132.121</v>
      </c>
      <c r="G81" s="140" t="n">
        <f aca="false">'15.1.1'!G81/1000</f>
        <v>154.402</v>
      </c>
      <c r="H81" s="140" t="n">
        <f aca="false">'15.1.1'!H81/1000</f>
        <v>181.275</v>
      </c>
      <c r="I81" s="140" t="n">
        <f aca="false">'15.1.1'!I81/1000</f>
        <v>196.32</v>
      </c>
      <c r="J81" s="140" t="n">
        <f aca="false">'15.1.1'!J81/1000</f>
        <v>209.149</v>
      </c>
      <c r="K81" s="140" t="n">
        <f aca="false">'15.1.1'!K81/1000</f>
        <v>228.92</v>
      </c>
      <c r="L81" s="140" t="n">
        <f aca="false">'15.1.1'!L81/1000</f>
        <v>250.253</v>
      </c>
      <c r="M81" s="140" t="n">
        <f aca="false">'15.1.1'!M81/1000</f>
        <v>272.527</v>
      </c>
      <c r="N81" s="140" t="n">
        <f aca="false">'15.1.1'!N81/1000</f>
        <v>276.476</v>
      </c>
      <c r="O81" s="140" t="n">
        <f aca="false">'15.1.1'!O81/1000</f>
        <v>289.573</v>
      </c>
      <c r="P81" s="140" t="n">
        <f aca="false">'15.1.1'!P81/1000</f>
        <v>303.112</v>
      </c>
      <c r="Q81" s="140" t="n">
        <f aca="false">'15.1.1'!Q81/1000</f>
        <v>327.601</v>
      </c>
      <c r="R81" s="140" t="n">
        <f aca="false">'15.1.1'!R81/1000</f>
        <v>338.787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40" t="n">
        <f aca="false">'15.1.1'!C82/1000</f>
        <v>38.338</v>
      </c>
      <c r="D82" s="140" t="n">
        <f aca="false">'15.1.1'!D82/1000</f>
        <v>43.666</v>
      </c>
      <c r="E82" s="140" t="n">
        <f aca="false">'15.1.1'!E82/1000</f>
        <v>49.47</v>
      </c>
      <c r="F82" s="140" t="n">
        <f aca="false">'15.1.1'!F82/1000</f>
        <v>61.19</v>
      </c>
      <c r="G82" s="140" t="n">
        <f aca="false">'15.1.1'!G82/1000</f>
        <v>72.469</v>
      </c>
      <c r="H82" s="140" t="n">
        <f aca="false">'15.1.1'!H82/1000</f>
        <v>84.268</v>
      </c>
      <c r="I82" s="140" t="n">
        <f aca="false">'15.1.1'!I82/1000</f>
        <v>88.141</v>
      </c>
      <c r="J82" s="140" t="n">
        <f aca="false">'15.1.1'!J82/1000</f>
        <v>98.243</v>
      </c>
      <c r="K82" s="140" t="n">
        <f aca="false">'15.1.1'!K82/1000</f>
        <v>108.408</v>
      </c>
      <c r="L82" s="140" t="n">
        <f aca="false">'15.1.1'!L82/1000</f>
        <v>117.276</v>
      </c>
      <c r="M82" s="140" t="n">
        <f aca="false">'15.1.1'!M82/1000</f>
        <v>133.748</v>
      </c>
      <c r="N82" s="140" t="n">
        <f aca="false">'15.1.1'!N82/1000</f>
        <v>134.162</v>
      </c>
      <c r="O82" s="140" t="n">
        <f aca="false">'15.1.1'!O82/1000</f>
        <v>138.444</v>
      </c>
      <c r="P82" s="140" t="n">
        <f aca="false">'15.1.1'!P82/1000</f>
        <v>149.572</v>
      </c>
      <c r="Q82" s="140" t="n">
        <f aca="false">'15.1.1'!Q82/1000</f>
        <v>165.356</v>
      </c>
      <c r="R82" s="140" t="n">
        <f aca="false">'15.1.1'!R82/1000</f>
        <v>168.066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40" t="n">
        <f aca="false">'15.1.1'!C83/1000</f>
        <v>42.634</v>
      </c>
      <c r="D83" s="140" t="n">
        <f aca="false">'15.1.1'!D83/1000</f>
        <v>47.051</v>
      </c>
      <c r="E83" s="140" t="n">
        <f aca="false">'15.1.1'!E83/1000</f>
        <v>54.608</v>
      </c>
      <c r="F83" s="140" t="n">
        <f aca="false">'15.1.1'!F83/1000</f>
        <v>69.739</v>
      </c>
      <c r="G83" s="140" t="n">
        <f aca="false">'15.1.1'!G83/1000</f>
        <v>101.853</v>
      </c>
      <c r="H83" s="140" t="n">
        <f aca="false">'15.1.1'!H83/1000</f>
        <v>113.355</v>
      </c>
      <c r="I83" s="140" t="n">
        <f aca="false">'15.1.1'!I83/1000</f>
        <v>118.075</v>
      </c>
      <c r="J83" s="140" t="n">
        <f aca="false">'15.1.1'!J83/1000</f>
        <v>113.267</v>
      </c>
      <c r="K83" s="140" t="n">
        <f aca="false">'15.1.1'!K83/1000</f>
        <v>108.218</v>
      </c>
      <c r="L83" s="140" t="n">
        <f aca="false">'15.1.1'!L83/1000</f>
        <v>102.795</v>
      </c>
      <c r="M83" s="140" t="n">
        <f aca="false">'15.1.1'!M83/1000</f>
        <v>119.335</v>
      </c>
      <c r="N83" s="140" t="n">
        <f aca="false">'15.1.1'!N83/1000</f>
        <v>133.311</v>
      </c>
      <c r="O83" s="140" t="n">
        <f aca="false">'15.1.1'!O83/1000</f>
        <v>183.781</v>
      </c>
      <c r="P83" s="140" t="n">
        <f aca="false">'15.1.1'!P83/1000</f>
        <v>193.391</v>
      </c>
      <c r="Q83" s="140" t="n">
        <f aca="false">'15.1.1'!Q83/1000</f>
        <v>209.839</v>
      </c>
      <c r="R83" s="140" t="n">
        <f aca="false">'15.1.1'!R83/1000</f>
        <v>217.089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4" min="3" style="117" width="8.43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0.506069126952305</v>
      </c>
      <c r="C2" s="121" t="n">
        <v>2020</v>
      </c>
      <c r="D2" s="117" t="n">
        <v>43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0.488902873886359</v>
      </c>
      <c r="C3" s="121" t="n">
        <v>2020</v>
      </c>
      <c r="D3" s="117" t="n">
        <v>43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0.403024297643096</v>
      </c>
      <c r="C4" s="121" t="n">
        <v>2020</v>
      </c>
      <c r="D4" s="117" t="n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0.527455479031453</v>
      </c>
      <c r="C5" s="121" t="n">
        <v>2020</v>
      </c>
      <c r="D5" s="117" t="n">
        <v>43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0.408410117510339</v>
      </c>
      <c r="C6" s="121" t="n">
        <v>2020</v>
      </c>
      <c r="D6" s="117" t="n">
        <v>43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0.471346231614727</v>
      </c>
      <c r="C7" s="121" t="n">
        <v>2020</v>
      </c>
      <c r="D7" s="117" t="n">
        <v>43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0.406932280226098</v>
      </c>
      <c r="C8" s="121" t="n">
        <v>2020</v>
      </c>
      <c r="D8" s="117" t="n">
        <v>43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0.458619231606692</v>
      </c>
      <c r="C9" s="121" t="n">
        <v>2020</v>
      </c>
      <c r="D9" s="117" t="n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0.505306194054377</v>
      </c>
      <c r="C10" s="121" t="n">
        <v>2020</v>
      </c>
      <c r="D10" s="117" t="n">
        <v>43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0.628406236468902</v>
      </c>
      <c r="C11" s="121" t="n">
        <v>2020</v>
      </c>
      <c r="D11" s="117" t="n">
        <v>43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0.436861217052351</v>
      </c>
      <c r="C12" s="121" t="n">
        <v>2020</v>
      </c>
      <c r="D12" s="117" t="n">
        <v>43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0.439477481056464</v>
      </c>
      <c r="C13" s="121" t="n">
        <v>2020</v>
      </c>
      <c r="D13" s="117" t="n">
        <v>43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0.420050176621499</v>
      </c>
      <c r="C14" s="121" t="n">
        <v>2020</v>
      </c>
      <c r="D14" s="117" t="n">
        <v>43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0.442933278175937</v>
      </c>
      <c r="C15" s="121" t="n">
        <v>2020</v>
      </c>
      <c r="D15" s="117" t="n">
        <v>43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0.445566806357061</v>
      </c>
      <c r="C16" s="121" t="n">
        <v>2020</v>
      </c>
      <c r="D16" s="117" t="n">
        <v>43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0.45605011475545</v>
      </c>
      <c r="C17" s="121" t="n">
        <v>2020</v>
      </c>
      <c r="D17" s="117" t="n">
        <v>43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0.453872644830771</v>
      </c>
      <c r="C18" s="121" t="n">
        <v>2020</v>
      </c>
      <c r="D18" s="117" t="n">
        <v>43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0.673610861666825</v>
      </c>
      <c r="C19" s="121" t="n">
        <v>2020</v>
      </c>
      <c r="D19" s="117" t="n">
        <v>43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0.49033484236282</v>
      </c>
      <c r="C20" s="121" t="n">
        <v>2020</v>
      </c>
      <c r="D20" s="117" t="n">
        <v>43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0.449043433164414</v>
      </c>
      <c r="C21" s="121" t="n">
        <v>2020</v>
      </c>
      <c r="D21" s="117" t="n">
        <v>43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0.52298435474858</v>
      </c>
      <c r="C22" s="121" t="n">
        <v>2020</v>
      </c>
      <c r="D22" s="117" t="n">
        <v>43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0.413653849592216</v>
      </c>
      <c r="C23" s="121" t="n">
        <v>2020</v>
      </c>
      <c r="D23" s="117" t="n">
        <v>43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0.414383638885057</v>
      </c>
      <c r="C24" s="121" t="n">
        <v>2020</v>
      </c>
      <c r="D24" s="117" t="n">
        <v>43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0.531735793436028</v>
      </c>
      <c r="C25" s="121" t="n">
        <v>2020</v>
      </c>
      <c r="D25" s="117" t="n">
        <v>43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0.514322370175303</v>
      </c>
      <c r="C26" s="121" t="n">
        <v>2020</v>
      </c>
      <c r="D26" s="117" t="n">
        <v>43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0.454119858005346</v>
      </c>
      <c r="C27" s="121" t="n">
        <v>2020</v>
      </c>
      <c r="D27" s="117" t="n">
        <v>43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0.447687326269798</v>
      </c>
      <c r="C28" s="121" t="n">
        <v>2020</v>
      </c>
      <c r="D28" s="117" t="n">
        <v>43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0.565771621133911</v>
      </c>
      <c r="C29" s="121" t="n">
        <v>2020</v>
      </c>
      <c r="D29" s="117" t="n">
        <v>43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0.497755376865872</v>
      </c>
      <c r="C30" s="121" t="n">
        <v>2020</v>
      </c>
      <c r="D30" s="117" t="n">
        <v>43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0.152973050253157</v>
      </c>
      <c r="C31" s="121" t="n">
        <v>2020</v>
      </c>
      <c r="D31" s="117" t="n">
        <v>43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0.336055753993028</v>
      </c>
      <c r="C32" s="121" t="n">
        <v>2020</v>
      </c>
      <c r="D32" s="117" t="n">
        <v>43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0.539761779653102</v>
      </c>
      <c r="C33" s="121" t="n">
        <v>2020</v>
      </c>
      <c r="D33" s="117" t="n">
        <v>43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0.396461623088464</v>
      </c>
      <c r="C34" s="121" t="n">
        <v>2020</v>
      </c>
      <c r="D34" s="117" t="n">
        <v>43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0.381249936948337</v>
      </c>
      <c r="C35" s="121" t="n">
        <v>2020</v>
      </c>
      <c r="D35" s="117" t="n">
        <v>43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0.499867008945129</v>
      </c>
      <c r="C36" s="121" t="n">
        <v>2020</v>
      </c>
      <c r="D36" s="117" t="n">
        <v>43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0.319160131607329</v>
      </c>
      <c r="C37" s="121" t="n">
        <v>2020</v>
      </c>
      <c r="D37" s="117" t="n">
        <v>43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0.424267469793651</v>
      </c>
      <c r="C38" s="121" t="n">
        <v>2020</v>
      </c>
      <c r="D38" s="117" t="n">
        <v>43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0.0414212739401178</v>
      </c>
      <c r="C39" s="121" t="n">
        <v>2020</v>
      </c>
      <c r="D39" s="117" t="n">
        <v>43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0.351598994930372</v>
      </c>
      <c r="C40" s="121" t="n">
        <v>2020</v>
      </c>
      <c r="D40" s="117" t="n">
        <v>43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0.144655019401791</v>
      </c>
      <c r="C41" s="121" t="n">
        <v>2020</v>
      </c>
      <c r="D41" s="117" t="n">
        <v>43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0.372407573617447</v>
      </c>
      <c r="C42" s="121" t="n">
        <v>2020</v>
      </c>
      <c r="D42" s="117" t="n">
        <v>43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0.271814450676265</v>
      </c>
      <c r="C43" s="121" t="n">
        <v>2020</v>
      </c>
      <c r="D43" s="117" t="n">
        <v>43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0.41973295471669</v>
      </c>
      <c r="C44" s="121" t="n">
        <v>2020</v>
      </c>
      <c r="D44" s="117" t="n">
        <v>43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0.490522942063027</v>
      </c>
      <c r="C45" s="121" t="n">
        <v>2020</v>
      </c>
      <c r="D45" s="117" t="n">
        <v>43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0.301557143217622</v>
      </c>
      <c r="C46" s="121" t="n">
        <v>2020</v>
      </c>
      <c r="D46" s="117" t="n">
        <v>43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0.28135503910578</v>
      </c>
      <c r="C47" s="121" t="n">
        <v>2020</v>
      </c>
      <c r="D47" s="117" t="n">
        <v>43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0.507874373878959</v>
      </c>
      <c r="C48" s="121" t="n">
        <v>2020</v>
      </c>
      <c r="D48" s="117" t="n">
        <v>43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0.364714511069065</v>
      </c>
      <c r="C49" s="121" t="n">
        <v>2020</v>
      </c>
      <c r="D49" s="117" t="n">
        <v>43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0.319626513100106</v>
      </c>
      <c r="C50" s="121" t="n">
        <v>2020</v>
      </c>
      <c r="D50" s="117" t="n">
        <v>43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0.470502721093877</v>
      </c>
      <c r="C51" s="121" t="n">
        <v>2020</v>
      </c>
      <c r="D51" s="117" t="n">
        <v>43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0.371858085932138</v>
      </c>
      <c r="C52" s="121" t="n">
        <v>2020</v>
      </c>
      <c r="D52" s="117" t="n">
        <v>43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0.505970245980832</v>
      </c>
      <c r="C53" s="121" t="n">
        <v>2020</v>
      </c>
      <c r="D53" s="117" t="n">
        <v>43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0.385548971759854</v>
      </c>
      <c r="C54" s="121" t="n">
        <v>2020</v>
      </c>
      <c r="D54" s="117" t="n">
        <v>43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0.389540907408833</v>
      </c>
      <c r="C55" s="121" t="n">
        <v>2020</v>
      </c>
      <c r="D55" s="117" t="n">
        <v>43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0.468624822291217</v>
      </c>
      <c r="C56" s="121" t="n">
        <v>2020</v>
      </c>
      <c r="D56" s="117" t="n">
        <v>43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0.37509122275697</v>
      </c>
      <c r="C57" s="121" t="n">
        <v>2020</v>
      </c>
      <c r="D57" s="117" t="n">
        <v>43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0.376504601582961</v>
      </c>
      <c r="C58" s="121" t="n">
        <v>2020</v>
      </c>
      <c r="D58" s="117" t="n">
        <v>43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0.334222644164468</v>
      </c>
      <c r="C59" s="121" t="n">
        <v>2020</v>
      </c>
      <c r="D59" s="117" t="n">
        <v>43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0.537229315697029</v>
      </c>
      <c r="C60" s="121" t="n">
        <v>2020</v>
      </c>
      <c r="D60" s="117" t="n">
        <v>43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0.541172304483424</v>
      </c>
      <c r="C61" s="121" t="n">
        <v>2020</v>
      </c>
      <c r="D61" s="117" t="n">
        <v>43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0.394014963455638</v>
      </c>
      <c r="C62" s="121" t="n">
        <v>2020</v>
      </c>
      <c r="D62" s="117" t="n">
        <v>43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0.30332239559936</v>
      </c>
      <c r="C63" s="121" t="n">
        <v>2020</v>
      </c>
      <c r="D63" s="117" t="n">
        <v>43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0.445586642880731</v>
      </c>
      <c r="C64" s="121" t="n">
        <v>2020</v>
      </c>
      <c r="D64" s="117" t="n">
        <v>43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0.122561388766082</v>
      </c>
      <c r="C65" s="121" t="n">
        <v>2020</v>
      </c>
      <c r="D65" s="117" t="n">
        <v>43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0.398661250847603</v>
      </c>
      <c r="C66" s="121" t="n">
        <v>2020</v>
      </c>
      <c r="D66" s="117" t="n">
        <v>43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0.349521212827057</v>
      </c>
      <c r="C67" s="121" t="n">
        <v>2020</v>
      </c>
      <c r="D67" s="117" t="n">
        <v>43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0.375260942642301</v>
      </c>
      <c r="C68" s="121" t="n">
        <v>2020</v>
      </c>
      <c r="D68" s="117" t="n">
        <v>43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0.440386834043878</v>
      </c>
      <c r="C69" s="121" t="n">
        <v>2020</v>
      </c>
      <c r="D69" s="117" t="n">
        <v>43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0.375568914160831</v>
      </c>
      <c r="C70" s="121" t="n">
        <v>2020</v>
      </c>
      <c r="D70" s="117" t="n">
        <v>43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0.348150605003388</v>
      </c>
      <c r="C71" s="121" t="n">
        <v>2020</v>
      </c>
      <c r="D71" s="117" t="n">
        <v>43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0.440643535721647</v>
      </c>
      <c r="C72" s="121" t="n">
        <v>2020</v>
      </c>
      <c r="D72" s="117" t="n">
        <v>43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0.419291849593917</v>
      </c>
      <c r="C73" s="121" t="n">
        <v>2020</v>
      </c>
      <c r="D73" s="117" t="n">
        <v>43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0.369903404437618</v>
      </c>
      <c r="C74" s="121" t="n">
        <v>2020</v>
      </c>
      <c r="D74" s="117" t="n">
        <v>43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0.525122689098372</v>
      </c>
      <c r="C75" s="121" t="n">
        <v>2020</v>
      </c>
      <c r="D75" s="117" t="n">
        <v>43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0.450247876130206</v>
      </c>
      <c r="C76" s="121" t="n">
        <v>2020</v>
      </c>
      <c r="D76" s="117" t="n">
        <v>43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0.496146638797934</v>
      </c>
      <c r="C77" s="121" t="n">
        <v>2020</v>
      </c>
      <c r="D77" s="117" t="n">
        <v>43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0.559371158575555</v>
      </c>
      <c r="C78" s="121" t="n">
        <v>2020</v>
      </c>
      <c r="D78" s="117" t="n">
        <v>43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0.517664625070547</v>
      </c>
      <c r="C79" s="121" t="n">
        <v>2020</v>
      </c>
      <c r="D79" s="117" t="n">
        <v>43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0.518475020953283</v>
      </c>
      <c r="C80" s="121" t="n">
        <v>2020</v>
      </c>
      <c r="D80" s="117" t="n">
        <v>43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0.620886596791412</v>
      </c>
      <c r="C81" s="121" t="n">
        <v>2020</v>
      </c>
      <c r="D81" s="117" t="n">
        <v>43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0.382608583586526</v>
      </c>
      <c r="C82" s="121" t="n">
        <v>2020</v>
      </c>
      <c r="D82" s="117" t="n">
        <v>43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0.47531001761064</v>
      </c>
      <c r="C83" s="121" t="n">
        <v>2020</v>
      </c>
      <c r="D83" s="117" t="n">
        <v>43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7E4BD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G53" colorId="64" zoomScale="100" zoomScaleNormal="100" zoomScalePageLayoutView="100" workbookViewId="0">
      <selection pane="topLeft" activeCell="R2" activeCellId="1" sqref="C1:C83 R2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"/>
    <col collapsed="false" customWidth="false" hidden="false" outlineLevel="0" max="16384" min="3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" t="n">
        <f aca="false">'Оборот общ пит'!B2/Население!C2</f>
        <v>1.08267195767196</v>
      </c>
      <c r="D2" s="1" t="n">
        <f aca="false">'Оборот общ пит'!C2/Население!D2</f>
        <v>1.26538716082065</v>
      </c>
      <c r="E2" s="1" t="n">
        <f aca="false">'Оборот общ пит'!D2/Население!E2</f>
        <v>1.66380449141347</v>
      </c>
      <c r="F2" s="1" t="n">
        <f aca="false">'Оборот общ пит'!E2/Население!F2</f>
        <v>2.4805793285056</v>
      </c>
      <c r="G2" s="1" t="n">
        <f aca="false">'Оборот общ пит'!F2/Население!G2</f>
        <v>2.47409836065574</v>
      </c>
      <c r="H2" s="1" t="n">
        <f aca="false">'Оборот общ пит'!G2/Население!H2</f>
        <v>2.50718015665796</v>
      </c>
      <c r="I2" s="1" t="n">
        <f aca="false">'Оборот общ пит'!H2/Население!I2</f>
        <v>2.72526041666667</v>
      </c>
      <c r="J2" s="1" t="n">
        <f aca="false">'Оборот общ пит'!I2/Население!J2</f>
        <v>3.32770927968851</v>
      </c>
      <c r="K2" s="1" t="n">
        <f aca="false">'Оборот общ пит'!J2/Население!K2</f>
        <v>3.86269430051813</v>
      </c>
      <c r="L2" s="1" t="n">
        <f aca="false">'Оборот общ пит'!K2/Население!L2</f>
        <v>4.05684754521964</v>
      </c>
      <c r="M2" s="1" t="n">
        <f aca="false">'Оборот общ пит'!L2/Население!M2</f>
        <v>4.3941935483871</v>
      </c>
      <c r="N2" s="1" t="n">
        <f aca="false">'Оборот общ пит'!M2/Население!N2</f>
        <v>4.68705730843529</v>
      </c>
      <c r="O2" s="1" t="n">
        <f aca="false">'Оборот общ пит'!N2/Население!O2</f>
        <v>5.09806451612903</v>
      </c>
      <c r="P2" s="1" t="n">
        <f aca="false">'Оборот общ пит'!O2/Население!P2</f>
        <v>5.44509043927649</v>
      </c>
      <c r="Q2" s="1" t="n">
        <f aca="false">'Оборот общ пит'!P2/Население!Q2</f>
        <v>5.83473208521627</v>
      </c>
      <c r="R2" s="1" t="n">
        <f aca="false">'Оборот общ пит'!Q2/Население!R2</f>
        <v>6.2219338092148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" t="n">
        <f aca="false">'Оборот общ пит'!B3/Население!C3</f>
        <v>1.64807837226827</v>
      </c>
      <c r="D3" s="1" t="n">
        <f aca="false">'Оборот общ пит'!C3/Население!D3</f>
        <v>2.07438016528926</v>
      </c>
      <c r="E3" s="1" t="n">
        <f aca="false">'Оборот общ пит'!D3/Население!E3</f>
        <v>2.73424449506454</v>
      </c>
      <c r="F3" s="1" t="n">
        <f aca="false">'Оборот общ пит'!E3/Население!F3</f>
        <v>4.0427807486631</v>
      </c>
      <c r="G3" s="1" t="n">
        <f aca="false">'Оборот общ пит'!F3/Население!G3</f>
        <v>3.77153846153846</v>
      </c>
      <c r="H3" s="1" t="n">
        <f aca="false">'Оборот общ пит'!G3/Население!H3</f>
        <v>4.41725490196078</v>
      </c>
      <c r="I3" s="1" t="n">
        <f aca="false">'Оборот общ пит'!H3/Население!I3</f>
        <v>5.6993670886076</v>
      </c>
      <c r="J3" s="1" t="n">
        <f aca="false">'Оборот общ пит'!I3/Население!J3</f>
        <v>6.52950558213716</v>
      </c>
      <c r="K3" s="1" t="n">
        <f aca="false">'Оборот общ пит'!J3/Население!K3</f>
        <v>7.17149758454106</v>
      </c>
      <c r="L3" s="1" t="n">
        <f aca="false">'Оборот общ пит'!K3/Население!L3</f>
        <v>7.82238442822384</v>
      </c>
      <c r="M3" s="1" t="n">
        <f aca="false">'Оборот общ пит'!L3/Население!M3</f>
        <v>8.59461663947798</v>
      </c>
      <c r="N3" s="1" t="n">
        <f aca="false">'Оборот общ пит'!M3/Население!N3</f>
        <v>8.75266175266175</v>
      </c>
      <c r="O3" s="1" t="n">
        <f aca="false">'Оборот общ пит'!N3/Население!O3</f>
        <v>9.35755573905863</v>
      </c>
      <c r="P3" s="1" t="n">
        <f aca="false">'Оборот общ пит'!O3/Население!P3</f>
        <v>10.1</v>
      </c>
      <c r="Q3" s="1" t="n">
        <f aca="false">'Оборот общ пит'!P3/Население!Q3</f>
        <v>10.742665549036</v>
      </c>
      <c r="R3" s="1" t="n">
        <f aca="false">'Оборот общ пит'!Q3/Население!R3</f>
        <v>7.50464919695689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" t="n">
        <f aca="false">'Оборот общ пит'!B4/Население!C4</f>
        <v>1.04576043068641</v>
      </c>
      <c r="D4" s="1" t="n">
        <f aca="false">'Оборот общ пит'!C4/Население!D4</f>
        <v>1.26544467073999</v>
      </c>
      <c r="E4" s="1" t="n">
        <f aca="false">'Оборот общ пит'!D4/Население!E4</f>
        <v>2.13022618231666</v>
      </c>
      <c r="F4" s="1" t="n">
        <f aca="false">'Оборот общ пит'!E4/Население!F4</f>
        <v>3.30917874396135</v>
      </c>
      <c r="G4" s="1" t="n">
        <f aca="false">'Оборот общ пит'!F4/Население!G4</f>
        <v>3.26666666666667</v>
      </c>
      <c r="H4" s="1" t="n">
        <f aca="false">'Оборот общ пит'!G4/Население!H4</f>
        <v>3.37612768910479</v>
      </c>
      <c r="I4" s="1" t="n">
        <f aca="false">'Оборот общ пит'!H4/Население!I4</f>
        <v>4.06424581005587</v>
      </c>
      <c r="J4" s="1" t="n">
        <f aca="false">'Оборот общ пит'!I4/Население!J4</f>
        <v>4.65541490857947</v>
      </c>
      <c r="K4" s="1" t="n">
        <f aca="false">'Оборот общ пит'!J4/Население!K4</f>
        <v>5.17692852087757</v>
      </c>
      <c r="L4" s="1" t="n">
        <f aca="false">'Оборот общ пит'!K4/Население!L4</f>
        <v>5.89260312944523</v>
      </c>
      <c r="M4" s="1" t="n">
        <f aca="false">'Оборот общ пит'!L4/Население!M4</f>
        <v>6.82820329277022</v>
      </c>
      <c r="N4" s="1" t="n">
        <f aca="false">'Оборот общ пит'!M4/Население!N4</f>
        <v>7.09784172661871</v>
      </c>
      <c r="O4" s="1" t="n">
        <f aca="false">'Оборот общ пит'!N4/Население!O4</f>
        <v>7.64150943396226</v>
      </c>
      <c r="P4" s="1" t="n">
        <f aca="false">'Оборот общ пит'!O4/Население!P4</f>
        <v>7.93338213762811</v>
      </c>
      <c r="Q4" s="1" t="n">
        <f aca="false">'Оборот общ пит'!P4/Население!Q4</f>
        <v>8.52945508100147</v>
      </c>
      <c r="R4" s="1" t="n">
        <f aca="false">'Оборот общ пит'!Q4/Население!R4</f>
        <v>6.99478390461997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" t="n">
        <f aca="false">'Оборот общ пит'!B5/Население!C5</f>
        <v>0.781024989411266</v>
      </c>
      <c r="D5" s="1" t="n">
        <f aca="false">'Оборот общ пит'!C5/Население!D5</f>
        <v>0.831892826274849</v>
      </c>
      <c r="E5" s="1" t="n">
        <f aca="false">'Оборот общ пит'!D5/Население!E5</f>
        <v>1.89760348583878</v>
      </c>
      <c r="F5" s="1" t="n">
        <f aca="false">'Оборот общ пит'!E5/Население!F5</f>
        <v>2.44473684210526</v>
      </c>
      <c r="G5" s="1" t="n">
        <f aca="false">'Оборот общ пит'!F5/Население!G5</f>
        <v>2.20308370044053</v>
      </c>
      <c r="H5" s="1" t="n">
        <f aca="false">'Оборот общ пит'!G5/Население!H5</f>
        <v>2.17601713062099</v>
      </c>
      <c r="I5" s="1" t="n">
        <f aca="false">'Оборот общ пит'!H5/Население!I5</f>
        <v>2.46612349914237</v>
      </c>
      <c r="J5" s="1" t="n">
        <f aca="false">'Оборот общ пит'!I5/Население!J5</f>
        <v>3</v>
      </c>
      <c r="K5" s="1" t="n">
        <f aca="false">'Оборот общ пит'!J5/Население!K5</f>
        <v>3.6487762988407</v>
      </c>
      <c r="L5" s="1" t="n">
        <f aca="false">'Оборот общ пит'!K5/Население!L5</f>
        <v>4.10639210639211</v>
      </c>
      <c r="M5" s="1" t="n">
        <f aca="false">'Оборот общ пит'!L5/Население!M5</f>
        <v>5.19459922846121</v>
      </c>
      <c r="N5" s="1" t="n">
        <f aca="false">'Оборот общ пит'!M5/Население!N5</f>
        <v>5.68222698072805</v>
      </c>
      <c r="O5" s="1" t="n">
        <f aca="false">'Оборот общ пит'!N5/Население!O5</f>
        <v>6.40034290612945</v>
      </c>
      <c r="P5" s="1" t="n">
        <f aca="false">'Оборот общ пит'!O5/Население!P5</f>
        <v>7.02104810996564</v>
      </c>
      <c r="Q5" s="1" t="n">
        <f aca="false">'Оборот общ пит'!P5/Население!Q5</f>
        <v>7.77796901893287</v>
      </c>
      <c r="R5" s="1" t="n">
        <f aca="false">'Оборот общ пит'!Q5/Население!R5</f>
        <v>6.68516912402428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" t="n">
        <f aca="false">'Оборот общ пит'!B6/Население!C6</f>
        <v>0.962794918330309</v>
      </c>
      <c r="D6" s="1" t="n">
        <f aca="false">'Оборот общ пит'!C6/Население!D6</f>
        <v>1.27909090909091</v>
      </c>
      <c r="E6" s="1" t="n">
        <f aca="false">'Оборот общ пит'!D6/Население!E6</f>
        <v>1.72334558823529</v>
      </c>
      <c r="F6" s="1" t="n">
        <f aca="false">'Оборот общ пит'!E6/Население!F6</f>
        <v>2.43333333333333</v>
      </c>
      <c r="G6" s="1" t="n">
        <f aca="false">'Оборот общ пит'!F6/Население!G6</f>
        <v>2.00652376514446</v>
      </c>
      <c r="H6" s="1" t="n">
        <f aca="false">'Оборот общ пит'!G6/Население!H6</f>
        <v>2.43962264150943</v>
      </c>
      <c r="I6" s="1" t="n">
        <f aca="false">'Оборот общ пит'!H6/Население!I6</f>
        <v>3.17362428842505</v>
      </c>
      <c r="J6" s="1" t="n">
        <f aca="false">'Оборот общ пит'!I6/Население!J6</f>
        <v>3.90276453765491</v>
      </c>
      <c r="K6" s="1" t="n">
        <f aca="false">'Оборот общ пит'!J6/Население!K6</f>
        <v>4.71236816874401</v>
      </c>
      <c r="L6" s="1" t="n">
        <f aca="false">'Оборот общ пит'!K6/Население!L6</f>
        <v>5.20443587270974</v>
      </c>
      <c r="M6" s="1" t="n">
        <f aca="false">'Оборот общ пит'!L6/Население!M6</f>
        <v>5.00873786407767</v>
      </c>
      <c r="N6" s="1" t="n">
        <f aca="false">'Оборот общ пит'!M6/Население!N6</f>
        <v>5.20527859237537</v>
      </c>
      <c r="O6" s="1" t="n">
        <f aca="false">'Оборот общ пит'!N6/Население!O6</f>
        <v>5.72216748768473</v>
      </c>
      <c r="P6" s="1" t="n">
        <f aca="false">'Оборот общ пит'!O6/Население!P6</f>
        <v>6.44721115537849</v>
      </c>
      <c r="Q6" s="1" t="n">
        <f aca="false">'Оборот общ пит'!P6/Население!Q6</f>
        <v>7.16750250752257</v>
      </c>
      <c r="R6" s="1" t="n">
        <f aca="false">'Оборот общ пит'!Q6/Население!R6</f>
        <v>6.92705167173252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" t="n">
        <f aca="false">'Оборот общ пит'!B7/Население!C7</f>
        <v>0.956989247311828</v>
      </c>
      <c r="D7" s="1" t="n">
        <f aca="false">'Оборот общ пит'!C7/Население!D7</f>
        <v>1.30276134122288</v>
      </c>
      <c r="E7" s="1" t="n">
        <f aca="false">'Оборот общ пит'!D7/Население!E7</f>
        <v>1.79286422200198</v>
      </c>
      <c r="F7" s="1" t="n">
        <f aca="false">'Оборот общ пит'!E7/Население!F7</f>
        <v>2.40755467196819</v>
      </c>
      <c r="G7" s="1" t="n">
        <f aca="false">'Оборот общ пит'!F7/Население!G7</f>
        <v>2.56630109670987</v>
      </c>
      <c r="H7" s="1" t="n">
        <f aca="false">'Оборот общ пит'!G7/Население!H7</f>
        <v>2.98315163528246</v>
      </c>
      <c r="I7" s="1" t="n">
        <f aca="false">'Оборот общ пит'!H7/Население!I7</f>
        <v>3.47321428571429</v>
      </c>
      <c r="J7" s="1" t="n">
        <f aca="false">'Оборот общ пит'!I7/Население!J7</f>
        <v>3.77634194831014</v>
      </c>
      <c r="K7" s="1" t="n">
        <f aca="false">'Оборот общ пит'!J7/Население!K7</f>
        <v>4.21691542288557</v>
      </c>
      <c r="L7" s="1" t="n">
        <f aca="false">'Оборот общ пит'!K7/Население!L7</f>
        <v>4.72304648862512</v>
      </c>
      <c r="M7" s="1" t="n">
        <f aca="false">'Оборот общ пит'!L7/Население!M7</f>
        <v>6.62079207920792</v>
      </c>
      <c r="N7" s="1" t="n">
        <f aca="false">'Оборот общ пит'!M7/Население!N7</f>
        <v>7.07593688362919</v>
      </c>
      <c r="O7" s="1" t="n">
        <f aca="false">'Оборот общ пит'!N7/Население!O7</f>
        <v>8.13932806324111</v>
      </c>
      <c r="P7" s="1" t="n">
        <f aca="false">'Оборот общ пит'!O7/Население!P7</f>
        <v>8.73637264618434</v>
      </c>
      <c r="Q7" s="1" t="n">
        <f aca="false">'Оборот общ пит'!P7/Население!Q7</f>
        <v>10.7686939182453</v>
      </c>
      <c r="R7" s="1" t="n">
        <f aca="false">'Оборот общ пит'!Q7/Население!R7</f>
        <v>9.45554445554446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" t="n">
        <f aca="false">'Оборот общ пит'!B8/Население!C8</f>
        <v>1.18428571428571</v>
      </c>
      <c r="D8" s="1" t="n">
        <f aca="false">'Оборот общ пит'!C8/Население!D8</f>
        <v>1.54724964739069</v>
      </c>
      <c r="E8" s="1" t="n">
        <f aca="false">'Оборот общ пит'!D8/Население!E8</f>
        <v>1.96438746438746</v>
      </c>
      <c r="F8" s="1" t="n">
        <f aca="false">'Оборот общ пит'!E8/Население!F8</f>
        <v>2.81635581061693</v>
      </c>
      <c r="G8" s="1" t="n">
        <f aca="false">'Оборот общ пит'!F8/Население!G8</f>
        <v>2.95953757225434</v>
      </c>
      <c r="H8" s="1" t="n">
        <f aca="false">'Оборот общ пит'!G8/Население!H8</f>
        <v>3.33933933933934</v>
      </c>
      <c r="I8" s="1" t="n">
        <f aca="false">'Оборот общ пит'!H8/Население!I8</f>
        <v>4.05135951661631</v>
      </c>
      <c r="J8" s="1" t="n">
        <f aca="false">'Оборот общ пит'!I8/Население!J8</f>
        <v>4.3535660091047</v>
      </c>
      <c r="K8" s="1" t="n">
        <f aca="false">'Оборот общ пит'!J8/Население!K8</f>
        <v>5</v>
      </c>
      <c r="L8" s="1" t="n">
        <f aca="false">'Оборот общ пит'!K8/Население!L8</f>
        <v>5.2737003058104</v>
      </c>
      <c r="M8" s="1" t="n">
        <f aca="false">'Оборот общ пит'!L8/Население!M8</f>
        <v>5.81566820276498</v>
      </c>
      <c r="N8" s="1" t="n">
        <f aca="false">'Оборот общ пит'!M8/Население!N8</f>
        <v>6.31944444444445</v>
      </c>
      <c r="O8" s="1" t="n">
        <f aca="false">'Оборот общ пит'!N8/Население!O8</f>
        <v>6.51477449455677</v>
      </c>
      <c r="P8" s="1" t="n">
        <f aca="false">'Оборот общ пит'!O8/Население!P8</f>
        <v>6.97645211930926</v>
      </c>
      <c r="Q8" s="1" t="n">
        <f aca="false">'Оборот общ пит'!P8/Население!Q8</f>
        <v>7.54186413902054</v>
      </c>
      <c r="R8" s="1" t="n">
        <f aca="false">'Оборот общ пит'!Q8/Население!R8</f>
        <v>5.89012738853503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" t="n">
        <f aca="false">'Оборот общ пит'!B9/Население!C9</f>
        <v>1.07385398981324</v>
      </c>
      <c r="D9" s="1" t="n">
        <f aca="false">'Оборот общ пит'!C9/Население!D9</f>
        <v>1.39442567567568</v>
      </c>
      <c r="E9" s="1" t="n">
        <f aca="false">'Оборот общ пит'!D9/Население!E9</f>
        <v>1.77369769427839</v>
      </c>
      <c r="F9" s="1" t="n">
        <f aca="false">'Оборот общ пит'!E9/Население!F9</f>
        <v>2.5421686746988</v>
      </c>
      <c r="G9" s="1" t="n">
        <f aca="false">'Оборот общ пит'!F9/Население!G9</f>
        <v>2.58910034602076</v>
      </c>
      <c r="H9" s="1" t="n">
        <f aca="false">'Оборот общ пит'!G9/Население!H9</f>
        <v>2.61545293072824</v>
      </c>
      <c r="I9" s="1" t="n">
        <f aca="false">'Оборот общ пит'!H9/Население!I9</f>
        <v>2.99465240641711</v>
      </c>
      <c r="J9" s="1" t="n">
        <f aca="false">'Оборот общ пит'!I9/Население!J9</f>
        <v>3.44682752457551</v>
      </c>
      <c r="K9" s="1" t="n">
        <f aca="false">'Оборот общ пит'!J9/Население!K9</f>
        <v>3.9597855227882</v>
      </c>
      <c r="L9" s="1" t="n">
        <f aca="false">'Оборот общ пит'!K9/Население!L9</f>
        <v>4.27126230975828</v>
      </c>
      <c r="M9" s="1" t="n">
        <f aca="false">'Оборот общ пит'!L9/Население!M9</f>
        <v>4.80535714285714</v>
      </c>
      <c r="N9" s="1" t="n">
        <f aca="false">'Оборот общ пит'!M9/Население!N9</f>
        <v>5.1433659839715</v>
      </c>
      <c r="O9" s="1" t="n">
        <f aca="false">'Оборот общ пит'!N9/Население!O9</f>
        <v>5.50493273542601</v>
      </c>
      <c r="P9" s="1" t="n">
        <f aca="false">'Оборот общ пит'!O9/Население!P9</f>
        <v>5.68925022583559</v>
      </c>
      <c r="Q9" s="1" t="n">
        <f aca="false">'Оборот общ пит'!P9/Население!Q9</f>
        <v>6.13496376811594</v>
      </c>
      <c r="R9" s="1" t="n">
        <f aca="false">'Оборот общ пит'!Q9/Население!R9</f>
        <v>5.63992707383774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" t="n">
        <f aca="false">'Оборот общ пит'!B10/Население!C10</f>
        <v>1.32663316582915</v>
      </c>
      <c r="D10" s="1" t="n">
        <f aca="false">'Оборот общ пит'!C10/Население!D10</f>
        <v>1.61727349703641</v>
      </c>
      <c r="E10" s="1" t="n">
        <f aca="false">'Оборот общ пит'!D10/Население!E10</f>
        <v>1.94804088586031</v>
      </c>
      <c r="F10" s="1" t="n">
        <f aca="false">'Оборот общ пит'!E10/Население!F10</f>
        <v>2.732249786142</v>
      </c>
      <c r="G10" s="1" t="n">
        <f aca="false">'Оборот общ пит'!F10/Население!G10</f>
        <v>2.78503869303525</v>
      </c>
      <c r="H10" s="1" t="n">
        <f aca="false">'Оборот общ пит'!G10/Население!H10</f>
        <v>3.00255972696246</v>
      </c>
      <c r="I10" s="1" t="n">
        <f aca="false">'Оборот общ пит'!H10/Население!I10</f>
        <v>3.58747855917667</v>
      </c>
      <c r="J10" s="1" t="n">
        <f aca="false">'Оборот общ пит'!I10/Население!J10</f>
        <v>3.95869191049914</v>
      </c>
      <c r="K10" s="1" t="n">
        <f aca="false">'Оборот общ пит'!J10/Население!K10</f>
        <v>4.53793103448276</v>
      </c>
      <c r="L10" s="1" t="n">
        <f aca="false">'Оборот общ пит'!K10/Население!L10</f>
        <v>5.00345423143351</v>
      </c>
      <c r="M10" s="1" t="n">
        <f aca="false">'Оборот общ пит'!L10/Население!M10</f>
        <v>5.54584775086505</v>
      </c>
      <c r="N10" s="1" t="n">
        <f aca="false">'Оборот общ пит'!M10/Население!N10</f>
        <v>5.68425605536332</v>
      </c>
      <c r="O10" s="1" t="n">
        <f aca="false">'Оборот общ пит'!N10/Население!O10</f>
        <v>5.99565217391304</v>
      </c>
      <c r="P10" s="1" t="n">
        <f aca="false">'Оборот общ пит'!O10/Население!P10</f>
        <v>6.40646853146853</v>
      </c>
      <c r="Q10" s="1" t="n">
        <f aca="false">'Оборот общ пит'!P10/Население!Q10</f>
        <v>7.02985074626866</v>
      </c>
      <c r="R10" s="1" t="n">
        <f aca="false">'Оборот общ пит'!Q10/Население!R10</f>
        <v>5.94148936170213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" t="n">
        <f aca="false">'Оборот общ пит'!B11/Население!C11</f>
        <v>2.21079009433962</v>
      </c>
      <c r="D11" s="1" t="n">
        <f aca="false">'Оборот общ пит'!C11/Население!D11</f>
        <v>2.81547978273989</v>
      </c>
      <c r="E11" s="1" t="n">
        <f aca="false">'Оборот общ пит'!D11/Население!E11</f>
        <v>4.47878423111646</v>
      </c>
      <c r="F11" s="1" t="n">
        <f aca="false">'Оборот общ пит'!E11/Население!F11</f>
        <v>6.35246515809981</v>
      </c>
      <c r="G11" s="1" t="n">
        <f aca="false">'Оборот общ пит'!F11/Население!G11</f>
        <v>5.90123640697155</v>
      </c>
      <c r="H11" s="1" t="n">
        <f aca="false">'Оборот общ пит'!G11/Население!H11</f>
        <v>6.1850548831973</v>
      </c>
      <c r="I11" s="1" t="n">
        <f aca="false">'Оборот общ пит'!H11/Население!I11</f>
        <v>6.89790248645645</v>
      </c>
      <c r="J11" s="1" t="n">
        <f aca="false">'Оборот общ пит'!I11/Население!J11</f>
        <v>8.46594778660613</v>
      </c>
      <c r="K11" s="1" t="n">
        <f aca="false">'Оборот общ пит'!J11/Население!K11</f>
        <v>9.29296327446033</v>
      </c>
      <c r="L11" s="1" t="n">
        <f aca="false">'Оборот общ пит'!K11/Население!L11</f>
        <v>10.242013552759</v>
      </c>
      <c r="M11" s="1" t="n">
        <f aca="false">'Оборот общ пит'!L11/Население!M11</f>
        <v>10.739581910097</v>
      </c>
      <c r="N11" s="1" t="n">
        <f aca="false">'Оборот общ пит'!M11/Население!N11</f>
        <v>11.7817593964704</v>
      </c>
      <c r="O11" s="1" t="n">
        <f aca="false">'Оборот общ пит'!N11/Население!O11</f>
        <v>13.4145008663201</v>
      </c>
      <c r="P11" s="1" t="n">
        <f aca="false">'Оборот общ пит'!O11/Население!P11</f>
        <v>14.9193314909857</v>
      </c>
      <c r="Q11" s="1" t="n">
        <f aca="false">'Оборот общ пит'!P11/Население!Q11</f>
        <v>17.0497984657392</v>
      </c>
      <c r="R11" s="1" t="n">
        <f aca="false">'Оборот общ пит'!Q11/Население!R11</f>
        <v>13.1877026851732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" t="n">
        <f aca="false">'Оборот общ пит'!B12/Население!C12</f>
        <v>1.42822384428224</v>
      </c>
      <c r="D12" s="1" t="n">
        <f aca="false">'Оборот общ пит'!C12/Население!D12</f>
        <v>1.65707434052758</v>
      </c>
      <c r="E12" s="1" t="n">
        <f aca="false">'Оборот общ пит'!D12/Население!E12</f>
        <v>1.90689238210399</v>
      </c>
      <c r="F12" s="1" t="n">
        <f aca="false">'Оборот общ пит'!E12/Население!F12</f>
        <v>2.4294403892944</v>
      </c>
      <c r="G12" s="1" t="n">
        <f aca="false">'Оборот общ пит'!F12/Население!G12</f>
        <v>2.36352509179927</v>
      </c>
      <c r="H12" s="1" t="n">
        <f aca="false">'Оборот общ пит'!G12/Население!H12</f>
        <v>2.99236641221374</v>
      </c>
      <c r="I12" s="1" t="n">
        <f aca="false">'Оборот общ пит'!H12/Население!I12</f>
        <v>3.77336747759283</v>
      </c>
      <c r="J12" s="1" t="n">
        <f aca="false">'Оборот общ пит'!I12/Население!J12</f>
        <v>3.98453608247423</v>
      </c>
      <c r="K12" s="1" t="n">
        <f aca="false">'Оборот общ пит'!J12/Население!K12</f>
        <v>4.68181818181818</v>
      </c>
      <c r="L12" s="1" t="n">
        <f aca="false">'Оборот общ пит'!K12/Население!L12</f>
        <v>4.92679738562092</v>
      </c>
      <c r="M12" s="1" t="n">
        <f aca="false">'Оборот общ пит'!L12/Население!M12</f>
        <v>5.31842105263158</v>
      </c>
      <c r="N12" s="1" t="n">
        <f aca="false">'Оборот общ пит'!M12/Население!N12</f>
        <v>5.05298013245033</v>
      </c>
      <c r="O12" s="1" t="n">
        <f aca="false">'Оборот общ пит'!N12/Население!O12</f>
        <v>5.26639892904953</v>
      </c>
      <c r="P12" s="1" t="n">
        <f aca="false">'Оборот общ пит'!O12/Население!P12</f>
        <v>5.50945945945946</v>
      </c>
      <c r="Q12" s="1" t="n">
        <f aca="false">'Оборот общ пит'!P12/Население!Q12</f>
        <v>5.92506811989101</v>
      </c>
      <c r="R12" s="1" t="n">
        <f aca="false">'Оборот общ пит'!Q12/Население!R12</f>
        <v>4.93793103448276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" t="n">
        <f aca="false">'Оборот общ пит'!B13/Население!C13</f>
        <v>0.954583683767872</v>
      </c>
      <c r="D13" s="1" t="n">
        <f aca="false">'Оборот общ пит'!C13/Население!D13</f>
        <v>1.24027072758037</v>
      </c>
      <c r="E13" s="1" t="n">
        <f aca="false">'Оборот общ пит'!D13/Население!E13</f>
        <v>1.70477815699659</v>
      </c>
      <c r="F13" s="1" t="n">
        <f aca="false">'Оборот общ пит'!E13/Население!F13</f>
        <v>2.531330472103</v>
      </c>
      <c r="G13" s="1" t="n">
        <f aca="false">'Оборот общ пит'!F13/Население!G13</f>
        <v>2.61744386873921</v>
      </c>
      <c r="H13" s="1" t="n">
        <f aca="false">'Оборот общ пит'!G13/Население!H13</f>
        <v>2.71701388888889</v>
      </c>
      <c r="I13" s="1" t="n">
        <f aca="false">'Оборот общ пит'!H13/Население!I13</f>
        <v>3.23432055749129</v>
      </c>
      <c r="J13" s="1" t="n">
        <f aca="false">'Оборот общ пит'!I13/Население!J13</f>
        <v>3.78496503496504</v>
      </c>
      <c r="K13" s="1" t="n">
        <f aca="false">'Оборот общ пит'!J13/Население!K13</f>
        <v>4.26029798422437</v>
      </c>
      <c r="L13" s="1" t="n">
        <f aca="false">'Оборот общ пит'!K13/Население!L13</f>
        <v>4.77356828193833</v>
      </c>
      <c r="M13" s="1" t="n">
        <f aca="false">'Оборот общ пит'!L13/Население!M13</f>
        <v>5.25486725663717</v>
      </c>
      <c r="N13" s="1" t="n">
        <f aca="false">'Оборот общ пит'!M13/Население!N13</f>
        <v>4.9094942324756</v>
      </c>
      <c r="O13" s="1" t="n">
        <f aca="false">'Оборот общ пит'!N13/Население!O13</f>
        <v>5.44028520499109</v>
      </c>
      <c r="P13" s="1" t="n">
        <f aca="false">'Оборот общ пит'!O13/Население!P13</f>
        <v>5.79263913824058</v>
      </c>
      <c r="Q13" s="1" t="n">
        <f aca="false">'Оборот общ пит'!P13/Население!Q13</f>
        <v>6.29395852119026</v>
      </c>
      <c r="R13" s="1" t="n">
        <f aca="false">'Оборот общ пит'!Q13/Население!R13</f>
        <v>6.39799635701275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" t="n">
        <f aca="false">'Оборот общ пит'!B14/Население!C14</f>
        <v>0.851707317073171</v>
      </c>
      <c r="D14" s="1" t="n">
        <f aca="false">'Оборот общ пит'!C14/Население!D14</f>
        <v>1.00596421471173</v>
      </c>
      <c r="E14" s="1" t="n">
        <f aca="false">'Оборот общ пит'!D14/Население!E14</f>
        <v>2.37625754527163</v>
      </c>
      <c r="F14" s="1" t="n">
        <f aca="false">'Оборот общ пит'!E14/Население!F14</f>
        <v>3.02441505595117</v>
      </c>
      <c r="G14" s="1" t="n">
        <f aca="false">'Оборот общ пит'!F14/Население!G14</f>
        <v>3.17556468172485</v>
      </c>
      <c r="H14" s="1" t="n">
        <f aca="false">'Оборот общ пит'!G14/Население!H14</f>
        <v>3.70498474059003</v>
      </c>
      <c r="I14" s="1" t="n">
        <f aca="false">'Оборот общ пит'!H14/Население!I14</f>
        <v>4.51376146788991</v>
      </c>
      <c r="J14" s="1" t="n">
        <f aca="false">'Оборот общ пит'!I14/Население!J14</f>
        <v>5.17128205128205</v>
      </c>
      <c r="K14" s="1" t="n">
        <f aca="false">'Оборот общ пит'!J14/Население!K14</f>
        <v>5.97727272727273</v>
      </c>
      <c r="L14" s="1" t="n">
        <f aca="false">'Оборот общ пит'!K14/Население!L14</f>
        <v>6.59896373056995</v>
      </c>
      <c r="M14" s="1" t="n">
        <f aca="false">'Оборот общ пит'!L14/Население!M14</f>
        <v>6.86757038581856</v>
      </c>
      <c r="N14" s="1" t="n">
        <f aca="false">'Оборот общ пит'!M14/Население!N14</f>
        <v>6.7607555089192</v>
      </c>
      <c r="O14" s="1" t="n">
        <f aca="false">'Оборот общ пит'!N14/Население!O14</f>
        <v>6.88</v>
      </c>
      <c r="P14" s="1" t="n">
        <f aca="false">'Оборот общ пит'!O14/Население!P14</f>
        <v>7.38747346072187</v>
      </c>
      <c r="Q14" s="1" t="n">
        <f aca="false">'Оборот общ пит'!P14/Население!Q14</f>
        <v>7.7903743315508</v>
      </c>
      <c r="R14" s="1" t="n">
        <f aca="false">'Оборот общ пит'!Q14/Население!R14</f>
        <v>6.16720955483171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" t="n">
        <f aca="false">'Оборот общ пит'!B15/Население!C15</f>
        <v>0.830553116769096</v>
      </c>
      <c r="D15" s="1" t="n">
        <f aca="false">'Оборот общ пит'!C15/Население!D15</f>
        <v>1.03097345132743</v>
      </c>
      <c r="E15" s="1" t="n">
        <f aca="false">'Оборот общ пит'!D15/Население!E15</f>
        <v>1.34914950760967</v>
      </c>
      <c r="F15" s="1" t="n">
        <f aca="false">'Оборот общ пит'!E15/Население!F15</f>
        <v>2.01446654611212</v>
      </c>
      <c r="G15" s="1" t="n">
        <f aca="false">'Оборот общ пит'!F15/Население!G15</f>
        <v>1.96080218778487</v>
      </c>
      <c r="H15" s="1" t="n">
        <f aca="false">'Оборот общ пит'!G15/Население!H15</f>
        <v>1.99633027522936</v>
      </c>
      <c r="I15" s="1" t="n">
        <f aca="false">'Оборот общ пит'!H15/Население!I15</f>
        <v>2.46395563770795</v>
      </c>
      <c r="J15" s="1" t="n">
        <f aca="false">'Оборот общ пит'!I15/Население!J15</f>
        <v>2.82063197026022</v>
      </c>
      <c r="K15" s="1" t="n">
        <f aca="false">'Оборот общ пит'!J15/Население!K15</f>
        <v>3.28624883068288</v>
      </c>
      <c r="L15" s="1" t="n">
        <f aca="false">'Оборот общ пит'!K15/Население!L15</f>
        <v>3.91148775894539</v>
      </c>
      <c r="M15" s="1" t="n">
        <f aca="false">'Оборот общ пит'!L15/Население!M15</f>
        <v>4.39809523809524</v>
      </c>
      <c r="N15" s="1" t="n">
        <f aca="false">'Оборот общ пит'!M15/Население!N15</f>
        <v>4.63846153846154</v>
      </c>
      <c r="O15" s="1" t="n">
        <f aca="false">'Оборот общ пит'!N15/Население!O15</f>
        <v>5.06776379477251</v>
      </c>
      <c r="P15" s="1" t="n">
        <f aca="false">'Оборот общ пит'!O15/Население!P15</f>
        <v>5.71358267716536</v>
      </c>
      <c r="Q15" s="1" t="n">
        <f aca="false">'Оборот общ пит'!P15/Население!Q15</f>
        <v>6.23932472691162</v>
      </c>
      <c r="R15" s="1" t="n">
        <f aca="false">'Оборот общ пит'!Q15/Население!R15</f>
        <v>5.74044265593561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" t="n">
        <f aca="false">'Оборот общ пит'!B16/Население!C16</f>
        <v>1.53639575971731</v>
      </c>
      <c r="D16" s="1" t="n">
        <f aca="false">'Оборот общ пит'!C16/Население!D16</f>
        <v>2.03482587064677</v>
      </c>
      <c r="E16" s="1" t="n">
        <f aca="false">'Оборот общ пит'!D16/Население!E16</f>
        <v>2.39856115107914</v>
      </c>
      <c r="F16" s="1" t="n">
        <f aca="false">'Оборот общ пит'!E16/Население!F16</f>
        <v>3.13260869565217</v>
      </c>
      <c r="G16" s="1" t="n">
        <f aca="false">'Оборот общ пит'!F16/Население!G16</f>
        <v>3.39810080350621</v>
      </c>
      <c r="H16" s="1" t="n">
        <f aca="false">'Оборот общ пит'!G16/Население!H16</f>
        <v>3.76814814814815</v>
      </c>
      <c r="I16" s="1" t="n">
        <f aca="false">'Оборот общ пит'!H16/Население!I16</f>
        <v>4.20342771982116</v>
      </c>
      <c r="J16" s="1" t="n">
        <f aca="false">'Оборот общ пит'!I16/Население!J16</f>
        <v>4.62668665667166</v>
      </c>
      <c r="K16" s="1" t="n">
        <f aca="false">'Оборот общ пит'!J16/Население!K16</f>
        <v>5.12528301886793</v>
      </c>
      <c r="L16" s="1" t="n">
        <f aca="false">'Оборот общ пит'!K16/Население!L16</f>
        <v>5.64182509505703</v>
      </c>
      <c r="M16" s="1" t="n">
        <f aca="false">'Оборот общ пит'!L16/Население!M16</f>
        <v>6.13793103448276</v>
      </c>
      <c r="N16" s="1" t="n">
        <f aca="false">'Оборот общ пит'!M16/Население!N16</f>
        <v>6.03700848111025</v>
      </c>
      <c r="O16" s="1" t="n">
        <f aca="false">'Оборот общ пит'!N16/Население!O16</f>
        <v>6.4797507788162</v>
      </c>
      <c r="P16" s="1" t="n">
        <f aca="false">'Оборот общ пит'!O16/Население!P16</f>
        <v>6.83700787401575</v>
      </c>
      <c r="Q16" s="1" t="n">
        <f aca="false">'Оборот общ пит'!P16/Население!Q16</f>
        <v>7.33968253968254</v>
      </c>
      <c r="R16" s="1" t="n">
        <f aca="false">'Оборот общ пит'!Q16/Население!R16</f>
        <v>6.40128410914928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" t="n">
        <f aca="false">'Оборот общ пит'!B17/Население!C17</f>
        <v>0.502786377708978</v>
      </c>
      <c r="D17" s="1" t="n">
        <f aca="false">'Оборот общ пит'!C17/Население!D17</f>
        <v>0.56875</v>
      </c>
      <c r="E17" s="1" t="n">
        <f aca="false">'Оборот общ пит'!D17/Население!E17</f>
        <v>1.66835443037975</v>
      </c>
      <c r="F17" s="1" t="n">
        <f aca="false">'Оборот общ пит'!E17/Население!F17</f>
        <v>2.38250319284802</v>
      </c>
      <c r="G17" s="1" t="n">
        <f aca="false">'Оборот общ пит'!F17/Население!G17</f>
        <v>2.35930457179652</v>
      </c>
      <c r="H17" s="1" t="n">
        <f aca="false">'Оборот общ пит'!G17/Население!H17</f>
        <v>2.6341935483871</v>
      </c>
      <c r="I17" s="1" t="n">
        <f aca="false">'Оборот общ пит'!H17/Население!I17</f>
        <v>2.73915857605178</v>
      </c>
      <c r="J17" s="1" t="n">
        <f aca="false">'Оборот общ пит'!I17/Население!J17</f>
        <v>2.7976501305483</v>
      </c>
      <c r="K17" s="1" t="n">
        <f aca="false">'Оборот общ пит'!J17/Население!K17</f>
        <v>2.8988173455979</v>
      </c>
      <c r="L17" s="1" t="n">
        <f aca="false">'Оборот общ пит'!K17/Население!L17</f>
        <v>3.25627476882431</v>
      </c>
      <c r="M17" s="1" t="n">
        <f aca="false">'Оборот общ пит'!L17/Население!M17</f>
        <v>4.23572377158035</v>
      </c>
      <c r="N17" s="1" t="n">
        <f aca="false">'Оборот общ пит'!M17/Население!N17</f>
        <v>4.99066044029353</v>
      </c>
      <c r="O17" s="1" t="n">
        <f aca="false">'Оборот общ пит'!N17/Население!O17</f>
        <v>5.42828418230563</v>
      </c>
      <c r="P17" s="1" t="n">
        <f aca="false">'Оборот общ пит'!O17/Население!P17</f>
        <v>5.73563218390805</v>
      </c>
      <c r="Q17" s="1" t="n">
        <f aca="false">'Оборот общ пит'!P17/Население!Q17</f>
        <v>6.13369713506139</v>
      </c>
      <c r="R17" s="1" t="n">
        <f aca="false">'Оборот общ пит'!Q17/Население!R17</f>
        <v>5.57694962042788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" t="n">
        <f aca="false">'Оборот общ пит'!B18/Население!C18</f>
        <v>1.53922315308454</v>
      </c>
      <c r="D18" s="1" t="n">
        <f aca="false">'Оборот общ пит'!C18/Население!D18</f>
        <v>1.95256024096386</v>
      </c>
      <c r="E18" s="1" t="n">
        <f aca="false">'Оборот общ пит'!D18/Население!E18</f>
        <v>3.50378787878788</v>
      </c>
      <c r="F18" s="1" t="n">
        <f aca="false">'Оборот общ пит'!E18/Население!F18</f>
        <v>4.53307984790875</v>
      </c>
      <c r="G18" s="1" t="n">
        <f aca="false">'Оборот общ пит'!F18/Население!G18</f>
        <v>4.48320610687023</v>
      </c>
      <c r="H18" s="1" t="n">
        <f aca="false">'Оборот общ пит'!G18/Население!H18</f>
        <v>4.87411487018096</v>
      </c>
      <c r="I18" s="1" t="n">
        <f aca="false">'Оборот общ пит'!H18/Население!I18</f>
        <v>5.17938630999213</v>
      </c>
      <c r="J18" s="1" t="n">
        <f aca="false">'Оборот общ пит'!I18/Население!J18</f>
        <v>5.81446540880503</v>
      </c>
      <c r="K18" s="1" t="n">
        <f aca="false">'Оборот общ пит'!J18/Население!K18</f>
        <v>6.33569182389937</v>
      </c>
      <c r="L18" s="1" t="n">
        <f aca="false">'Оборот общ пит'!K18/Население!L18</f>
        <v>6.81525157232704</v>
      </c>
      <c r="M18" s="1" t="n">
        <f aca="false">'Оборот общ пит'!L18/Население!M18</f>
        <v>6.55267295597484</v>
      </c>
      <c r="N18" s="1" t="n">
        <f aca="false">'Оборот общ пит'!M18/Население!N18</f>
        <v>7.21007081038552</v>
      </c>
      <c r="O18" s="1" t="n">
        <f aca="false">'Оборот общ пит'!N18/Население!O18</f>
        <v>7.56398104265403</v>
      </c>
      <c r="P18" s="1" t="n">
        <f aca="false">'Оборот общ пит'!O18/Население!P18</f>
        <v>8.42460317460317</v>
      </c>
      <c r="Q18" s="1" t="n">
        <f aca="false">'Оборот общ пит'!P18/Население!Q18</f>
        <v>10.5582137161085</v>
      </c>
      <c r="R18" s="1" t="n">
        <f aca="false">'Оборот общ пит'!Q18/Население!R18</f>
        <v>9.69943593875907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" t="n">
        <f aca="false">'Оборот общ пит'!B19/Население!C19</f>
        <v>6.06819846210179</v>
      </c>
      <c r="D19" s="1" t="n">
        <f aca="false">'Оборот общ пит'!C19/Население!D19</f>
        <v>7.91625899280576</v>
      </c>
      <c r="E19" s="1" t="n">
        <f aca="false">'Оборот общ пит'!D19/Население!E19</f>
        <v>9.15417025758882</v>
      </c>
      <c r="F19" s="1" t="n">
        <f aca="false">'Оборот общ пит'!E19/Население!F19</f>
        <v>10.7014326647564</v>
      </c>
      <c r="G19" s="1" t="n">
        <f aca="false">'Оборот общ пит'!F19/Население!G19</f>
        <v>11.1987819963841</v>
      </c>
      <c r="H19" s="1" t="n">
        <f aca="false">'Оборот общ пит'!G19/Население!H19</f>
        <v>10.3985789792912</v>
      </c>
      <c r="I19" s="1" t="n">
        <f aca="false">'Оборот общ пит'!H19/Население!I19</f>
        <v>11.6404029966417</v>
      </c>
      <c r="J19" s="1" t="n">
        <f aca="false">'Оборот общ пит'!I19/Население!J19</f>
        <v>12.1390651085142</v>
      </c>
      <c r="K19" s="1" t="n">
        <f aca="false">'Оборот общ пит'!J19/Население!K19</f>
        <v>13.6314007267922</v>
      </c>
      <c r="L19" s="1" t="n">
        <f aca="false">'Оборот общ пит'!K19/Население!L19</f>
        <v>14.2761334754448</v>
      </c>
      <c r="M19" s="1" t="n">
        <f aca="false">'Оборот общ пит'!L19/Население!M19</f>
        <v>14.2117599351176</v>
      </c>
      <c r="N19" s="1" t="n">
        <f aca="false">'Оборот общ пит'!M19/Население!N19</f>
        <v>12.9940230999112</v>
      </c>
      <c r="O19" s="1" t="n">
        <f aca="false">'Оборот общ пит'!N19/Население!O19</f>
        <v>13.1602302710482</v>
      </c>
      <c r="P19" s="1" t="n">
        <f aca="false">'Оборот общ пит'!O19/Население!P19</f>
        <v>14.4756242568371</v>
      </c>
      <c r="Q19" s="1" t="n">
        <f aca="false">'Оборот общ пит'!P19/Население!Q19</f>
        <v>15.9350843981701</v>
      </c>
      <c r="R19" s="1" t="n">
        <f aca="false">'Оборот общ пит'!Q19/Население!R19</f>
        <v>20.2579217700514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" t="n">
        <f aca="false">'Оборот общ пит'!B20/Население!C20</f>
        <v>1.64940828402367</v>
      </c>
      <c r="D20" s="1" t="n">
        <f aca="false">'Оборот общ пит'!C20/Население!D20</f>
        <v>1.96131805157593</v>
      </c>
      <c r="E20" s="1" t="n">
        <f aca="false">'Оборот общ пит'!D20/Население!E20</f>
        <v>2.37085137085137</v>
      </c>
      <c r="F20" s="1" t="n">
        <f aca="false">'Оборот общ пит'!E20/Население!F20</f>
        <v>2.73227206946454</v>
      </c>
      <c r="G20" s="1" t="n">
        <f aca="false">'Оборот общ пит'!F20/Население!G20</f>
        <v>2.75982532751092</v>
      </c>
      <c r="H20" s="1" t="n">
        <f aca="false">'Оборот общ пит'!G20/Население!H20</f>
        <v>3.22083981337481</v>
      </c>
      <c r="I20" s="1" t="n">
        <f aca="false">'Оборот общ пит'!H20/Население!I20</f>
        <v>3.834375</v>
      </c>
      <c r="J20" s="1" t="n">
        <f aca="false">'Оборот общ пит'!I20/Население!J20</f>
        <v>4.45368916797488</v>
      </c>
      <c r="K20" s="1" t="n">
        <f aca="false">'Оборот общ пит'!J20/Население!K20</f>
        <v>4.89905362776025</v>
      </c>
      <c r="L20" s="1" t="n">
        <f aca="false">'Оборот общ пит'!K20/Население!L20</f>
        <v>5.69194312796209</v>
      </c>
      <c r="M20" s="1" t="n">
        <f aca="false">'Оборот общ пит'!L20/Население!M20</f>
        <v>6.52539682539683</v>
      </c>
      <c r="N20" s="1" t="n">
        <f aca="false">'Оборот общ пит'!M20/Население!N20</f>
        <v>7.25996810207337</v>
      </c>
      <c r="O20" s="1" t="n">
        <f aca="false">'Оборот общ пит'!N20/Население!O20</f>
        <v>7.68971061093248</v>
      </c>
      <c r="P20" s="1" t="n">
        <f aca="false">'Оборот общ пит'!O20/Население!P20</f>
        <v>8.04045307443366</v>
      </c>
      <c r="Q20" s="1" t="n">
        <f aca="false">'Оборот общ пит'!P20/Население!Q20</f>
        <v>8.93322475570033</v>
      </c>
      <c r="R20" s="1" t="n">
        <f aca="false">'Оборот общ пит'!Q20/Население!R20</f>
        <v>9.44499178981938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" t="n">
        <f aca="false">'Оборот общ пит'!B21/Население!C21</f>
        <v>2.08411214953271</v>
      </c>
      <c r="D21" s="1" t="n">
        <f aca="false">'Оборот общ пит'!C21/Население!D21</f>
        <v>2.7248730964467</v>
      </c>
      <c r="E21" s="1" t="n">
        <f aca="false">'Оборот общ пит'!D21/Население!E21</f>
        <v>3.26769230769231</v>
      </c>
      <c r="F21" s="1" t="n">
        <f aca="false">'Оборот общ пит'!E21/Население!F21</f>
        <v>3.96590909090909</v>
      </c>
      <c r="G21" s="1" t="n">
        <f aca="false">'Оборот общ пит'!F21/Население!G21</f>
        <v>4.66631908237748</v>
      </c>
      <c r="H21" s="1" t="n">
        <f aca="false">'Оборот общ пит'!G21/Население!H21</f>
        <v>5.55061179087875</v>
      </c>
      <c r="I21" s="1" t="n">
        <f aca="false">'Оборот общ пит'!H21/Население!I21</f>
        <v>7.06966292134831</v>
      </c>
      <c r="J21" s="1" t="n">
        <f aca="false">'Оборот общ пит'!I21/Население!J21</f>
        <v>7.79545454545455</v>
      </c>
      <c r="K21" s="1" t="n">
        <f aca="false">'Оборот общ пит'!J21/Население!K21</f>
        <v>8.57454128440367</v>
      </c>
      <c r="L21" s="1" t="n">
        <f aca="false">'Оборот общ пит'!K21/Население!L21</f>
        <v>9.13773148148148</v>
      </c>
      <c r="M21" s="1" t="n">
        <f aca="false">'Оборот общ пит'!L21/Население!M21</f>
        <v>9.32905484247375</v>
      </c>
      <c r="N21" s="1" t="n">
        <f aca="false">'Оборот общ пит'!M21/Население!N21</f>
        <v>9.2764705882353</v>
      </c>
      <c r="O21" s="1" t="n">
        <f aca="false">'Оборот общ пит'!N21/Население!O21</f>
        <v>9.66706302021403</v>
      </c>
      <c r="P21" s="1" t="n">
        <f aca="false">'Оборот общ пит'!O21/Население!P21</f>
        <v>10.1795180722892</v>
      </c>
      <c r="Q21" s="1" t="n">
        <f aca="false">'Оборот общ пит'!P21/Население!Q21</f>
        <v>11.2399512789281</v>
      </c>
      <c r="R21" s="1" t="n">
        <f aca="false">'Оборот общ пит'!Q21/Население!R21</f>
        <v>11.6154791154791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" t="n">
        <f aca="false">'Оборот общ пит'!B22/Население!C22</f>
        <v>1.79641185647426</v>
      </c>
      <c r="D22" s="1" t="n">
        <f aca="false">'Оборот общ пит'!C22/Население!D22</f>
        <v>2.06893880712626</v>
      </c>
      <c r="E22" s="1" t="n">
        <f aca="false">'Оборот общ пит'!D22/Население!E22</f>
        <v>2.8703125</v>
      </c>
      <c r="F22" s="1" t="n">
        <f aca="false">'Оборот общ пит'!E22/Население!F22</f>
        <v>3.90566037735849</v>
      </c>
      <c r="G22" s="1" t="n">
        <f aca="false">'Оборот общ пит'!F22/Население!G22</f>
        <v>4.12044374009509</v>
      </c>
      <c r="H22" s="1" t="n">
        <f aca="false">'Оборот общ пит'!G22/Население!H22</f>
        <v>4.52734693877551</v>
      </c>
      <c r="I22" s="1" t="n">
        <f aca="false">'Оборот общ пит'!H22/Население!I22</f>
        <v>5.91426215993405</v>
      </c>
      <c r="J22" s="1" t="n">
        <f aca="false">'Оборот общ пит'!I22/Население!J22</f>
        <v>7.00915141430949</v>
      </c>
      <c r="K22" s="1" t="n">
        <f aca="false">'Оборот общ пит'!J22/Население!K22</f>
        <v>7.82130872483222</v>
      </c>
      <c r="L22" s="1" t="n">
        <f aca="false">'Оборот общ пит'!K22/Население!L22</f>
        <v>9.03803888419273</v>
      </c>
      <c r="M22" s="1" t="n">
        <f aca="false">'Оборот общ пит'!L22/Население!M22</f>
        <v>10.247870528109</v>
      </c>
      <c r="N22" s="1" t="n">
        <f aca="false">'Оборот общ пит'!M22/Население!N22</f>
        <v>11.1578044596913</v>
      </c>
      <c r="O22" s="1" t="n">
        <f aca="false">'Оборот общ пит'!N22/Население!O22</f>
        <v>12.5160173160173</v>
      </c>
      <c r="P22" s="1" t="n">
        <f aca="false">'Оборот общ пит'!O22/Население!P22</f>
        <v>13.5061188811189</v>
      </c>
      <c r="Q22" s="1" t="n">
        <f aca="false">'Оборот общ пит'!P22/Население!Q22</f>
        <v>14.3045774647887</v>
      </c>
      <c r="R22" s="1" t="n">
        <f aca="false">'Оборот общ пит'!Q22/Население!R22</f>
        <v>12.0869565217391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" t="n">
        <f aca="false">'Оборот общ пит'!B23/Население!C23</f>
        <v>1.57327935222672</v>
      </c>
      <c r="D23" s="1" t="n">
        <f aca="false">'Оборот общ пит'!C23/Население!D23</f>
        <v>1.71093117408907</v>
      </c>
      <c r="E23" s="1" t="n">
        <f aca="false">'Оборот общ пит'!D23/Население!E23</f>
        <v>2.85342019543974</v>
      </c>
      <c r="F23" s="1" t="n">
        <f aca="false">'Оборот общ пит'!E23/Население!F23</f>
        <v>3.54783319705642</v>
      </c>
      <c r="G23" s="1" t="n">
        <f aca="false">'Оборот общ пит'!F23/Население!G23</f>
        <v>2.77914614121511</v>
      </c>
      <c r="H23" s="1" t="n">
        <f aca="false">'Оборот общ пит'!G23/Население!H23</f>
        <v>3.08243130724396</v>
      </c>
      <c r="I23" s="1" t="n">
        <f aca="false">'Оборот общ пит'!H23/Население!I23</f>
        <v>3.49332220367279</v>
      </c>
      <c r="J23" s="1" t="n">
        <f aca="false">'Оборот общ пит'!I23/Население!J23</f>
        <v>3.83612040133779</v>
      </c>
      <c r="K23" s="1" t="n">
        <f aca="false">'Оборот общ пит'!J23/Население!K23</f>
        <v>4.22380553227159</v>
      </c>
      <c r="L23" s="1" t="n">
        <f aca="false">'Оборот общ пит'!K23/Население!L23</f>
        <v>4.71452560873216</v>
      </c>
      <c r="M23" s="1" t="n">
        <f aca="false">'Оборот общ пит'!L23/Население!M23</f>
        <v>5.48232323232323</v>
      </c>
      <c r="N23" s="1" t="n">
        <f aca="false">'Оборот общ пит'!M23/Население!N23</f>
        <v>5.67483108108108</v>
      </c>
      <c r="O23" s="1" t="n">
        <f aca="false">'Оборот общ пит'!N23/Население!O23</f>
        <v>6.13508920985557</v>
      </c>
      <c r="P23" s="1" t="n">
        <f aca="false">'Оборот общ пит'!O23/Население!P23</f>
        <v>6.92551369863014</v>
      </c>
      <c r="Q23" s="1" t="n">
        <f aca="false">'Оборот общ пит'!P23/Население!Q23</f>
        <v>7.84051724137931</v>
      </c>
      <c r="R23" s="1" t="n">
        <f aca="false">'Оборот общ пит'!Q23/Население!R23</f>
        <v>6.83145091225022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" t="n">
        <f aca="false">'Оборот общ пит'!B24/Население!C24</f>
        <v>1.54059829059829</v>
      </c>
      <c r="D24" s="1" t="n">
        <f aca="false">'Оборот общ пит'!C24/Население!D24</f>
        <v>2.00957446808511</v>
      </c>
      <c r="E24" s="1" t="n">
        <f aca="false">'Оборот общ пит'!D24/Население!E24</f>
        <v>3.59338313767343</v>
      </c>
      <c r="F24" s="1" t="n">
        <f aca="false">'Оборот общ пит'!E24/Население!F24</f>
        <v>4.17075773745998</v>
      </c>
      <c r="G24" s="1" t="n">
        <f aca="false">'Оборот общ пит'!F24/Население!G24</f>
        <v>4.14621131270011</v>
      </c>
      <c r="H24" s="1" t="n">
        <f aca="false">'Оборот общ пит'!G24/Население!H24</f>
        <v>4.46496815286624</v>
      </c>
      <c r="I24" s="1" t="n">
        <f aca="false">'Оборот общ пит'!H24/Население!I24</f>
        <v>5.04012671594509</v>
      </c>
      <c r="J24" s="1" t="n">
        <f aca="false">'Оборот общ пит'!I24/Население!J24</f>
        <v>5.38115183246073</v>
      </c>
      <c r="K24" s="1" t="n">
        <f aca="false">'Оборот общ пит'!J24/Население!K24</f>
        <v>6.3717549325026</v>
      </c>
      <c r="L24" s="1" t="n">
        <f aca="false">'Оборот общ пит'!K24/Население!L24</f>
        <v>8.80804953560372</v>
      </c>
      <c r="M24" s="1" t="n">
        <f aca="false">'Оборот общ пит'!L24/Население!M24</f>
        <v>9.93032786885246</v>
      </c>
      <c r="N24" s="1" t="n">
        <f aca="false">'Оборот общ пит'!M24/Население!N24</f>
        <v>10.4411764705882</v>
      </c>
      <c r="O24" s="1" t="n">
        <f aca="false">'Оборот общ пит'!N24/Население!O24</f>
        <v>11.7597989949749</v>
      </c>
      <c r="P24" s="1" t="n">
        <f aca="false">'Оборот общ пит'!O24/Население!P24</f>
        <v>13.0169660678643</v>
      </c>
      <c r="Q24" s="1" t="n">
        <f aca="false">'Оборот общ пит'!P24/Население!Q24</f>
        <v>13.5488647581441</v>
      </c>
      <c r="R24" s="1" t="n">
        <f aca="false">'Оборот общ пит'!Q24/Население!R24</f>
        <v>11.1187438665358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" t="n">
        <f aca="false">'Оборот общ пит'!B25/Население!C25</f>
        <v>2.09020771513353</v>
      </c>
      <c r="D25" s="1" t="n">
        <f aca="false">'Оборот общ пит'!C25/Население!D25</f>
        <v>2.81143552311436</v>
      </c>
      <c r="E25" s="1" t="n">
        <f aca="false">'Оборот общ пит'!D25/Население!E25</f>
        <v>3.63125763125763</v>
      </c>
      <c r="F25" s="1" t="n">
        <f aca="false">'Оборот общ пит'!E25/Население!F25</f>
        <v>4.31230863441519</v>
      </c>
      <c r="G25" s="1" t="n">
        <f aca="false">'Оборот общ пит'!F25/Население!G25</f>
        <v>4.61029411764706</v>
      </c>
      <c r="H25" s="1" t="n">
        <f aca="false">'Оборот общ пит'!G25/Население!H25</f>
        <v>4.87725421756835</v>
      </c>
      <c r="I25" s="1" t="n">
        <f aca="false">'Оборот общ пит'!H25/Население!I25</f>
        <v>5.47001153402537</v>
      </c>
      <c r="J25" s="1" t="n">
        <f aca="false">'Оборот общ пит'!I25/Население!J25</f>
        <v>6.12735579668761</v>
      </c>
      <c r="K25" s="1" t="n">
        <f aca="false">'Оборот общ пит'!J25/Население!K25</f>
        <v>6.23866213151927</v>
      </c>
      <c r="L25" s="1" t="n">
        <f aca="false">'Оборот общ пит'!K25/Население!L25</f>
        <v>6.47972972972973</v>
      </c>
      <c r="M25" s="1" t="n">
        <f aca="false">'Оборот общ пит'!L25/Население!M25</f>
        <v>7.08038223721192</v>
      </c>
      <c r="N25" s="1" t="n">
        <f aca="false">'Оборот общ пит'!M25/Население!N25</f>
        <v>8.27790178571429</v>
      </c>
      <c r="O25" s="1" t="n">
        <f aca="false">'Оборот общ пит'!N25/Население!O25</f>
        <v>8.52370452039691</v>
      </c>
      <c r="P25" s="1" t="n">
        <f aca="false">'Оборот общ пит'!O25/Население!P25</f>
        <v>9.08279220779221</v>
      </c>
      <c r="Q25" s="1" t="n">
        <f aca="false">'Оборот общ пит'!P25/Население!Q25</f>
        <v>10.0479744136461</v>
      </c>
      <c r="R25" s="1" t="n">
        <f aca="false">'Оборот общ пит'!Q25/Население!R25</f>
        <v>7.65821447437929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" t="n">
        <f aca="false">'Оборот общ пит'!B26/Население!C26</f>
        <v>3.04529201430274</v>
      </c>
      <c r="D26" s="1" t="n">
        <f aca="false">'Оборот общ пит'!C26/Население!D26</f>
        <v>3.57407407407407</v>
      </c>
      <c r="E26" s="1" t="n">
        <f aca="false">'Оборот общ пит'!D26/Население!E26</f>
        <v>4.23687281213536</v>
      </c>
      <c r="F26" s="1" t="n">
        <f aca="false">'Оборот общ пит'!E26/Население!F26</f>
        <v>5.50293772032903</v>
      </c>
      <c r="G26" s="1" t="n">
        <f aca="false">'Оборот общ пит'!F26/Население!G26</f>
        <v>6.08066429418743</v>
      </c>
      <c r="H26" s="1" t="n">
        <f aca="false">'Оборот общ пит'!G26/Население!H26</f>
        <v>7.45843828715365</v>
      </c>
      <c r="I26" s="1" t="n">
        <f aca="false">'Оборот общ пит'!H26/Население!I26</f>
        <v>8.35659898477157</v>
      </c>
      <c r="J26" s="1" t="n">
        <f aca="false">'Оборот общ пит'!I26/Население!J26</f>
        <v>9.47307692307692</v>
      </c>
      <c r="K26" s="1" t="n">
        <f aca="false">'Оборот общ пит'!J26/Население!K26</f>
        <v>10.7107652399481</v>
      </c>
      <c r="L26" s="1" t="n">
        <f aca="false">'Оборот общ пит'!K26/Население!L26</f>
        <v>11.7402088772846</v>
      </c>
      <c r="M26" s="1" t="n">
        <f aca="false">'Оборот общ пит'!L26/Население!M26</f>
        <v>17.7060367454068</v>
      </c>
      <c r="N26" s="1" t="n">
        <f aca="false">'Оборот общ пит'!M26/Население!N26</f>
        <v>17.8375165125495</v>
      </c>
      <c r="O26" s="1" t="n">
        <f aca="false">'Оборот общ пит'!N26/Население!O26</f>
        <v>18.2453580901857</v>
      </c>
      <c r="P26" s="1" t="n">
        <f aca="false">'Оборот общ пит'!O26/Население!P26</f>
        <v>18.8676470588235</v>
      </c>
      <c r="Q26" s="1" t="n">
        <f aca="false">'Оборот общ пит'!P26/Население!Q26</f>
        <v>19.5519568151147</v>
      </c>
      <c r="R26" s="1" t="n">
        <f aca="false">'Оборот общ пит'!Q26/Население!R26</f>
        <v>16.8472032742156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" t="n">
        <f aca="false">'Оборот общ пит'!B27/Население!C27</f>
        <v>1.42492492492493</v>
      </c>
      <c r="D27" s="1" t="n">
        <f aca="false">'Оборот общ пит'!C27/Население!D27</f>
        <v>1.58947368421053</v>
      </c>
      <c r="E27" s="1" t="n">
        <f aca="false">'Оборот общ пит'!D27/Население!E27</f>
        <v>2.70167427701674</v>
      </c>
      <c r="F27" s="1" t="n">
        <f aca="false">'Оборот общ пит'!E27/Население!F27</f>
        <v>3.89877300613497</v>
      </c>
      <c r="G27" s="1" t="n">
        <f aca="false">'Оборот общ пит'!F27/Население!G27</f>
        <v>4.96594427244582</v>
      </c>
      <c r="H27" s="1" t="n">
        <f aca="false">'Оборот общ пит'!G27/Население!H27</f>
        <v>5.0521327014218</v>
      </c>
      <c r="I27" s="1" t="n">
        <f aca="false">'Оборот общ пит'!H27/Население!I27</f>
        <v>5.63809523809524</v>
      </c>
      <c r="J27" s="1" t="n">
        <f aca="false">'Оборот общ пит'!I27/Население!J27</f>
        <v>6.0814696485623</v>
      </c>
      <c r="K27" s="1" t="n">
        <f aca="false">'Оборот общ пит'!J27/Население!K27</f>
        <v>6.64686998394864</v>
      </c>
      <c r="L27" s="1" t="n">
        <f aca="false">'Оборот общ пит'!K27/Население!L27</f>
        <v>7.281098546042</v>
      </c>
      <c r="M27" s="1" t="n">
        <f aca="false">'Оборот общ пит'!L27/Население!M27</f>
        <v>8.0211038961039</v>
      </c>
      <c r="N27" s="1" t="n">
        <f aca="false">'Оборот общ пит'!M27/Население!N27</f>
        <v>7.92169657422512</v>
      </c>
      <c r="O27" s="1" t="n">
        <f aca="false">'Оборот общ пит'!N27/Население!O27</f>
        <v>7.92904290429043</v>
      </c>
      <c r="P27" s="1" t="n">
        <f aca="false">'Оборот общ пит'!O27/Население!P27</f>
        <v>8.185</v>
      </c>
      <c r="Q27" s="1" t="n">
        <f aca="false">'Оборот общ пит'!P27/Население!Q27</f>
        <v>8.55443886097153</v>
      </c>
      <c r="R27" s="1" t="n">
        <f aca="false">'Оборот общ пит'!Q27/Население!R27</f>
        <v>7.88682432432433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" t="n">
        <f aca="false">'Оборот общ пит'!B28/Население!C28</f>
        <v>1.54785020804438</v>
      </c>
      <c r="D28" s="1" t="n">
        <f aca="false">'Оборот общ пит'!C28/Население!D28</f>
        <v>1.82068965517241</v>
      </c>
      <c r="E28" s="1" t="n">
        <f aca="false">'Оборот общ пит'!D28/Население!E28</f>
        <v>2.85714285714286</v>
      </c>
      <c r="F28" s="1" t="n">
        <f aca="false">'Оборот общ пит'!E28/Население!F28</f>
        <v>3.92067988668555</v>
      </c>
      <c r="G28" s="1" t="n">
        <f aca="false">'Оборот общ пит'!F28/Население!G28</f>
        <v>3.44109195402299</v>
      </c>
      <c r="H28" s="1" t="n">
        <f aca="false">'Оборот общ пит'!G28/Население!H28</f>
        <v>3.74813710879285</v>
      </c>
      <c r="I28" s="1" t="n">
        <f aca="false">'Оборот общ пит'!H28/Население!I28</f>
        <v>4.10044977511244</v>
      </c>
      <c r="J28" s="1" t="n">
        <f aca="false">'Оборот общ пит'!I28/Население!J28</f>
        <v>5.17673716012085</v>
      </c>
      <c r="K28" s="1" t="n">
        <f aca="false">'Оборот общ пит'!J28/Население!K28</f>
        <v>5.91019786910198</v>
      </c>
      <c r="L28" s="1" t="n">
        <f aca="false">'Оборот общ пит'!K28/Население!L28</f>
        <v>6.00921658986175</v>
      </c>
      <c r="M28" s="1" t="n">
        <f aca="false">'Оборот общ пит'!L28/Население!M28</f>
        <v>6.47213622291022</v>
      </c>
      <c r="N28" s="1" t="n">
        <f aca="false">'Оборот общ пит'!M28/Население!N28</f>
        <v>7.42523364485981</v>
      </c>
      <c r="O28" s="1" t="n">
        <f aca="false">'Оборот общ пит'!N28/Население!O28</f>
        <v>7.60377358490566</v>
      </c>
      <c r="P28" s="1" t="n">
        <f aca="false">'Оборот общ пит'!O28/Население!P28</f>
        <v>8.32063492063492</v>
      </c>
      <c r="Q28" s="1" t="n">
        <f aca="false">'Оборот общ пит'!P28/Население!Q28</f>
        <v>9.49680511182109</v>
      </c>
      <c r="R28" s="1" t="n">
        <f aca="false">'Оборот общ пит'!Q28/Население!R28</f>
        <v>9.18225806451613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" t="n">
        <f aca="false">'Оборот общ пит'!B29/Население!C29</f>
        <v>3.3668576278379</v>
      </c>
      <c r="D29" s="1" t="n">
        <f aca="false">'Оборот общ пит'!C29/Население!D29</f>
        <v>4.45994324383322</v>
      </c>
      <c r="E29" s="1" t="n">
        <f aca="false">'Оборот общ пит'!D29/Население!E29</f>
        <v>6.88602056442792</v>
      </c>
      <c r="F29" s="1" t="n">
        <f aca="false">'Оборот общ пит'!E29/Население!F29</f>
        <v>9.09413309982487</v>
      </c>
      <c r="G29" s="1" t="n">
        <f aca="false">'Оборот общ пит'!F29/Население!G29</f>
        <v>8.61261457878656</v>
      </c>
      <c r="H29" s="1" t="n">
        <f aca="false">'Оборот общ пит'!G29/Население!H29</f>
        <v>9.37374974484589</v>
      </c>
      <c r="I29" s="1" t="n">
        <f aca="false">'Оборот общ пит'!H29/Население!I29</f>
        <v>10.2261255804563</v>
      </c>
      <c r="J29" s="1" t="n">
        <f aca="false">'Оборот общ пит'!I29/Население!J29</f>
        <v>11.0982498011138</v>
      </c>
      <c r="K29" s="1" t="n">
        <f aca="false">'Оборот общ пит'!J29/Население!K29</f>
        <v>10.437646141855</v>
      </c>
      <c r="L29" s="1" t="n">
        <f aca="false">'Оборот общ пит'!K29/Население!L29</f>
        <v>10.3231895223421</v>
      </c>
      <c r="M29" s="1" t="n">
        <f aca="false">'Оборот общ пит'!L29/Население!M29</f>
        <v>10.9408725602755</v>
      </c>
      <c r="N29" s="1" t="n">
        <f aca="false">'Оборот общ пит'!M29/Население!N29</f>
        <v>12.8176826959485</v>
      </c>
      <c r="O29" s="1" t="n">
        <f aca="false">'Оборот общ пит'!N29/Население!O29</f>
        <v>13.5287742899851</v>
      </c>
      <c r="P29" s="1" t="n">
        <f aca="false">'Оборот общ пит'!O29/Население!P29</f>
        <v>14.5241456166419</v>
      </c>
      <c r="Q29" s="1" t="n">
        <f aca="false">'Оборот общ пит'!P29/Население!Q29</f>
        <v>17.1478325305669</v>
      </c>
      <c r="R29" s="1" t="n">
        <f aca="false">'Оборот общ пит'!Q29/Население!R29</f>
        <v>12.4881129271917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" t="n">
        <f aca="false">'Оборот общ пит'!B30/Население!C30</f>
        <v>0.217687074829932</v>
      </c>
      <c r="D30" s="1" t="n">
        <f aca="false">'Оборот общ пит'!C30/Население!D30</f>
        <v>0.492099322799097</v>
      </c>
      <c r="E30" s="1" t="n">
        <f aca="false">'Оборот общ пит'!D30/Население!E30</f>
        <v>0.965986394557823</v>
      </c>
      <c r="F30" s="1" t="n">
        <f aca="false">'Оборот общ пит'!E30/Население!F30</f>
        <v>1.76417233560091</v>
      </c>
      <c r="G30" s="1" t="n">
        <f aca="false">'Оборот общ пит'!F30/Население!G30</f>
        <v>2.15575620767494</v>
      </c>
      <c r="H30" s="1" t="n">
        <f aca="false">'Оборот общ пит'!G30/Население!H30</f>
        <v>2.57045454545455</v>
      </c>
      <c r="I30" s="1" t="n">
        <f aca="false">'Оборот общ пит'!H30/Население!I30</f>
        <v>2.89841986455982</v>
      </c>
      <c r="J30" s="1" t="n">
        <f aca="false">'Оборот общ пит'!I30/Население!J30</f>
        <v>3.13483146067416</v>
      </c>
      <c r="K30" s="1" t="n">
        <f aca="false">'Оборот общ пит'!J30/Население!K30</f>
        <v>3.59641255605381</v>
      </c>
      <c r="L30" s="1" t="n">
        <f aca="false">'Оборот общ пит'!K30/Население!L30</f>
        <v>4.34966592427617</v>
      </c>
      <c r="M30" s="1" t="n">
        <f aca="false">'Оборот общ пит'!L30/Население!M30</f>
        <v>4.90022172949002</v>
      </c>
      <c r="N30" s="1" t="n">
        <f aca="false">'Оборот общ пит'!M30/Население!N30</f>
        <v>4.87444933920705</v>
      </c>
      <c r="O30" s="1" t="n">
        <f aca="false">'Оборот общ пит'!N30/Население!O30</f>
        <v>6.79515418502203</v>
      </c>
      <c r="P30" s="1" t="n">
        <f aca="false">'Оборот общ пит'!O30/Население!P30</f>
        <v>7.08351648351648</v>
      </c>
      <c r="Q30" s="1" t="n">
        <f aca="false">'Оборот общ пит'!P30/Население!Q30</f>
        <v>8.41684665226782</v>
      </c>
      <c r="R30" s="1" t="n">
        <f aca="false">'Оборот общ пит'!Q30/Население!R30</f>
        <v>6.22462203023758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" t="n">
        <f aca="false">'Оборот общ пит'!B31/Население!C31</f>
        <v>0.170068027210884</v>
      </c>
      <c r="D31" s="1" t="n">
        <f aca="false">'Оборот общ пит'!C31/Население!D31</f>
        <v>0.231833910034602</v>
      </c>
      <c r="E31" s="1" t="n">
        <f aca="false">'Оборот общ пит'!D31/Население!E31</f>
        <v>0.822299651567944</v>
      </c>
      <c r="F31" s="1" t="n">
        <f aca="false">'Оборот общ пит'!E31/Население!F31</f>
        <v>1.21678321678322</v>
      </c>
      <c r="G31" s="1" t="n">
        <f aca="false">'Оборот общ пит'!F31/Население!G31</f>
        <v>1.36971830985916</v>
      </c>
      <c r="H31" s="1" t="n">
        <f aca="false">'Оборот общ пит'!G31/Население!H31</f>
        <v>1.47404844290657</v>
      </c>
      <c r="I31" s="1" t="n">
        <f aca="false">'Оборот общ пит'!H31/Население!I31</f>
        <v>1.55749128919861</v>
      </c>
      <c r="J31" s="1" t="n">
        <f aca="false">'Оборот общ пит'!I31/Население!J31</f>
        <v>1.6830985915493</v>
      </c>
      <c r="K31" s="1" t="n">
        <f aca="false">'Оборот общ пит'!J31/Население!K31</f>
        <v>1.90425531914894</v>
      </c>
      <c r="L31" s="1" t="n">
        <f aca="false">'Оборот общ пит'!K31/Население!L31</f>
        <v>1.7864768683274</v>
      </c>
      <c r="M31" s="1" t="n">
        <f aca="false">'Оборот общ пит'!L31/Население!M31</f>
        <v>1.78853046594982</v>
      </c>
      <c r="N31" s="1" t="n">
        <f aca="false">'Оборот общ пит'!M31/Население!N31</f>
        <v>1.8273381294964</v>
      </c>
      <c r="O31" s="1" t="n">
        <f aca="false">'Оборот общ пит'!N31/Население!O31</f>
        <v>2.06909090909091</v>
      </c>
      <c r="P31" s="1" t="n">
        <f aca="false">'Оборот общ пит'!O31/Население!P31</f>
        <v>2.20588235294118</v>
      </c>
      <c r="Q31" s="1" t="n">
        <f aca="false">'Оборот общ пит'!P31/Население!Q31</f>
        <v>2.49815498154982</v>
      </c>
      <c r="R31" s="1" t="n">
        <f aca="false">'Оборот общ пит'!Q31/Население!R31</f>
        <v>2.00740740740741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 t="n">
        <f aca="false">'Оборот общ пит'!K32/Население!L32</f>
        <v>2.64345991561181</v>
      </c>
      <c r="M32" s="1" t="n">
        <f aca="false">'Оборот общ пит'!L32/Население!M32</f>
        <v>3.17829050865233</v>
      </c>
      <c r="N32" s="1" t="n">
        <f aca="false">'Оборот общ пит'!M32/Население!N32</f>
        <v>5.11715481171548</v>
      </c>
      <c r="O32" s="1" t="n">
        <f aca="false">'Оборот общ пит'!N32/Население!O32</f>
        <v>5.40700104493208</v>
      </c>
      <c r="P32" s="1" t="n">
        <f aca="false">'Оборот общ пит'!O32/Население!P32</f>
        <v>6.27039748953975</v>
      </c>
      <c r="Q32" s="1" t="n">
        <f aca="false">'Оборот общ пит'!P32/Население!Q32</f>
        <v>6.56014644351464</v>
      </c>
      <c r="R32" s="1" t="n">
        <f aca="false">'Оборот общ пит'!Q32/Население!R32</f>
        <v>6.78286014721346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" t="n">
        <f aca="false">'Оборот общ пит'!B33/Население!C33</f>
        <v>1.89272479032573</v>
      </c>
      <c r="D33" s="1" t="n">
        <f aca="false">'Оборот общ пит'!C33/Население!D33</f>
        <v>2.69387755102041</v>
      </c>
      <c r="E33" s="1" t="n">
        <f aca="false">'Оборот общ пит'!D33/Население!E33</f>
        <v>4.11938835522447</v>
      </c>
      <c r="F33" s="1" t="n">
        <f aca="false">'Оборот общ пит'!E33/Население!F33</f>
        <v>5.33365872705974</v>
      </c>
      <c r="G33" s="1" t="n">
        <f aca="false">'Оборот общ пит'!F33/Население!G33</f>
        <v>5.97821859198755</v>
      </c>
      <c r="H33" s="1" t="n">
        <f aca="false">'Оборот общ пит'!G33/Население!H33</f>
        <v>6.78393881453155</v>
      </c>
      <c r="I33" s="1" t="n">
        <f aca="false">'Оборот общ пит'!H33/Население!I33</f>
        <v>7.93470855412566</v>
      </c>
      <c r="J33" s="1" t="n">
        <f aca="false">'Оборот общ пит'!I33/Население!J33</f>
        <v>9.04634146341464</v>
      </c>
      <c r="K33" s="1" t="n">
        <f aca="false">'Оборот общ пит'!J33/Население!K33</f>
        <v>9.56680236861584</v>
      </c>
      <c r="L33" s="1" t="n">
        <f aca="false">'Оборот общ пит'!K33/Население!L33</f>
        <v>11.2020535386872</v>
      </c>
      <c r="M33" s="1" t="n">
        <f aca="false">'Оборот общ пит'!L33/Население!M33</f>
        <v>11.9009793253536</v>
      </c>
      <c r="N33" s="1" t="n">
        <f aca="false">'Оборот общ пит'!M33/Население!N33</f>
        <v>12.6158678872734</v>
      </c>
      <c r="O33" s="1" t="n">
        <f aca="false">'Оборот общ пит'!N33/Население!O33</f>
        <v>13.0551490273068</v>
      </c>
      <c r="P33" s="1" t="n">
        <f aca="false">'Оборот общ пит'!O33/Население!P33</f>
        <v>13.5782577903683</v>
      </c>
      <c r="Q33" s="1" t="n">
        <f aca="false">'Оборот общ пит'!P33/Население!Q33</f>
        <v>14.3199436222692</v>
      </c>
      <c r="R33" s="1" t="n">
        <f aca="false">'Оборот общ пит'!Q33/Население!R33</f>
        <v>13.2642505277973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" t="n">
        <f aca="false">'Оборот общ пит'!B34/Население!C34</f>
        <v>1.27318045862413</v>
      </c>
      <c r="D34" s="1" t="n">
        <f aca="false">'Оборот общ пит'!C34/Население!D34</f>
        <v>1.7887323943662</v>
      </c>
      <c r="E34" s="1" t="n">
        <f aca="false">'Оборот общ пит'!D34/Население!E34</f>
        <v>2.70623742454728</v>
      </c>
      <c r="F34" s="1" t="n">
        <f aca="false">'Оборот общ пит'!E34/Население!F34</f>
        <v>3.43556443556444</v>
      </c>
      <c r="G34" s="1" t="n">
        <f aca="false">'Оборот общ пит'!F34/Население!G34</f>
        <v>3.60995024875622</v>
      </c>
      <c r="H34" s="1" t="n">
        <f aca="false">'Оборот общ пит'!G34/Население!H34</f>
        <v>4.26930693069307</v>
      </c>
      <c r="I34" s="1" t="n">
        <f aca="false">'Оборот общ пит'!H34/Население!I34</f>
        <v>5.30049261083744</v>
      </c>
      <c r="J34" s="1" t="n">
        <f aca="false">'Оборот общ пит'!I34/Население!J34</f>
        <v>6.18441814595661</v>
      </c>
      <c r="K34" s="1" t="n">
        <f aca="false">'Оборот общ пит'!J34/Население!K34</f>
        <v>6.57423795476893</v>
      </c>
      <c r="L34" s="1" t="n">
        <f aca="false">'Оборот общ пит'!K34/Население!L34</f>
        <v>7.58178256611166</v>
      </c>
      <c r="M34" s="1" t="n">
        <f aca="false">'Оборот общ пит'!L34/Население!M34</f>
        <v>7.99214916584887</v>
      </c>
      <c r="N34" s="1" t="n">
        <f aca="false">'Оборот общ пит'!M34/Население!N34</f>
        <v>8.15014720314033</v>
      </c>
      <c r="O34" s="1" t="n">
        <f aca="false">'Оборот общ пит'!N34/Население!O34</f>
        <v>8.82399213372665</v>
      </c>
      <c r="P34" s="1" t="n">
        <f aca="false">'Оборот общ пит'!O34/Население!P34</f>
        <v>9.45463510848126</v>
      </c>
      <c r="Q34" s="1" t="n">
        <f aca="false">'Оборот общ пит'!P34/Население!Q34</f>
        <v>10.1391650099404</v>
      </c>
      <c r="R34" s="1" t="n">
        <f aca="false">'Оборот общ пит'!Q34/Население!R34</f>
        <v>8.31563126252505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" t="n">
        <f aca="false">'Оборот общ пит'!B35/Население!C35</f>
        <v>0.90530303030303</v>
      </c>
      <c r="D35" s="1" t="n">
        <f aca="false">'Оборот общ пит'!C35/Население!D35</f>
        <v>1.03983308042489</v>
      </c>
      <c r="E35" s="1" t="n">
        <f aca="false">'Оборот общ пит'!D35/Население!E35</f>
        <v>1.58664122137405</v>
      </c>
      <c r="F35" s="1" t="n">
        <f aca="false">'Оборот общ пит'!E35/Население!F35</f>
        <v>2.31889612878498</v>
      </c>
      <c r="G35" s="1" t="n">
        <f aca="false">'Оборот общ пит'!F35/Население!G35</f>
        <v>2.54944209311274</v>
      </c>
      <c r="H35" s="1" t="n">
        <f aca="false">'Оборот общ пит'!G35/Население!H35</f>
        <v>2.7867280398926</v>
      </c>
      <c r="I35" s="1" t="n">
        <f aca="false">'Оборот общ пит'!H35/Население!I35</f>
        <v>2.78034682080925</v>
      </c>
      <c r="J35" s="1" t="n">
        <f aca="false">'Оборот общ пит'!I35/Население!J35</f>
        <v>3.03948896631823</v>
      </c>
      <c r="K35" s="1" t="n">
        <f aca="false">'Оборот общ пит'!J35/Население!K35</f>
        <v>3.33320358115998</v>
      </c>
      <c r="L35" s="1" t="n">
        <f aca="false">'Оборот общ пит'!K35/Население!L35</f>
        <v>3.57919436840047</v>
      </c>
      <c r="M35" s="1" t="n">
        <f aca="false">'Оборот общ пит'!L35/Население!M35</f>
        <v>3.98939512961508</v>
      </c>
      <c r="N35" s="1" t="n">
        <f aca="false">'Оборот общ пит'!M35/Население!N35</f>
        <v>4.34990138067061</v>
      </c>
      <c r="O35" s="1" t="n">
        <f aca="false">'Оборот общ пит'!N35/Население!O35</f>
        <v>4.90836969456565</v>
      </c>
      <c r="P35" s="1" t="n">
        <f aca="false">'Оборот общ пит'!O35/Население!P35</f>
        <v>5.45494417862839</v>
      </c>
      <c r="Q35" s="1" t="n">
        <f aca="false">'Оборот общ пит'!P35/Население!Q35</f>
        <v>6.09193095142513</v>
      </c>
      <c r="R35" s="1" t="n">
        <f aca="false">'Оборот общ пит'!Q35/Население!R35</f>
        <v>5.40040404040404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" t="n">
        <f aca="false">'Оборот общ пит'!B36/Население!C36</f>
        <v>1.41689750692521</v>
      </c>
      <c r="D36" s="1" t="n">
        <f aca="false">'Оборот общ пит'!C36/Население!D36</f>
        <v>1.75580855018587</v>
      </c>
      <c r="E36" s="1" t="n">
        <f aca="false">'Оборот общ пит'!D36/Население!E36</f>
        <v>2.68077642656688</v>
      </c>
      <c r="F36" s="1" t="n">
        <f aca="false">'Оборот общ пит'!E36/Население!F36</f>
        <v>3.93960047003525</v>
      </c>
      <c r="G36" s="1" t="n">
        <f aca="false">'Оборот общ пит'!F36/Население!G36</f>
        <v>4.25082508250825</v>
      </c>
      <c r="H36" s="1" t="n">
        <f aca="false">'Оборот общ пит'!G36/Население!H36</f>
        <v>4.80959064327485</v>
      </c>
      <c r="I36" s="1" t="n">
        <f aca="false">'Оборот общ пит'!H36/Население!I36</f>
        <v>5.44929577464789</v>
      </c>
      <c r="J36" s="1" t="n">
        <f aca="false">'Оборот общ пит'!I36/Население!J36</f>
        <v>6.32957216737189</v>
      </c>
      <c r="K36" s="1" t="n">
        <f aca="false">'Оборот общ пит'!J36/Население!K36</f>
        <v>6.921808761187</v>
      </c>
      <c r="L36" s="1" t="n">
        <f aca="false">'Оборот общ пит'!K36/Население!L36</f>
        <v>7.76308345120226</v>
      </c>
      <c r="M36" s="1" t="n">
        <f aca="false">'Оборот общ пит'!L36/Население!M36</f>
        <v>8.11048158640227</v>
      </c>
      <c r="N36" s="1" t="n">
        <f aca="false">'Оборот общ пит'!M36/Население!N36</f>
        <v>8.17726305837863</v>
      </c>
      <c r="O36" s="1" t="n">
        <f aca="false">'Оборот общ пит'!N36/Население!O36</f>
        <v>8.86306562425965</v>
      </c>
      <c r="P36" s="1" t="n">
        <f aca="false">'Оборот общ пит'!O36/Население!P36</f>
        <v>9.43349988103735</v>
      </c>
      <c r="Q36" s="1" t="n">
        <f aca="false">'Оборот общ пит'!P36/Население!Q36</f>
        <v>10.044306812768</v>
      </c>
      <c r="R36" s="1" t="n">
        <f aca="false">'Оборот общ пит'!Q36/Население!R36</f>
        <v>8.75801052128168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"/>
      <c r="D37" s="1"/>
      <c r="E37" s="1"/>
      <c r="F37" s="1"/>
      <c r="G37" s="1"/>
      <c r="H37" s="1"/>
      <c r="I37" s="1"/>
      <c r="J37" s="1"/>
      <c r="K37" s="1"/>
      <c r="L37" s="1" t="n">
        <f aca="false">'Оборот общ пит'!K37/Население!L37</f>
        <v>4.38345864661654</v>
      </c>
      <c r="M37" s="1" t="n">
        <f aca="false">'Оборот общ пит'!L37/Население!M37</f>
        <v>8.36538461538462</v>
      </c>
      <c r="N37" s="1" t="n">
        <f aca="false">'Оборот общ пит'!M37/Население!N37</f>
        <v>11.7948717948718</v>
      </c>
      <c r="O37" s="1" t="n">
        <f aca="false">'Оборот общ пит'!N37/Население!O37</f>
        <v>12.6659038901602</v>
      </c>
      <c r="P37" s="1" t="n">
        <f aca="false">'Оборот общ пит'!O37/Население!P37</f>
        <v>12.9051918735892</v>
      </c>
      <c r="Q37" s="1" t="n">
        <f aca="false">'Оборот общ пит'!P37/Население!Q37</f>
        <v>13.2672605790646</v>
      </c>
      <c r="R37" s="1" t="n">
        <f aca="false">'Оборот общ пит'!Q37/Население!R37</f>
        <v>11.4274509803922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" t="n">
        <f aca="false">'Оборот общ пит'!B38/Население!C38</f>
        <v>1.82844411437059</v>
      </c>
      <c r="D38" s="1" t="n">
        <f aca="false">'Оборот общ пит'!C38/Население!D38</f>
        <v>3.01249526694434</v>
      </c>
      <c r="E38" s="1" t="n">
        <f aca="false">'Оборот общ пит'!D38/Население!E38</f>
        <v>4.68446784505453</v>
      </c>
      <c r="F38" s="1" t="n">
        <f aca="false">'Оборот общ пит'!E38/Население!F38</f>
        <v>8.77604166666667</v>
      </c>
      <c r="G38" s="1" t="n">
        <f aca="false">'Оборот общ пит'!F38/Население!G38</f>
        <v>9.53576696165192</v>
      </c>
      <c r="H38" s="1" t="n">
        <f aca="false">'Оборот общ пит'!G38/Население!H38</f>
        <v>10.0205902539465</v>
      </c>
      <c r="I38" s="1" t="n">
        <f aca="false">'Оборот общ пит'!H38/Население!I38</f>
        <v>13.9839645172296</v>
      </c>
      <c r="J38" s="1" t="n">
        <f aca="false">'Оборот общ пит'!I38/Население!J38</f>
        <v>18.8496266123557</v>
      </c>
      <c r="K38" s="1" t="n">
        <f aca="false">'Оборот общ пит'!J38/Население!K38</f>
        <v>21.1703778677463</v>
      </c>
      <c r="L38" s="1" t="n">
        <f aca="false">'Оборот общ пит'!K38/Население!L38</f>
        <v>22.9214046822742</v>
      </c>
      <c r="M38" s="1" t="n">
        <f aca="false">'Оборот общ пит'!L38/Население!M38</f>
        <v>25.3200663349917</v>
      </c>
      <c r="N38" s="1" t="n">
        <f aca="false">'Оборот общ пит'!M38/Население!N38</f>
        <v>26.1065088757396</v>
      </c>
      <c r="O38" s="1" t="n">
        <f aca="false">'Оборот общ пит'!N38/Население!O38</f>
        <v>28.1798302872063</v>
      </c>
      <c r="P38" s="1" t="n">
        <f aca="false">'Оборот общ пит'!O38/Население!P38</f>
        <v>24.9254698639015</v>
      </c>
      <c r="Q38" s="1" t="n">
        <f aca="false">'Оборот общ пит'!P38/Население!Q38</f>
        <v>25.6730954676953</v>
      </c>
      <c r="R38" s="1" t="n">
        <f aca="false">'Оборот общ пит'!Q38/Население!R38</f>
        <v>17.5011171401213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" t="n">
        <f aca="false">'Оборот общ пит'!B39/Население!C39</f>
        <v>0</v>
      </c>
      <c r="D39" s="1" t="n">
        <f aca="false">'Оборот общ пит'!C39/Население!D39</f>
        <v>0</v>
      </c>
      <c r="E39" s="1" t="n">
        <f aca="false">'Оборот общ пит'!D39/Население!E39</f>
        <v>0</v>
      </c>
      <c r="F39" s="1" t="n">
        <f aca="false">'Оборот общ пит'!E39/Население!F39</f>
        <v>0</v>
      </c>
      <c r="G39" s="1" t="n">
        <f aca="false">'Оборот общ пит'!F39/Население!G39</f>
        <v>0</v>
      </c>
      <c r="H39" s="1" t="n">
        <f aca="false">'Оборот общ пит'!G39/Население!H39</f>
        <v>0</v>
      </c>
      <c r="I39" s="1" t="n">
        <f aca="false">'Оборот общ пит'!H39/Население!I39</f>
        <v>0.237209302325581</v>
      </c>
      <c r="J39" s="1" t="n">
        <f aca="false">'Оборот общ пит'!I39/Население!J39</f>
        <v>0.300904977375566</v>
      </c>
      <c r="K39" s="1" t="n">
        <f aca="false">'Оборот общ пит'!J39/Население!K39</f>
        <v>0.295805739514349</v>
      </c>
      <c r="L39" s="1" t="n">
        <f aca="false">'Оборот общ пит'!K39/Население!L39</f>
        <v>0.297413793103448</v>
      </c>
      <c r="M39" s="1" t="n">
        <f aca="false">'Оборот общ пит'!L39/Население!M39</f>
        <v>0.714587737843552</v>
      </c>
      <c r="N39" s="1" t="n">
        <f aca="false">'Оборот общ пит'!M39/Население!N39</f>
        <v>0.735966735966736</v>
      </c>
      <c r="O39" s="1" t="n">
        <f aca="false">'Оборот общ пит'!N39/Население!O39</f>
        <v>0.739754098360656</v>
      </c>
      <c r="P39" s="1" t="n">
        <f aca="false">'Оборот общ пит'!O39/Население!P39</f>
        <v>0.92570281124498</v>
      </c>
      <c r="Q39" s="1" t="n">
        <f aca="false">'Оборот общ пит'!P39/Население!Q39</f>
        <v>0.88560157790927</v>
      </c>
      <c r="R39" s="1" t="n">
        <f aca="false">'Оборот общ пит'!Q39/Население!R39</f>
        <v>0.895348837209302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" t="n">
        <f aca="false">'Оборот общ пит'!B40/Население!C40</f>
        <v>0.274826789838337</v>
      </c>
      <c r="D40" s="1" t="n">
        <f aca="false">'Оборот общ пит'!C40/Население!D40</f>
        <v>0.33668903803132</v>
      </c>
      <c r="E40" s="1" t="n">
        <f aca="false">'Оборот общ пит'!D40/Население!E40</f>
        <v>0.961840628507295</v>
      </c>
      <c r="F40" s="1" t="n">
        <f aca="false">'Оборот общ пит'!E40/Население!F40</f>
        <v>1.38159371492705</v>
      </c>
      <c r="G40" s="1" t="n">
        <f aca="false">'Оборот общ пит'!F40/Население!G40</f>
        <v>1.68385650224215</v>
      </c>
      <c r="H40" s="1" t="n">
        <f aca="false">'Оборот общ пит'!G40/Население!H40</f>
        <v>2.20232558139535</v>
      </c>
      <c r="I40" s="1" t="n">
        <f aca="false">'Оборот общ пит'!H40/Население!I40</f>
        <v>2.66006984866123</v>
      </c>
      <c r="J40" s="1" t="n">
        <f aca="false">'Оборот общ пит'!I40/Население!J40</f>
        <v>2.81722933643772</v>
      </c>
      <c r="K40" s="1" t="n">
        <f aca="false">'Оборот общ пит'!J40/Население!K40</f>
        <v>2.9778812572759</v>
      </c>
      <c r="L40" s="1" t="n">
        <f aca="false">'Оборот общ пит'!K40/Население!L40</f>
        <v>3.86991869918699</v>
      </c>
      <c r="M40" s="1" t="n">
        <f aca="false">'Оборот общ пит'!L40/Население!M40</f>
        <v>4.59860788863109</v>
      </c>
      <c r="N40" s="1" t="n">
        <f aca="false">'Оборот общ пит'!M40/Население!N40</f>
        <v>4.98150289017341</v>
      </c>
      <c r="O40" s="1" t="n">
        <f aca="false">'Оборот общ пит'!N40/Население!O40</f>
        <v>5.49017341040462</v>
      </c>
      <c r="P40" s="1" t="n">
        <f aca="false">'Оборот общ пит'!O40/Население!P40</f>
        <v>6.00692840646651</v>
      </c>
      <c r="Q40" s="1" t="n">
        <f aca="false">'Оборот общ пит'!P40/Население!Q40</f>
        <v>6.30645161290323</v>
      </c>
      <c r="R40" s="1" t="n">
        <f aca="false">'Оборот общ пит'!Q40/Население!R40</f>
        <v>5.67779056386651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" t="n">
        <f aca="false">'Оборот общ пит'!B41/Население!C41</f>
        <v>0.325274725274725</v>
      </c>
      <c r="D41" s="1" t="n">
        <f aca="false">'Оборот общ пит'!C41/Население!D41</f>
        <v>0.403712296983759</v>
      </c>
      <c r="E41" s="1" t="n">
        <f aca="false">'Оборот общ пит'!D41/Население!E41</f>
        <v>0.997668997668998</v>
      </c>
      <c r="F41" s="1" t="n">
        <f aca="false">'Оборот общ пит'!E41/Население!F41</f>
        <v>1.40749414519906</v>
      </c>
      <c r="G41" s="1" t="n">
        <f aca="false">'Оборот общ пит'!F41/Население!G41</f>
        <v>1.44262295081967</v>
      </c>
      <c r="H41" s="1" t="n">
        <f aca="false">'Оборот общ пит'!G41/Население!H41</f>
        <v>1.33752620545073</v>
      </c>
      <c r="I41" s="1" t="n">
        <f aca="false">'Оборот общ пит'!H41/Население!I41</f>
        <v>1.43578947368421</v>
      </c>
      <c r="J41" s="1" t="n">
        <f aca="false">'Оборот общ пит'!I41/Население!J41</f>
        <v>1.59533898305085</v>
      </c>
      <c r="K41" s="1" t="n">
        <f aca="false">'Оборот общ пит'!J41/Население!K41</f>
        <v>1.42340425531915</v>
      </c>
      <c r="L41" s="1" t="n">
        <f aca="false">'Оборот общ пит'!K41/Население!L41</f>
        <v>1.75266524520256</v>
      </c>
      <c r="M41" s="1" t="n">
        <f aca="false">'Оборот общ пит'!L41/Население!M41</f>
        <v>1.72435897435897</v>
      </c>
      <c r="N41" s="1" t="n">
        <f aca="false">'Оборот общ пит'!M41/Население!N41</f>
        <v>1.80042918454936</v>
      </c>
      <c r="O41" s="1" t="n">
        <f aca="false">'Оборот общ пит'!N41/Население!O41</f>
        <v>1.90772532188841</v>
      </c>
      <c r="P41" s="1" t="n">
        <f aca="false">'Оборот общ пит'!O41/Население!P41</f>
        <v>1.99356223175966</v>
      </c>
      <c r="Q41" s="1" t="n">
        <f aca="false">'Оборот общ пит'!P41/Население!Q41</f>
        <v>2.12446351931331</v>
      </c>
      <c r="R41" s="1" t="n">
        <f aca="false">'Оборот общ пит'!Q41/Население!R41</f>
        <v>2.00215053763441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" t="n">
        <f aca="false">'Оборот общ пит'!B42/Население!C42</f>
        <v>0.421499292786422</v>
      </c>
      <c r="D42" s="1" t="n">
        <f aca="false">'Оборот общ пит'!C42/Население!D42</f>
        <v>0.568376068376068</v>
      </c>
      <c r="E42" s="1" t="n">
        <f aca="false">'Оборот общ пит'!D42/Население!E42</f>
        <v>0.758915834522111</v>
      </c>
      <c r="F42" s="1" t="n">
        <f aca="false">'Оборот общ пит'!E42/Население!F42</f>
        <v>1.12108262108262</v>
      </c>
      <c r="G42" s="1" t="n">
        <f aca="false">'Оборот общ пит'!F42/Население!G42</f>
        <v>1.35612535612536</v>
      </c>
      <c r="H42" s="1" t="n">
        <f aca="false">'Оборот общ пит'!G42/Население!H42</f>
        <v>2.10252808988764</v>
      </c>
      <c r="I42" s="1" t="n">
        <f aca="false">'Оборот общ пит'!H42/Население!I42</f>
        <v>3.00564174894217</v>
      </c>
      <c r="J42" s="1" t="n">
        <f aca="false">'Оборот общ пит'!I42/Население!J42</f>
        <v>3.70821529745042</v>
      </c>
      <c r="K42" s="1" t="n">
        <f aca="false">'Оборот общ пит'!J42/Население!K42</f>
        <v>4.26278409090909</v>
      </c>
      <c r="L42" s="1" t="n">
        <f aca="false">'Оборот общ пит'!K42/Население!L42</f>
        <v>4.71246458923513</v>
      </c>
      <c r="M42" s="1" t="n">
        <f aca="false">'Оборот общ пит'!L42/Население!M42</f>
        <v>4.77272727272727</v>
      </c>
      <c r="N42" s="1" t="n">
        <f aca="false">'Оборот общ пит'!M42/Население!N42</f>
        <v>6.36842105263158</v>
      </c>
      <c r="O42" s="1" t="n">
        <f aca="false">'Оборот общ пит'!N42/Население!O42</f>
        <v>6.64814814814815</v>
      </c>
      <c r="P42" s="1" t="n">
        <f aca="false">'Оборот общ пит'!O42/Население!P42</f>
        <v>6.37052932761087</v>
      </c>
      <c r="Q42" s="1" t="n">
        <f aca="false">'Оборот общ пит'!P42/Население!Q42</f>
        <v>6.79196556671449</v>
      </c>
      <c r="R42" s="1" t="n">
        <f aca="false">'Оборот общ пит'!Q42/Население!R42</f>
        <v>5.25396825396825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" t="n">
        <f aca="false">'Оборот общ пит'!B43/Население!C43</f>
        <v>0</v>
      </c>
      <c r="D43" s="1" t="n">
        <f aca="false">'Оборот общ пит'!C43/Население!D43</f>
        <v>0</v>
      </c>
      <c r="E43" s="1" t="n">
        <f aca="false">'Оборот общ пит'!D43/Население!E43</f>
        <v>0</v>
      </c>
      <c r="F43" s="1" t="n">
        <f aca="false">'Оборот общ пит'!E43/Население!F43</f>
        <v>0</v>
      </c>
      <c r="G43" s="1" t="n">
        <f aca="false">'Оборот общ пит'!F43/Население!G43</f>
        <v>0</v>
      </c>
      <c r="H43" s="1" t="n">
        <f aca="false">'Оборот общ пит'!G43/Население!H43</f>
        <v>0</v>
      </c>
      <c r="I43" s="1" t="n">
        <f aca="false">'Оборот общ пит'!H43/Население!I43</f>
        <v>2.50844854070661</v>
      </c>
      <c r="J43" s="1" t="n">
        <f aca="false">'Оборот общ пит'!I43/Население!J43</f>
        <v>2.86716981132075</v>
      </c>
      <c r="K43" s="1" t="n">
        <f aca="false">'Оборот общ пит'!J43/Население!K43</f>
        <v>4.95468053491828</v>
      </c>
      <c r="L43" s="1" t="n">
        <f aca="false">'Оборот общ пит'!K43/Население!L43</f>
        <v>7.7007299270073</v>
      </c>
      <c r="M43" s="1" t="n">
        <f aca="false">'Оборот общ пит'!L43/Население!M43</f>
        <v>8.73744619799139</v>
      </c>
      <c r="N43" s="1" t="n">
        <f aca="false">'Оборот общ пит'!M43/Население!N43</f>
        <v>7.44028268551237</v>
      </c>
      <c r="O43" s="1" t="n">
        <f aca="false">'Оборот общ пит'!N43/Население!O43</f>
        <v>8.19206680584551</v>
      </c>
      <c r="P43" s="1" t="n">
        <f aca="false">'Оборот общ пит'!O43/Население!P43</f>
        <v>8.8496911461908</v>
      </c>
      <c r="Q43" s="1" t="n">
        <f aca="false">'Оборот общ пит'!P43/Население!Q43</f>
        <v>9.41649763353617</v>
      </c>
      <c r="R43" s="1" t="n">
        <f aca="false">'Оборот общ пит'!Q43/Население!R43</f>
        <v>8.41922563417891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" t="n">
        <f aca="false">'Оборот общ пит'!B44/Население!C44</f>
        <v>1.67382599199126</v>
      </c>
      <c r="D44" s="1" t="n">
        <f aca="false">'Оборот общ пит'!C44/Население!D44</f>
        <v>2.24870848708487</v>
      </c>
      <c r="E44" s="1" t="n">
        <f aca="false">'Оборот общ пит'!D44/Население!E44</f>
        <v>3.01629026286561</v>
      </c>
      <c r="F44" s="1" t="n">
        <f aca="false">'Оборот общ пит'!E44/Население!F44</f>
        <v>4.39334565619224</v>
      </c>
      <c r="G44" s="1" t="n">
        <f aca="false">'Оборот общ пит'!F44/Население!G44</f>
        <v>4.96195049870706</v>
      </c>
      <c r="H44" s="1" t="n">
        <f aca="false">'Оборот общ пит'!G44/Население!H44</f>
        <v>5.88801148600144</v>
      </c>
      <c r="I44" s="1" t="n">
        <f aca="false">'Оборот общ пит'!H44/Население!I44</f>
        <v>7.01650520272695</v>
      </c>
      <c r="J44" s="1" t="n">
        <f aca="false">'Оборот общ пит'!I44/Население!J44</f>
        <v>9.06807595843784</v>
      </c>
      <c r="K44" s="1" t="n">
        <f aca="false">'Оборот общ пит'!J44/Население!K44</f>
        <v>9.79062276306371</v>
      </c>
      <c r="L44" s="1" t="n">
        <f aca="false">'Оборот общ пит'!K44/Население!L44</f>
        <v>10.233297606288</v>
      </c>
      <c r="M44" s="1" t="n">
        <f aca="false">'Оборот общ пит'!L44/Население!M44</f>
        <v>11.1306209850107</v>
      </c>
      <c r="N44" s="1" t="n">
        <f aca="false">'Оборот общ пит'!M44/Население!N44</f>
        <v>11.6390870185449</v>
      </c>
      <c r="O44" s="1" t="n">
        <f aca="false">'Оборот общ пит'!N44/Население!O44</f>
        <v>12.4655480185648</v>
      </c>
      <c r="P44" s="1" t="n">
        <f aca="false">'Оборот общ пит'!O44/Население!P44</f>
        <v>13.0837209302326</v>
      </c>
      <c r="Q44" s="1" t="n">
        <f aca="false">'Оборот общ пит'!P44/Население!Q44</f>
        <v>13.7702461648234</v>
      </c>
      <c r="R44" s="1" t="n">
        <f aca="false">'Оборот общ пит'!Q44/Население!R44</f>
        <v>10.1919083422843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" t="n">
        <f aca="false">'Оборот общ пит'!B45/Население!C45</f>
        <v>2.22282341367437</v>
      </c>
      <c r="D45" s="1" t="n">
        <f aca="false">'Оборот общ пит'!C45/Население!D45</f>
        <v>3.01304454836328</v>
      </c>
      <c r="E45" s="1" t="n">
        <f aca="false">'Оборот общ пит'!D45/Население!E45</f>
        <v>3.90570229572945</v>
      </c>
      <c r="F45" s="1" t="n">
        <f aca="false">'Оборот общ пит'!E45/Население!F45</f>
        <v>4.73402417962003</v>
      </c>
      <c r="G45" s="1" t="n">
        <f aca="false">'Оборот общ пит'!F45/Население!G45</f>
        <v>4.5380823268425</v>
      </c>
      <c r="H45" s="1" t="n">
        <f aca="false">'Оборот общ пит'!G45/Население!H45</f>
        <v>5.21954813359529</v>
      </c>
      <c r="I45" s="1" t="n">
        <f aca="false">'Оборот общ пит'!H45/Население!I45</f>
        <v>6.42962598425197</v>
      </c>
      <c r="J45" s="1" t="n">
        <f aca="false">'Оборот общ пит'!I45/Население!J45</f>
        <v>6.83550849544447</v>
      </c>
      <c r="K45" s="1" t="n">
        <f aca="false">'Оборот общ пит'!J45/Население!K45</f>
        <v>7.10835380835381</v>
      </c>
      <c r="L45" s="1" t="n">
        <f aca="false">'Оборот общ пит'!K45/Население!L45</f>
        <v>7.64734774066798</v>
      </c>
      <c r="M45" s="1" t="n">
        <f aca="false">'Оборот общ пит'!L45/Население!M45</f>
        <v>7.40039302382707</v>
      </c>
      <c r="N45" s="1" t="n">
        <f aca="false">'Оборот общ пит'!M45/Население!N45</f>
        <v>6.84902876813376</v>
      </c>
      <c r="O45" s="1" t="n">
        <f aca="false">'Оборот общ пит'!N45/Население!O45</f>
        <v>7.07457543686931</v>
      </c>
      <c r="P45" s="1" t="n">
        <f aca="false">'Оборот общ пит'!O45/Население!P45</f>
        <v>7.35201184892619</v>
      </c>
      <c r="Q45" s="1" t="n">
        <f aca="false">'Оборот общ пит'!P45/Население!Q45</f>
        <v>7.62109955423477</v>
      </c>
      <c r="R45" s="1" t="n">
        <f aca="false">'Оборот общ пит'!Q45/Население!R45</f>
        <v>5.91205779770802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" t="n">
        <f aca="false">'Оборот общ пит'!B46/Население!C46</f>
        <v>1.36465638148668</v>
      </c>
      <c r="D46" s="1" t="n">
        <f aca="false">'Оборот общ пит'!C46/Население!D46</f>
        <v>1.6811797752809</v>
      </c>
      <c r="E46" s="1" t="n">
        <f aca="false">'Оборот общ пит'!D46/Население!E46</f>
        <v>2.61810466760962</v>
      </c>
      <c r="F46" s="1" t="n">
        <f aca="false">'Оборот общ пит'!E46/Население!F46</f>
        <v>3.21194879089616</v>
      </c>
      <c r="G46" s="1" t="n">
        <f aca="false">'Оборот общ пит'!F46/Население!G46</f>
        <v>3.43714285714286</v>
      </c>
      <c r="H46" s="1" t="n">
        <f aca="false">'Оборот общ пит'!G46/Население!H46</f>
        <v>3.65611510791367</v>
      </c>
      <c r="I46" s="1" t="n">
        <f aca="false">'Оборот общ пит'!H46/Население!I46</f>
        <v>4.52601156069364</v>
      </c>
      <c r="J46" s="1" t="n">
        <f aca="false">'Оборот общ пит'!I46/Население!J46</f>
        <v>4.94347826086957</v>
      </c>
      <c r="K46" s="1" t="n">
        <f aca="false">'Оборот общ пит'!J46/Население!K46</f>
        <v>5.49418604651163</v>
      </c>
      <c r="L46" s="1" t="n">
        <f aca="false">'Оборот общ пит'!K46/Население!L46</f>
        <v>5.91120815138282</v>
      </c>
      <c r="M46" s="1" t="n">
        <f aca="false">'Оборот общ пит'!L46/Население!M46</f>
        <v>6.17492711370262</v>
      </c>
      <c r="N46" s="1" t="n">
        <f aca="false">'Оборот общ пит'!M46/Население!N46</f>
        <v>6.60875912408759</v>
      </c>
      <c r="O46" s="1" t="n">
        <f aca="false">'Оборот общ пит'!N46/Население!O46</f>
        <v>6.97800586510264</v>
      </c>
      <c r="P46" s="1" t="n">
        <f aca="false">'Оборот общ пит'!O46/Население!P46</f>
        <v>7.4273127753304</v>
      </c>
      <c r="Q46" s="1" t="n">
        <f aca="false">'Оборот общ пит'!P46/Население!Q46</f>
        <v>8.42268041237113</v>
      </c>
      <c r="R46" s="1" t="n">
        <f aca="false">'Оборот общ пит'!Q46/Население!R46</f>
        <v>6.36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" t="n">
        <f aca="false">'Оборот общ пит'!B47/Население!C47</f>
        <v>0.769942196531792</v>
      </c>
      <c r="D47" s="1" t="n">
        <f aca="false">'Оборот общ пит'!C47/Население!D47</f>
        <v>0.939323220536756</v>
      </c>
      <c r="E47" s="1" t="n">
        <f aca="false">'Оборот общ пит'!D47/Население!E47</f>
        <v>1.22287735849057</v>
      </c>
      <c r="F47" s="1" t="n">
        <f aca="false">'Оборот общ пит'!E47/Население!F47</f>
        <v>1.72857142857143</v>
      </c>
      <c r="G47" s="1" t="n">
        <f aca="false">'Оборот общ пит'!F47/Население!G47</f>
        <v>1.81992797118848</v>
      </c>
      <c r="H47" s="1" t="n">
        <f aca="false">'Оборот общ пит'!G47/Население!H47</f>
        <v>2.06115107913669</v>
      </c>
      <c r="I47" s="1" t="n">
        <f aca="false">'Оборот общ пит'!H47/Население!I47</f>
        <v>2.25333333333333</v>
      </c>
      <c r="J47" s="1" t="n">
        <f aca="false">'Оборот общ пит'!I47/Население!J47</f>
        <v>2.58974358974359</v>
      </c>
      <c r="K47" s="1" t="n">
        <f aca="false">'Оборот общ пит'!J47/Население!K47</f>
        <v>3.1576354679803</v>
      </c>
      <c r="L47" s="1" t="n">
        <f aca="false">'Оборот общ пит'!K47/Население!L47</f>
        <v>3.47218788627936</v>
      </c>
      <c r="M47" s="1" t="n">
        <f aca="false">'Оборот общ пит'!L47/Население!M47</f>
        <v>4.31474597273854</v>
      </c>
      <c r="N47" s="1" t="n">
        <f aca="false">'Оборот общ пит'!M47/Население!N47</f>
        <v>4.76485148514851</v>
      </c>
      <c r="O47" s="1" t="n">
        <f aca="false">'Оборот общ пит'!N47/Население!O47</f>
        <v>5.30186335403727</v>
      </c>
      <c r="P47" s="1" t="n">
        <f aca="false">'Оборот общ пит'!O47/Население!P47</f>
        <v>6.30943396226415</v>
      </c>
      <c r="Q47" s="1" t="n">
        <f aca="false">'Оборот общ пит'!P47/Население!Q47</f>
        <v>6.34303797468354</v>
      </c>
      <c r="R47" s="1" t="n">
        <f aca="false">'Оборот общ пит'!Q47/Население!R47</f>
        <v>4.95635430038511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" t="n">
        <f aca="false">'Оборот общ пит'!B48/Население!C48</f>
        <v>2.80276448697501</v>
      </c>
      <c r="D48" s="1" t="n">
        <f aca="false">'Оборот общ пит'!C48/Население!D48</f>
        <v>3.23870281765019</v>
      </c>
      <c r="E48" s="1" t="n">
        <f aca="false">'Оборот общ пит'!D48/Население!E48</f>
        <v>4.21436170212766</v>
      </c>
      <c r="F48" s="1" t="n">
        <f aca="false">'Оборот общ пит'!E48/Население!F48</f>
        <v>5.43715120914164</v>
      </c>
      <c r="G48" s="1" t="n">
        <f aca="false">'Оборот общ пит'!F48/Население!G48</f>
        <v>5.09233218360308</v>
      </c>
      <c r="H48" s="1" t="n">
        <f aca="false">'Оборот общ пит'!G48/Население!H48</f>
        <v>5.75653551623977</v>
      </c>
      <c r="I48" s="1" t="n">
        <f aca="false">'Оборот общ пит'!H48/Население!I48</f>
        <v>6.39153300026295</v>
      </c>
      <c r="J48" s="1" t="n">
        <f aca="false">'Оборот общ пит'!I48/Население!J48</f>
        <v>7.003663003663</v>
      </c>
      <c r="K48" s="1" t="n">
        <f aca="false">'Оборот общ пит'!J48/Население!K48</f>
        <v>8.26107347576863</v>
      </c>
      <c r="L48" s="1" t="n">
        <f aca="false">'Оборот общ пит'!K48/Население!L48</f>
        <v>8.86770428015564</v>
      </c>
      <c r="M48" s="1" t="n">
        <f aca="false">'Оборот общ пит'!L48/Население!M48</f>
        <v>9.36960454897906</v>
      </c>
      <c r="N48" s="1" t="n">
        <f aca="false">'Оборот общ пит'!M48/Население!N48</f>
        <v>9.71454311454312</v>
      </c>
      <c r="O48" s="1" t="n">
        <f aca="false">'Оборот общ пит'!N48/Население!O48</f>
        <v>10.2688061617458</v>
      </c>
      <c r="P48" s="1" t="n">
        <f aca="false">'Оборот общ пит'!O48/Население!P48</f>
        <v>11.3021287509618</v>
      </c>
      <c r="Q48" s="1" t="n">
        <f aca="false">'Оборот общ пит'!P48/Население!Q48</f>
        <v>12.2088137330259</v>
      </c>
      <c r="R48" s="1" t="n">
        <f aca="false">'Оборот общ пит'!Q48/Население!R48</f>
        <v>9.61299435028249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" t="n">
        <f aca="false">'Оборот общ пит'!B49/Население!C49</f>
        <v>1.60543337645537</v>
      </c>
      <c r="D49" s="1" t="n">
        <f aca="false">'Оборот общ пит'!C49/Население!D49</f>
        <v>2.00841968911917</v>
      </c>
      <c r="E49" s="1" t="n">
        <f aca="false">'Оборот общ пит'!D49/Население!E49</f>
        <v>2.94148244473342</v>
      </c>
      <c r="F49" s="1" t="n">
        <f aca="false">'Оборот общ пит'!E49/Население!F49</f>
        <v>3.85649054142205</v>
      </c>
      <c r="G49" s="1" t="n">
        <f aca="false">'Оборот общ пит'!F49/Население!G49</f>
        <v>4.13472858077175</v>
      </c>
      <c r="H49" s="1" t="n">
        <f aca="false">'Оборот общ пит'!G49/Население!H49</f>
        <v>4.66973684210526</v>
      </c>
      <c r="I49" s="1" t="n">
        <f aca="false">'Оборот общ пит'!H49/Население!I49</f>
        <v>5.84387351778656</v>
      </c>
      <c r="J49" s="1" t="n">
        <f aca="false">'Оборот общ пит'!I49/Население!J49</f>
        <v>6.55797101449275</v>
      </c>
      <c r="K49" s="1" t="n">
        <f aca="false">'Оборот общ пит'!J49/Население!K49</f>
        <v>7.72907053394858</v>
      </c>
      <c r="L49" s="1" t="n">
        <f aca="false">'Оборот общ пит'!K49/Население!L49</f>
        <v>8.69828722002635</v>
      </c>
      <c r="M49" s="1" t="n">
        <f aca="false">'Оборот общ пит'!L49/Население!M49</f>
        <v>8.49241924851681</v>
      </c>
      <c r="N49" s="1" t="n">
        <f aca="false">'Оборот общ пит'!M49/Население!N49</f>
        <v>7.88134475939354</v>
      </c>
      <c r="O49" s="1" t="n">
        <f aca="false">'Оборот общ пит'!N49/Население!O49</f>
        <v>7.83013879709187</v>
      </c>
      <c r="P49" s="1" t="n">
        <f aca="false">'Оборот общ пит'!O49/Население!P49</f>
        <v>8.35169210351692</v>
      </c>
      <c r="Q49" s="1" t="n">
        <f aca="false">'Оборот общ пит'!P49/Население!Q49</f>
        <v>8.81945369753498</v>
      </c>
      <c r="R49" s="1" t="n">
        <f aca="false">'Оборот общ пит'!Q49/Население!R49</f>
        <v>7.20562625586068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" t="n">
        <f aca="false">'Оборот общ пит'!B50/Население!C50</f>
        <v>1.22126661454261</v>
      </c>
      <c r="D50" s="1" t="n">
        <f aca="false">'Оборот общ пит'!C50/Население!D50</f>
        <v>1.35371517027864</v>
      </c>
      <c r="E50" s="1" t="n">
        <f aca="false">'Оборот общ пит'!D50/Население!E50</f>
        <v>2.07853810264386</v>
      </c>
      <c r="F50" s="1" t="n">
        <f aca="false">'Оборот общ пит'!E50/Население!F50</f>
        <v>2.91809672386896</v>
      </c>
      <c r="G50" s="1" t="n">
        <f aca="false">'Оборот общ пит'!F50/Население!G50</f>
        <v>3.12744331508991</v>
      </c>
      <c r="H50" s="1" t="n">
        <f aca="false">'Оборот общ пит'!G50/Население!H50</f>
        <v>3.46442845723421</v>
      </c>
      <c r="I50" s="1" t="n">
        <f aca="false">'Оборот общ пит'!H50/Население!I50</f>
        <v>5.38813151563753</v>
      </c>
      <c r="J50" s="1" t="n">
        <f aca="false">'Оборот общ пит'!I50/Население!J50</f>
        <v>5.70257234726688</v>
      </c>
      <c r="K50" s="1" t="n">
        <f aca="false">'Оборот общ пит'!J50/Население!K50</f>
        <v>6.37661290322581</v>
      </c>
      <c r="L50" s="1" t="n">
        <f aca="false">'Оборот общ пит'!K50/Население!L50</f>
        <v>6.87560581583199</v>
      </c>
      <c r="M50" s="1" t="n">
        <f aca="false">'Оборот общ пит'!L50/Население!M50</f>
        <v>6.97736459175424</v>
      </c>
      <c r="N50" s="1" t="n">
        <f aca="false">'Оборот общ пит'!M50/Население!N50</f>
        <v>7.24514563106796</v>
      </c>
      <c r="O50" s="1" t="n">
        <f aca="false">'Оборот общ пит'!N50/Население!O50</f>
        <v>7.6783103168156</v>
      </c>
      <c r="P50" s="1" t="n">
        <f aca="false">'Оборот общ пит'!O50/Население!P50</f>
        <v>8.27473426001635</v>
      </c>
      <c r="Q50" s="1" t="n">
        <f aca="false">'Оборот общ пит'!P50/Население!Q50</f>
        <v>8.94252873563218</v>
      </c>
      <c r="R50" s="1" t="n">
        <f aca="false">'Оборот общ пит'!Q50/Население!R50</f>
        <v>7.03062913907285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" t="n">
        <f aca="false">'Оборот общ пит'!B51/Население!C51</f>
        <v>2.53880102979036</v>
      </c>
      <c r="D51" s="1" t="n">
        <f aca="false">'Оборот общ пит'!C51/Население!D51</f>
        <v>2.65356622998544</v>
      </c>
      <c r="E51" s="1" t="n">
        <f aca="false">'Оборот общ пит'!D51/Население!E51</f>
        <v>4.00768949102893</v>
      </c>
      <c r="F51" s="1" t="n">
        <f aca="false">'Оборот общ пит'!E51/Население!F51</f>
        <v>6.77005150846211</v>
      </c>
      <c r="G51" s="1" t="n">
        <f aca="false">'Оборот общ пит'!F51/Население!G51</f>
        <v>7.11706056129985</v>
      </c>
      <c r="H51" s="1" t="n">
        <f aca="false">'Оборот общ пит'!G51/Население!H51</f>
        <v>7.97304479878512</v>
      </c>
      <c r="I51" s="1" t="n">
        <f aca="false">'Оборот общ пит'!H51/Население!I51</f>
        <v>9.09236031927024</v>
      </c>
      <c r="J51" s="1" t="n">
        <f aca="false">'Оборот общ пит'!I51/Население!J51</f>
        <v>9.19893697798026</v>
      </c>
      <c r="K51" s="1" t="n">
        <f aca="false">'Оборот общ пит'!J51/Население!K51</f>
        <v>9.89453717754173</v>
      </c>
      <c r="L51" s="1" t="n">
        <f aca="false">'Оборот общ пит'!K51/Население!L51</f>
        <v>9.52559726962457</v>
      </c>
      <c r="M51" s="1" t="n">
        <f aca="false">'Оборот общ пит'!L51/Население!M51</f>
        <v>9.05466970387244</v>
      </c>
      <c r="N51" s="1" t="n">
        <f aca="false">'Оборот общ пит'!M51/Население!N51</f>
        <v>8.56003039513678</v>
      </c>
      <c r="O51" s="1" t="n">
        <f aca="false">'Оборот общ пит'!N51/Население!O51</f>
        <v>9.00648112847884</v>
      </c>
      <c r="P51" s="1" t="n">
        <f aca="false">'Оборот общ пит'!O51/Население!P51</f>
        <v>8.7165836844121</v>
      </c>
      <c r="Q51" s="1" t="n">
        <f aca="false">'Оборот общ пит'!P51/Население!Q51</f>
        <v>9.22046941131204</v>
      </c>
      <c r="R51" s="1" t="n">
        <f aca="false">'Оборот общ пит'!Q51/Население!R51</f>
        <v>6.95347033734005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" t="n">
        <f aca="false">'Оборот общ пит'!B52/Население!C52</f>
        <v>1.67582804792107</v>
      </c>
      <c r="D52" s="1" t="n">
        <f aca="false">'Оборот общ пит'!C52/Население!D52</f>
        <v>1.92169092169092</v>
      </c>
      <c r="E52" s="1" t="n">
        <f aca="false">'Оборот общ пит'!D52/Население!E52</f>
        <v>3.27610371408549</v>
      </c>
      <c r="F52" s="1" t="n">
        <f aca="false">'Оборот общ пит'!E52/Население!F52</f>
        <v>4.69002123142251</v>
      </c>
      <c r="G52" s="1" t="n">
        <f aca="false">'Оборот общ пит'!F52/Население!G52</f>
        <v>4.75517487508922</v>
      </c>
      <c r="H52" s="1" t="n">
        <f aca="false">'Оборот общ пит'!G52/Население!H52</f>
        <v>5.47572815533981</v>
      </c>
      <c r="I52" s="1" t="n">
        <f aca="false">'Оборот общ пит'!H52/Население!I52</f>
        <v>6.17545180722892</v>
      </c>
      <c r="J52" s="1" t="n">
        <f aca="false">'Оборот общ пит'!I52/Население!J52</f>
        <v>6.88097043214557</v>
      </c>
      <c r="K52" s="1" t="n">
        <f aca="false">'Оборот общ пит'!J52/Население!K52</f>
        <v>7.61174675819985</v>
      </c>
      <c r="L52" s="1" t="n">
        <f aca="false">'Оборот общ пит'!K52/Население!L52</f>
        <v>8.34279141104295</v>
      </c>
      <c r="M52" s="1" t="n">
        <f aca="false">'Оборот общ пит'!L52/Население!M52</f>
        <v>8.79568234387047</v>
      </c>
      <c r="N52" s="1" t="n">
        <f aca="false">'Оборот общ пит'!M52/Население!N52</f>
        <v>8.20201238390093</v>
      </c>
      <c r="O52" s="1" t="n">
        <f aca="false">'Оборот общ пит'!N52/Население!O52</f>
        <v>8.46609508963367</v>
      </c>
      <c r="P52" s="1" t="n">
        <f aca="false">'Оборот общ пит'!O52/Население!P52</f>
        <v>8.89544025157233</v>
      </c>
      <c r="Q52" s="1" t="n">
        <f aca="false">'Оборот общ пит'!P52/Население!Q52</f>
        <v>9.2375296912114</v>
      </c>
      <c r="R52" s="1" t="n">
        <f aca="false">'Оборот общ пит'!Q52/Население!R52</f>
        <v>7.4744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" t="n">
        <f aca="false">'Оборот общ пит'!B53/Население!C53</f>
        <v>1.17896895137668</v>
      </c>
      <c r="D53" s="1" t="n">
        <f aca="false">'Оборот общ пит'!C53/Население!D53</f>
        <v>1.40017590149516</v>
      </c>
      <c r="E53" s="1" t="n">
        <f aca="false">'Оборот общ пит'!D53/Население!E53</f>
        <v>3.28186926944691</v>
      </c>
      <c r="F53" s="1" t="n">
        <f aca="false">'Оборот общ пит'!E53/Население!F53</f>
        <v>4.53809523809524</v>
      </c>
      <c r="G53" s="1" t="n">
        <f aca="false">'Оборот общ пит'!F53/Население!G53</f>
        <v>4.25501346902125</v>
      </c>
      <c r="H53" s="1" t="n">
        <f aca="false">'Оборот общ пит'!G53/Население!H53</f>
        <v>4.95949214026602</v>
      </c>
      <c r="I53" s="1" t="n">
        <f aca="false">'Оборот общ пит'!H53/Население!I53</f>
        <v>6.00363967242948</v>
      </c>
      <c r="J53" s="1" t="n">
        <f aca="false">'Оборот общ пит'!I53/Население!J53</f>
        <v>7.11306990881459</v>
      </c>
      <c r="K53" s="1" t="n">
        <f aca="false">'Оборот общ пит'!J53/Население!K53</f>
        <v>7.37366656507162</v>
      </c>
      <c r="L53" s="1" t="n">
        <f aca="false">'Оборот общ пит'!K53/Население!L53</f>
        <v>6.31987767584098</v>
      </c>
      <c r="M53" s="1" t="n">
        <f aca="false">'Оборот общ пит'!L53/Население!M53</f>
        <v>6.61196319018405</v>
      </c>
      <c r="N53" s="1" t="n">
        <f aca="false">'Оборот общ пит'!M53/Население!N53</f>
        <v>6.62038177339902</v>
      </c>
      <c r="O53" s="1" t="n">
        <f aca="false">'Оборот общ пит'!N53/Население!O53</f>
        <v>7.65409582689335</v>
      </c>
      <c r="P53" s="1" t="n">
        <f aca="false">'Оборот общ пит'!O53/Население!P53</f>
        <v>8.52659409020218</v>
      </c>
      <c r="Q53" s="1" t="n">
        <f aca="false">'Оборот общ пит'!P53/Население!Q53</f>
        <v>9.2297845769591</v>
      </c>
      <c r="R53" s="1" t="n">
        <f aca="false">'Оборот общ пит'!Q53/Население!R53</f>
        <v>6.69405099150142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" t="n">
        <f aca="false">'Оборот общ пит'!B54/Население!C54</f>
        <v>1.62302914476828</v>
      </c>
      <c r="D54" s="1" t="n">
        <f aca="false">'Оборот общ пит'!C54/Население!D54</f>
        <v>1.90271281571562</v>
      </c>
      <c r="E54" s="1" t="n">
        <f aca="false">'Оборот общ пит'!D54/Население!E54</f>
        <v>2.4590780809031</v>
      </c>
      <c r="F54" s="1" t="n">
        <f aca="false">'Оборот общ пит'!E54/Население!F54</f>
        <v>3.43888626710713</v>
      </c>
      <c r="G54" s="1" t="n">
        <f aca="false">'Оборот общ пит'!F54/Население!G54</f>
        <v>4.17282196969697</v>
      </c>
      <c r="H54" s="1" t="n">
        <f aca="false">'Оборот общ пит'!G54/Население!H54</f>
        <v>4.65797244094488</v>
      </c>
      <c r="I54" s="1" t="n">
        <f aca="false">'Оборот общ пит'!H54/Население!I54</f>
        <v>5.60573122529644</v>
      </c>
      <c r="J54" s="1" t="n">
        <f aca="false">'Оборот общ пит'!I54/Население!J54</f>
        <v>6.71577380952381</v>
      </c>
      <c r="K54" s="1" t="n">
        <f aca="false">'Оборот общ пит'!J54/Население!K54</f>
        <v>7.43504230960677</v>
      </c>
      <c r="L54" s="1" t="n">
        <f aca="false">'Оборот общ пит'!K54/Население!L54</f>
        <v>7.92903548225887</v>
      </c>
      <c r="M54" s="1" t="n">
        <f aca="false">'Оборот общ пит'!L54/Население!M54</f>
        <v>7.40751879699248</v>
      </c>
      <c r="N54" s="1" t="n">
        <f aca="false">'Оборот общ пит'!M54/Население!N54</f>
        <v>7.4105527638191</v>
      </c>
      <c r="O54" s="1" t="n">
        <f aca="false">'Оборот общ пит'!N54/Население!O54</f>
        <v>7.78614762386249</v>
      </c>
      <c r="P54" s="1" t="n">
        <f aca="false">'Оборот общ пит'!O54/Население!P54</f>
        <v>8.29037187977585</v>
      </c>
      <c r="Q54" s="1" t="n">
        <f aca="false">'Оборот общ пит'!P54/Население!Q54</f>
        <v>8.69954011241697</v>
      </c>
      <c r="R54" s="1" t="n">
        <f aca="false">'Оборот общ пит'!Q54/Население!R54</f>
        <v>6.65723108594956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" t="n">
        <f aca="false">'Оборот общ пит'!B55/Население!C55</f>
        <v>0.651408450704225</v>
      </c>
      <c r="D55" s="1" t="n">
        <f aca="false">'Оборот общ пит'!C55/Население!D55</f>
        <v>0.786931818181818</v>
      </c>
      <c r="E55" s="1" t="n">
        <f aca="false">'Оборот общ пит'!D55/Население!E55</f>
        <v>1.62106017191977</v>
      </c>
      <c r="F55" s="1" t="n">
        <f aca="false">'Оборот общ пит'!E55/Население!F55</f>
        <v>2.32348703170029</v>
      </c>
      <c r="G55" s="1" t="n">
        <f aca="false">'Оборот общ пит'!F55/Население!G55</f>
        <v>3.20507246376812</v>
      </c>
      <c r="H55" s="1" t="n">
        <f aca="false">'Оборот общ пит'!G55/Население!H55</f>
        <v>3.74349710982659</v>
      </c>
      <c r="I55" s="1" t="n">
        <f aca="false">'Оборот общ пит'!H55/Население!I55</f>
        <v>4.61074800290487</v>
      </c>
      <c r="J55" s="1" t="n">
        <f aca="false">'Оборот общ пит'!I55/Население!J55</f>
        <v>4.90430971512053</v>
      </c>
      <c r="K55" s="1" t="n">
        <f aca="false">'Оборот общ пит'!J55/Население!K55</f>
        <v>5.43791329904482</v>
      </c>
      <c r="L55" s="1" t="n">
        <f aca="false">'Оборот общ пит'!K55/Население!L55</f>
        <v>6.01401179941003</v>
      </c>
      <c r="M55" s="1" t="n">
        <f aca="false">'Оборот общ пит'!L55/Население!M55</f>
        <v>6.67309117865085</v>
      </c>
      <c r="N55" s="1" t="n">
        <f aca="false">'Оборот общ пит'!M55/Население!N55</f>
        <v>6.94709388971684</v>
      </c>
      <c r="O55" s="1" t="n">
        <f aca="false">'Оборот общ пит'!N55/Население!O55</f>
        <v>7.43618618618619</v>
      </c>
      <c r="P55" s="1" t="n">
        <f aca="false">'Оборот общ пит'!O55/Население!P55</f>
        <v>7.88467374810319</v>
      </c>
      <c r="Q55" s="1" t="n">
        <f aca="false">'Оборот общ пит'!P55/Население!Q55</f>
        <v>8.24119448698315</v>
      </c>
      <c r="R55" s="1" t="n">
        <f aca="false">'Оборот общ пит'!Q55/Население!R55</f>
        <v>6.94113090627421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" t="n">
        <f aca="false">'Оборот общ пит'!B56/Население!C56</f>
        <v>2.87135771853689</v>
      </c>
      <c r="D56" s="1" t="n">
        <f aca="false">'Оборот общ пит'!C56/Население!D56</f>
        <v>3.28849169018501</v>
      </c>
      <c r="E56" s="1" t="n">
        <f aca="false">'Оборот общ пит'!D56/Население!E56</f>
        <v>4.74732536186281</v>
      </c>
      <c r="F56" s="1" t="n">
        <f aca="false">'Оборот общ пит'!E56/Население!F56</f>
        <v>5.46233848093287</v>
      </c>
      <c r="G56" s="1" t="n">
        <f aca="false">'Оборот общ пит'!F56/Население!G56</f>
        <v>5.27688426363923</v>
      </c>
      <c r="H56" s="1" t="n">
        <f aca="false">'Оборот общ пит'!G56/Население!H56</f>
        <v>5.95241057542768</v>
      </c>
      <c r="I56" s="1" t="n">
        <f aca="false">'Оборот общ пит'!H56/Население!I56</f>
        <v>6.49937772246422</v>
      </c>
      <c r="J56" s="1" t="n">
        <f aca="false">'Оборот общ пит'!I56/Население!J56</f>
        <v>6.67071272953626</v>
      </c>
      <c r="K56" s="1" t="n">
        <f aca="false">'Оборот общ пит'!J56/Население!K56</f>
        <v>7.5356586733105</v>
      </c>
      <c r="L56" s="1" t="n">
        <f aca="false">'Оборот общ пит'!K56/Население!L56</f>
        <v>8.24867724867725</v>
      </c>
      <c r="M56" s="1" t="n">
        <f aca="false">'Оборот общ пит'!L56/Население!M56</f>
        <v>7.80505302557704</v>
      </c>
      <c r="N56" s="1" t="n">
        <f aca="false">'Оборот общ пит'!M56/Население!N56</f>
        <v>7.7702154230409</v>
      </c>
      <c r="O56" s="1" t="n">
        <f aca="false">'Оборот общ пит'!N56/Население!O56</f>
        <v>7.62073285311619</v>
      </c>
      <c r="P56" s="1" t="n">
        <f aca="false">'Оборот общ пит'!O56/Население!P56</f>
        <v>8.32265158655357</v>
      </c>
      <c r="Q56" s="1" t="n">
        <f aca="false">'Оборот общ пит'!P56/Население!Q56</f>
        <v>8.87920729789242</v>
      </c>
      <c r="R56" s="1" t="n">
        <f aca="false">'Оборот общ пит'!Q56/Население!R56</f>
        <v>6.49397590361446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" t="n">
        <f aca="false">'Оборот общ пит'!B57/Население!C57</f>
        <v>0.598996526437669</v>
      </c>
      <c r="D57" s="1" t="n">
        <f aca="false">'Оборот общ пит'!C57/Население!D57</f>
        <v>0.861963190184049</v>
      </c>
      <c r="E57" s="1" t="n">
        <f aca="false">'Оборот общ пит'!D57/Население!E57</f>
        <v>1.5344894026975</v>
      </c>
      <c r="F57" s="1" t="n">
        <f aca="false">'Оборот общ пит'!E57/Население!F57</f>
        <v>2.55340557275542</v>
      </c>
      <c r="G57" s="1" t="n">
        <f aca="false">'Оборот общ пит'!F57/Население!G57</f>
        <v>2.88107267780801</v>
      </c>
      <c r="H57" s="1" t="n">
        <f aca="false">'Оборот общ пит'!G57/Население!H57</f>
        <v>3.07383882493053</v>
      </c>
      <c r="I57" s="1" t="n">
        <f aca="false">'Оборот общ пит'!H57/Население!I57</f>
        <v>3.42168194499801</v>
      </c>
      <c r="J57" s="1" t="n">
        <f aca="false">'Оборот общ пит'!I57/Население!J57</f>
        <v>3.6100679184978</v>
      </c>
      <c r="K57" s="1" t="n">
        <f aca="false">'Оборот общ пит'!J57/Население!K57</f>
        <v>4.18301962354826</v>
      </c>
      <c r="L57" s="1" t="n">
        <f aca="false">'Оборот общ пит'!K57/Население!L57</f>
        <v>4.48094665062174</v>
      </c>
      <c r="M57" s="1" t="n">
        <f aca="false">'Оборот общ пит'!L57/Население!M57</f>
        <v>4.95699356913183</v>
      </c>
      <c r="N57" s="1" t="n">
        <f aca="false">'Оборот общ пит'!M57/Население!N57</f>
        <v>5.24001613553852</v>
      </c>
      <c r="O57" s="1" t="n">
        <f aca="false">'Оборот общ пит'!N57/Население!O57</f>
        <v>5.55907429963459</v>
      </c>
      <c r="P57" s="1" t="n">
        <f aca="false">'Оборот общ пит'!O57/Население!P57</f>
        <v>6.02539942646456</v>
      </c>
      <c r="Q57" s="1" t="n">
        <f aca="false">'Оборот общ пит'!P57/Население!Q57</f>
        <v>6.45499587118084</v>
      </c>
      <c r="R57" s="1" t="n">
        <f aca="false">'Оборот общ пит'!Q57/Население!R57</f>
        <v>5.82129436325679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" t="n">
        <f aca="false">'Оборот общ пит'!B58/Население!C58</f>
        <v>0.528358208955224</v>
      </c>
      <c r="D58" s="1" t="n">
        <f aca="false">'Оборот общ пит'!C58/Население!D58</f>
        <v>0.607784431137725</v>
      </c>
      <c r="E58" s="1" t="n">
        <f aca="false">'Оборот общ пит'!D58/Население!E58</f>
        <v>1.16338880484115</v>
      </c>
      <c r="F58" s="1" t="n">
        <f aca="false">'Оборот общ пит'!E58/Население!F58</f>
        <v>1.78582317073171</v>
      </c>
      <c r="G58" s="1" t="n">
        <f aca="false">'Оборот общ пит'!F58/Население!G58</f>
        <v>1.64214559386973</v>
      </c>
      <c r="H58" s="1" t="n">
        <f aca="false">'Оборот общ пит'!G58/Население!H58</f>
        <v>1.84418604651163</v>
      </c>
      <c r="I58" s="1" t="n">
        <f aca="false">'Оборот общ пит'!H58/Население!I58</f>
        <v>2.65054602184087</v>
      </c>
      <c r="J58" s="1" t="n">
        <f aca="false">'Оборот общ пит'!I58/Население!J58</f>
        <v>3.00627943485086</v>
      </c>
      <c r="K58" s="1" t="n">
        <f aca="false">'Оборот общ пит'!J58/Население!K58</f>
        <v>3.52523659305994</v>
      </c>
      <c r="L58" s="1" t="n">
        <f aca="false">'Оборот общ пит'!K58/Население!L58</f>
        <v>4.10935023771791</v>
      </c>
      <c r="M58" s="1" t="n">
        <f aca="false">'Оборот общ пит'!L58/Население!M58</f>
        <v>4.37042925278219</v>
      </c>
      <c r="N58" s="1" t="n">
        <f aca="false">'Оборот общ пит'!M58/Население!N58</f>
        <v>4.24102154828412</v>
      </c>
      <c r="O58" s="1" t="n">
        <f aca="false">'Оборот общ пит'!N58/Население!O58</f>
        <v>4.84522854851644</v>
      </c>
      <c r="P58" s="1" t="n">
        <f aca="false">'Оборот общ пит'!O58/Население!P58</f>
        <v>4.96203554119548</v>
      </c>
      <c r="Q58" s="1" t="n">
        <f aca="false">'Оборот общ пит'!P58/Население!Q58</f>
        <v>5.44471544715447</v>
      </c>
      <c r="R58" s="1" t="n">
        <f aca="false">'Оборот общ пит'!Q58/Население!R58</f>
        <v>4.88341543513957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" t="n">
        <f aca="false">'Оборот общ пит'!B59/Население!C59</f>
        <v>1.63825363825364</v>
      </c>
      <c r="D59" s="1" t="n">
        <f aca="false">'Оборот общ пит'!C59/Население!D59</f>
        <v>2.07244897959184</v>
      </c>
      <c r="E59" s="1" t="n">
        <f aca="false">'Оборот общ пит'!D59/Население!E59</f>
        <v>2.68937048503612</v>
      </c>
      <c r="F59" s="1" t="n">
        <f aca="false">'Оборот общ пит'!E59/Население!F59</f>
        <v>3.65</v>
      </c>
      <c r="G59" s="1" t="n">
        <f aca="false">'Оборот общ пит'!F59/Население!G59</f>
        <v>3.44281217208814</v>
      </c>
      <c r="H59" s="1" t="n">
        <f aca="false">'Оборот общ пит'!G59/Население!H59</f>
        <v>3.52475247524752</v>
      </c>
      <c r="I59" s="1" t="n">
        <f aca="false">'Оборот общ пит'!H59/Население!I59</f>
        <v>3.75334821428571</v>
      </c>
      <c r="J59" s="1" t="n">
        <f aca="false">'Оборот общ пит'!I59/Население!J59</f>
        <v>3.88487584650113</v>
      </c>
      <c r="K59" s="1" t="n">
        <f aca="false">'Оборот общ пит'!J59/Население!K59</f>
        <v>4.20638540478905</v>
      </c>
      <c r="L59" s="1" t="n">
        <f aca="false">'Оборот общ пит'!K59/Население!L59</f>
        <v>4.3</v>
      </c>
      <c r="M59" s="1" t="n">
        <f aca="false">'Оборот общ пит'!L59/Население!M59</f>
        <v>4.37122969837587</v>
      </c>
      <c r="N59" s="1" t="n">
        <f aca="false">'Оборот общ пит'!M59/Население!N59</f>
        <v>4.23067915690867</v>
      </c>
      <c r="O59" s="1" t="n">
        <f aca="false">'Оборот общ пит'!N59/Население!O59</f>
        <v>4.36406619385343</v>
      </c>
      <c r="P59" s="1" t="n">
        <f aca="false">'Оборот общ пит'!O59/Население!P59</f>
        <v>4.56167664670659</v>
      </c>
      <c r="Q59" s="1" t="n">
        <f aca="false">'Оборот общ пит'!P59/Население!Q59</f>
        <v>4.80894800483676</v>
      </c>
      <c r="R59" s="1" t="n">
        <f aca="false">'Оборот общ пит'!Q59/Население!R59</f>
        <v>3.67277167277167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" t="n">
        <f aca="false">'Оборот общ пит'!B60/Население!C60</f>
        <v>2.8425160697888</v>
      </c>
      <c r="D60" s="1" t="n">
        <f aca="false">'Оборот общ пит'!C60/Население!D60</f>
        <v>3.46916099773243</v>
      </c>
      <c r="E60" s="1" t="n">
        <f aca="false">'Оборот общ пит'!D60/Население!E60</f>
        <v>4.71295454545455</v>
      </c>
      <c r="F60" s="1" t="n">
        <f aca="false">'Оборот общ пит'!E60/Население!F60</f>
        <v>6.21860782529572</v>
      </c>
      <c r="G60" s="1" t="n">
        <f aca="false">'Оборот общ пит'!F60/Население!G60</f>
        <v>5.90193401592719</v>
      </c>
      <c r="H60" s="1" t="n">
        <f aca="false">'Оборот общ пит'!G60/Население!H60</f>
        <v>7.47917151501047</v>
      </c>
      <c r="I60" s="1" t="n">
        <f aca="false">'Оборот общ пит'!H60/Население!I60</f>
        <v>9.28651033201765</v>
      </c>
      <c r="J60" s="1" t="n">
        <f aca="false">'Оборот общ пит'!I60/Население!J60</f>
        <v>10.1582483781279</v>
      </c>
      <c r="K60" s="1" t="n">
        <f aca="false">'Оборот общ пит'!J60/Население!K60</f>
        <v>11.2941448738718</v>
      </c>
      <c r="L60" s="1" t="n">
        <f aca="false">'Оборот общ пит'!K60/Население!L60</f>
        <v>12.298359140282</v>
      </c>
      <c r="M60" s="1" t="n">
        <f aca="false">'Оборот общ пит'!L60/Население!M60</f>
        <v>12.9424942263279</v>
      </c>
      <c r="N60" s="1" t="n">
        <f aca="false">'Оборот общ пит'!M60/Население!N60</f>
        <v>11.961191961192</v>
      </c>
      <c r="O60" s="1" t="n">
        <f aca="false">'Оборот общ пит'!N60/Население!O60</f>
        <v>11.6873988439306</v>
      </c>
      <c r="P60" s="1" t="n">
        <f aca="false">'Оборот общ пит'!O60/Население!P60</f>
        <v>12.1672845227062</v>
      </c>
      <c r="Q60" s="1" t="n">
        <f aca="false">'Оборот общ пит'!P60/Население!Q60</f>
        <v>12.73208072373</v>
      </c>
      <c r="R60" s="1" t="n">
        <f aca="false">'Оборот общ пит'!Q60/Население!R60</f>
        <v>9.03566433566434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" t="n">
        <f aca="false">'Оборот общ пит'!B61/Население!C61</f>
        <v>6.22009714632666</v>
      </c>
      <c r="D61" s="1" t="n">
        <f aca="false">'Оборот общ пит'!C61/Население!D61</f>
        <v>9.82485705687632</v>
      </c>
      <c r="E61" s="1" t="n">
        <f aca="false">'Оборот общ пит'!D61/Население!E61</f>
        <v>13.2107623318386</v>
      </c>
      <c r="F61" s="1" t="n">
        <f aca="false">'Оборот общ пит'!E61/Население!F61</f>
        <v>16.7308832246592</v>
      </c>
      <c r="G61" s="1" t="n">
        <f aca="false">'Оборот общ пит'!F61/Население!G61</f>
        <v>12.1150338334804</v>
      </c>
      <c r="H61" s="1" t="n">
        <f aca="false">'Оборот общ пит'!G61/Население!H61</f>
        <v>12.3882525697504</v>
      </c>
      <c r="I61" s="1" t="n">
        <f aca="false">'Оборот общ пит'!H61/Население!I61</f>
        <v>13.4898843930636</v>
      </c>
      <c r="J61" s="1" t="n">
        <f aca="false">'Оборот общ пит'!I61/Население!J61</f>
        <v>14.1384221019653</v>
      </c>
      <c r="K61" s="1" t="n">
        <f aca="false">'Оборот общ пит'!J61/Население!K61</f>
        <v>16.4966159052453</v>
      </c>
      <c r="L61" s="1" t="n">
        <f aca="false">'Оборот общ пит'!K61/Население!L61</f>
        <v>18.0100530578051</v>
      </c>
      <c r="M61" s="1" t="n">
        <f aca="false">'Оборот общ пит'!L61/Население!M61</f>
        <v>19.0746887966805</v>
      </c>
      <c r="N61" s="1" t="n">
        <f aca="false">'Оборот общ пит'!M61/Население!N61</f>
        <v>19.8084699453552</v>
      </c>
      <c r="O61" s="1" t="n">
        <f aca="false">'Оборот общ пит'!N61/Население!O61</f>
        <v>20.4349945828819</v>
      </c>
      <c r="P61" s="1" t="n">
        <f aca="false">'Оборот общ пит'!O61/Население!P61</f>
        <v>21.0609723341391</v>
      </c>
      <c r="Q61" s="1" t="n">
        <f aca="false">'Оборот общ пит'!P61/Население!Q61</f>
        <v>21.7274421080649</v>
      </c>
      <c r="R61" s="1" t="n">
        <f aca="false">'Оборот общ пит'!Q61/Население!R61</f>
        <v>18.784806776072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" t="n">
        <f aca="false">'Оборот общ пит'!B62/Население!C62</f>
        <v>1.5979528006824</v>
      </c>
      <c r="D62" s="1" t="n">
        <f aca="false">'Оборот общ пит'!C62/Население!D62</f>
        <v>2.16425941659587</v>
      </c>
      <c r="E62" s="1" t="n">
        <f aca="false">'Оборот общ пит'!D62/Население!E62</f>
        <v>2.95422234859255</v>
      </c>
      <c r="F62" s="1" t="n">
        <f aca="false">'Оборот общ пит'!E62/Население!F62</f>
        <v>4.25348903446312</v>
      </c>
      <c r="G62" s="1" t="n">
        <f aca="false">'Оборот общ пит'!F62/Население!G62</f>
        <v>4.37286202964652</v>
      </c>
      <c r="H62" s="1" t="n">
        <f aca="false">'Оборот общ пит'!G62/Население!H62</f>
        <v>4.58601841196778</v>
      </c>
      <c r="I62" s="1" t="n">
        <f aca="false">'Оборот общ пит'!H62/Население!I62</f>
        <v>4.83505747126437</v>
      </c>
      <c r="J62" s="1" t="n">
        <f aca="false">'Оборот общ пит'!I62/Население!J62</f>
        <v>5.13601147776184</v>
      </c>
      <c r="K62" s="1" t="n">
        <f aca="false">'Оборот общ пит'!J62/Население!K62</f>
        <v>5.80114613180516</v>
      </c>
      <c r="L62" s="1" t="n">
        <f aca="false">'Оборот общ пит'!K62/Население!L62</f>
        <v>6.17009719839909</v>
      </c>
      <c r="M62" s="1" t="n">
        <f aca="false">'Оборот общ пит'!L62/Население!M62</f>
        <v>5.55269922879177</v>
      </c>
      <c r="N62" s="1" t="n">
        <f aca="false">'Оборот общ пит'!M62/Население!N62</f>
        <v>5.59794403198173</v>
      </c>
      <c r="O62" s="1" t="n">
        <f aca="false">'Оборот общ пит'!N62/Население!O62</f>
        <v>5.90924706555969</v>
      </c>
      <c r="P62" s="1" t="n">
        <f aca="false">'Оборот общ пит'!O62/Население!P62</f>
        <v>6.06588032220944</v>
      </c>
      <c r="Q62" s="1" t="n">
        <f aca="false">'Оборот общ пит'!P62/Население!Q62</f>
        <v>6.64945181765724</v>
      </c>
      <c r="R62" s="1" t="n">
        <f aca="false">'Оборот общ пит'!Q62/Население!R62</f>
        <v>6.56665698518734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" t="n">
        <f aca="false">'Оборот общ пит'!B63/Население!C63</f>
        <v>0.668316831683168</v>
      </c>
      <c r="D63" s="1" t="n">
        <f aca="false">'Оборот общ пит'!C63/Население!D63</f>
        <v>0.872549019607843</v>
      </c>
      <c r="E63" s="1" t="n">
        <f aca="false">'Оборот общ пит'!D63/Население!E63</f>
        <v>1.22439024390244</v>
      </c>
      <c r="F63" s="1" t="n">
        <f aca="false">'Оборот общ пит'!E63/Население!F63</f>
        <v>1.91787439613527</v>
      </c>
      <c r="G63" s="1" t="n">
        <f aca="false">'Оборот общ пит'!F63/Население!G63</f>
        <v>2.07655502392345</v>
      </c>
      <c r="H63" s="1" t="n">
        <f aca="false">'Оборот общ пит'!G63/Население!H63</f>
        <v>2.28019323671498</v>
      </c>
      <c r="I63" s="1" t="n">
        <f aca="false">'Оборот общ пит'!H63/Население!I63</f>
        <v>2.64114832535885</v>
      </c>
      <c r="J63" s="1" t="n">
        <f aca="false">'Оборот общ пит'!I63/Население!J63</f>
        <v>3.0047619047619</v>
      </c>
      <c r="K63" s="1" t="n">
        <f aca="false">'Оборот общ пит'!J63/Население!K63</f>
        <v>3.27014218009479</v>
      </c>
      <c r="L63" s="1" t="n">
        <f aca="false">'Оборот общ пит'!K63/Население!L63</f>
        <v>3.54205607476636</v>
      </c>
      <c r="M63" s="1" t="n">
        <f aca="false">'Оборот общ пит'!L63/Население!M63</f>
        <v>3.74883720930233</v>
      </c>
      <c r="N63" s="1" t="n">
        <f aca="false">'Оборот общ пит'!M63/Население!N63</f>
        <v>3.55760368663595</v>
      </c>
      <c r="O63" s="1" t="n">
        <f aca="false">'Оборот общ пит'!N63/Население!O63</f>
        <v>3.87155963302752</v>
      </c>
      <c r="P63" s="1" t="n">
        <f aca="false">'Оборот общ пит'!O63/Население!P63</f>
        <v>3.9041095890411</v>
      </c>
      <c r="Q63" s="1" t="n">
        <f aca="false">'Оборот общ пит'!P63/Население!Q63</f>
        <v>4.79545454545455</v>
      </c>
      <c r="R63" s="1" t="n">
        <f aca="false">'Оборот общ пит'!Q63/Население!R63</f>
        <v>4.49321266968326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" t="n">
        <f aca="false">'Оборот общ пит'!B64/Население!C64</f>
        <v>1.44260599793175</v>
      </c>
      <c r="D64" s="1" t="n">
        <f aca="false">'Оборот общ пит'!C64/Население!D64</f>
        <v>1.94917012448133</v>
      </c>
      <c r="E64" s="1" t="n">
        <f aca="false">'Оборот общ пит'!D64/Население!E64</f>
        <v>3.04583333333333</v>
      </c>
      <c r="F64" s="1" t="n">
        <f aca="false">'Оборот общ пит'!E64/Население!F64</f>
        <v>4.10520833333333</v>
      </c>
      <c r="G64" s="1" t="n">
        <f aca="false">'Оборот общ пит'!F64/Население!G64</f>
        <v>4.76690946930281</v>
      </c>
      <c r="H64" s="1" t="n">
        <f aca="false">'Оборот общ пит'!G64/Население!H64</f>
        <v>5.38888888888889</v>
      </c>
      <c r="I64" s="1" t="n">
        <f aca="false">'Оборот общ пит'!H64/Население!I64</f>
        <v>6.61688980432544</v>
      </c>
      <c r="J64" s="1" t="n">
        <f aca="false">'Оборот общ пит'!I64/Население!J64</f>
        <v>7.5</v>
      </c>
      <c r="K64" s="1" t="n">
        <f aca="false">'Оборот общ пит'!J64/Население!K64</f>
        <v>8.37577002053388</v>
      </c>
      <c r="L64" s="1" t="n">
        <f aca="false">'Оборот общ пит'!K64/Население!L64</f>
        <v>8.58077709611452</v>
      </c>
      <c r="M64" s="1" t="n">
        <f aca="false">'Оборот общ пит'!L64/Население!M64</f>
        <v>9.16089613034623</v>
      </c>
      <c r="N64" s="1" t="n">
        <f aca="false">'Оборот общ пит'!M64/Население!N64</f>
        <v>9.53150406504065</v>
      </c>
      <c r="O64" s="1" t="n">
        <f aca="false">'Оборот общ пит'!N64/Население!O64</f>
        <v>10.1715736040609</v>
      </c>
      <c r="P64" s="1" t="n">
        <f aca="false">'Оборот общ пит'!O64/Население!P64</f>
        <v>10.5320447609359</v>
      </c>
      <c r="Q64" s="1" t="n">
        <f aca="false">'Оборот общ пит'!P64/Население!Q64</f>
        <v>11.5841784989858</v>
      </c>
      <c r="R64" s="1" t="n">
        <f aca="false">'Оборот общ пит'!Q64/Население!R64</f>
        <v>9.89644670050761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" t="n">
        <f aca="false">'Оборот общ пит'!B65/Население!C65</f>
        <v>0.386138613861386</v>
      </c>
      <c r="D65" s="1" t="n">
        <f aca="false">'Оборот общ пит'!C65/Население!D65</f>
        <v>0.456310679611651</v>
      </c>
      <c r="E65" s="1" t="n">
        <f aca="false">'Оборот общ пит'!D65/Население!E65</f>
        <v>0.644012944983819</v>
      </c>
      <c r="F65" s="1" t="n">
        <f aca="false">'Оборот общ пит'!E65/Население!F65</f>
        <v>0.833333333333333</v>
      </c>
      <c r="G65" s="1" t="n">
        <f aca="false">'Оборот общ пит'!F65/Население!G65</f>
        <v>0.977707006369427</v>
      </c>
      <c r="H65" s="1" t="n">
        <f aca="false">'Оборот общ пит'!G65/Население!H65</f>
        <v>1.14285714285714</v>
      </c>
      <c r="I65" s="1" t="n">
        <f aca="false">'Оборот общ пит'!H65/Население!I65</f>
        <v>1.37864077669903</v>
      </c>
      <c r="J65" s="1" t="n">
        <f aca="false">'Оборот общ пит'!I65/Население!J65</f>
        <v>1.57741935483871</v>
      </c>
      <c r="K65" s="1" t="n">
        <f aca="false">'Оборот общ пит'!J65/Население!K65</f>
        <v>1.83653846153846</v>
      </c>
      <c r="L65" s="1" t="n">
        <f aca="false">'Оборот общ пит'!K65/Население!L65</f>
        <v>1.98089171974522</v>
      </c>
      <c r="M65" s="1" t="n">
        <f aca="false">'Оборот общ пит'!L65/Население!M65</f>
        <v>2.22151898734177</v>
      </c>
      <c r="N65" s="1" t="n">
        <f aca="false">'Оборот общ пит'!M65/Население!N65</f>
        <v>2.24213836477987</v>
      </c>
      <c r="O65" s="1" t="n">
        <f aca="false">'Оборот общ пит'!N65/Население!O65</f>
        <v>2.33850931677019</v>
      </c>
      <c r="P65" s="1" t="n">
        <f aca="false">'Оборот общ пит'!O65/Население!P65</f>
        <v>2.48148148148148</v>
      </c>
      <c r="Q65" s="1" t="n">
        <f aca="false">'Оборот общ пит'!P65/Население!Q65</f>
        <v>2.95107033639144</v>
      </c>
      <c r="R65" s="1" t="n">
        <f aca="false">'Оборот общ пит'!Q65/Население!R65</f>
        <v>2.67575757575758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" t="n">
        <f aca="false">'Оборот общ пит'!B66/Население!C66</f>
        <v>1.50936329588015</v>
      </c>
      <c r="D66" s="1" t="n">
        <f aca="false">'Оборот общ пит'!C66/Население!D66</f>
        <v>2.09479553903346</v>
      </c>
      <c r="E66" s="1" t="n">
        <f aca="false">'Оборот общ пит'!D66/Население!E66</f>
        <v>3.19739292364991</v>
      </c>
      <c r="F66" s="1" t="n">
        <f aca="false">'Оборот общ пит'!E66/Население!F66</f>
        <v>3.90502793296089</v>
      </c>
      <c r="G66" s="1" t="n">
        <f aca="false">'Оборот общ пит'!F66/Население!G66</f>
        <v>3.90520446096654</v>
      </c>
      <c r="H66" s="1" t="n">
        <f aca="false">'Оборот общ пит'!G66/Население!H66</f>
        <v>3.75187969924812</v>
      </c>
      <c r="I66" s="1" t="n">
        <f aca="false">'Оборот общ пит'!H66/Население!I66</f>
        <v>4.41729323308271</v>
      </c>
      <c r="J66" s="1" t="n">
        <f aca="false">'Оборот общ пит'!I66/Население!J66</f>
        <v>5.1031894934334</v>
      </c>
      <c r="K66" s="1" t="n">
        <f aca="false">'Оборот общ пит'!J66/Население!K66</f>
        <v>5.62172284644195</v>
      </c>
      <c r="L66" s="1" t="n">
        <f aca="false">'Оборот общ пит'!K66/Население!L66</f>
        <v>6.41791044776119</v>
      </c>
      <c r="M66" s="1" t="n">
        <f aca="false">'Оборот общ пит'!L66/Население!M66</f>
        <v>7.76536312849162</v>
      </c>
      <c r="N66" s="1" t="n">
        <f aca="false">'Оборот общ пит'!M66/Население!N66</f>
        <v>8.18808193668529</v>
      </c>
      <c r="O66" s="1" t="n">
        <f aca="false">'Оборот общ пит'!N66/Население!O66</f>
        <v>9.36059479553903</v>
      </c>
      <c r="P66" s="1" t="n">
        <f aca="false">'Оборот общ пит'!O66/Население!P66</f>
        <v>9.78026070763501</v>
      </c>
      <c r="Q66" s="1" t="n">
        <f aca="false">'Оборот общ пит'!P66/Население!Q66</f>
        <v>10.5505617977528</v>
      </c>
      <c r="R66" s="1" t="n">
        <f aca="false">'Оборот общ пит'!Q66/Население!R66</f>
        <v>9.91165413533835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" t="n">
        <f aca="false">'Оборот общ пит'!B67/Население!C67</f>
        <v>0.946863763483819</v>
      </c>
      <c r="D67" s="1" t="n">
        <f aca="false">'Оборот общ пит'!C67/Население!D67</f>
        <v>1.28470310656705</v>
      </c>
      <c r="E67" s="1" t="n">
        <f aca="false">'Оборот общ пит'!D67/Население!E67</f>
        <v>1.68648434403488</v>
      </c>
      <c r="F67" s="1" t="n">
        <f aca="false">'Оборот общ пит'!E67/Население!F67</f>
        <v>2.45055821371611</v>
      </c>
      <c r="G67" s="1" t="n">
        <f aca="false">'Оборот общ пит'!F67/Население!G67</f>
        <v>1.74249098918702</v>
      </c>
      <c r="H67" s="1" t="n">
        <f aca="false">'Оборот общ пит'!G67/Население!H67</f>
        <v>2.07902358295408</v>
      </c>
      <c r="I67" s="1" t="n">
        <f aca="false">'Оборот общ пит'!H67/Население!I67</f>
        <v>2.49729954299958</v>
      </c>
      <c r="J67" s="1" t="n">
        <f aca="false">'Оборот общ пит'!I67/Население!J67</f>
        <v>2.75197999166319</v>
      </c>
      <c r="K67" s="1" t="n">
        <f aca="false">'Оборот общ пит'!J67/Население!K67</f>
        <v>3.06357172731075</v>
      </c>
      <c r="L67" s="1" t="n">
        <f aca="false">'Оборот общ пит'!K67/Население!L67</f>
        <v>3.37316561844864</v>
      </c>
      <c r="M67" s="1" t="n">
        <f aca="false">'Оборот общ пит'!L67/Население!M67</f>
        <v>3.65755153554901</v>
      </c>
      <c r="N67" s="1" t="n">
        <f aca="false">'Оборот общ пит'!M67/Население!N67</f>
        <v>3.83431952662722</v>
      </c>
      <c r="O67" s="1" t="n">
        <f aca="false">'Оборот общ пит'!N67/Население!O67</f>
        <v>4.03787234042553</v>
      </c>
      <c r="P67" s="1" t="n">
        <f aca="false">'Оборот общ пит'!O67/Население!P67</f>
        <v>4.22460351478783</v>
      </c>
      <c r="Q67" s="1" t="n">
        <f aca="false">'Оборот общ пит'!P67/Население!Q67</f>
        <v>4.47345705653863</v>
      </c>
      <c r="R67" s="1" t="n">
        <f aca="false">'Оборот общ пит'!Q67/Население!R67</f>
        <v>3.70557491289199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f aca="false">'Оборот общ пит'!B68/Население!C68</f>
        <v>1.63434163701068</v>
      </c>
      <c r="D68" s="1" t="n">
        <f aca="false">'Оборот общ пит'!C68/Население!D68</f>
        <v>2.03900709219858</v>
      </c>
      <c r="E68" s="1" t="n">
        <f aca="false">'Оборот общ пит'!D68/Население!E68</f>
        <v>2.57397504456328</v>
      </c>
      <c r="F68" s="1" t="n">
        <f aca="false">'Оборот общ пит'!E68/Население!F68</f>
        <v>3.6532618409294</v>
      </c>
      <c r="G68" s="1" t="n">
        <f aca="false">'Оборот общ пит'!F68/Население!G68</f>
        <v>3.99820948970457</v>
      </c>
      <c r="H68" s="1" t="n">
        <f aca="false">'Оборот общ пит'!G68/Население!H68</f>
        <v>4.59222423146474</v>
      </c>
      <c r="I68" s="1" t="n">
        <f aca="false">'Оборот общ пит'!H68/Население!I68</f>
        <v>5.63545454545455</v>
      </c>
      <c r="J68" s="1" t="n">
        <f aca="false">'Оборот общ пит'!I68/Население!J68</f>
        <v>6.1662100456621</v>
      </c>
      <c r="K68" s="1" t="n">
        <f aca="false">'Оборот общ пит'!J68/Население!K68</f>
        <v>6.82660550458716</v>
      </c>
      <c r="L68" s="1" t="n">
        <f aca="false">'Оборот общ пит'!K68/Население!L68</f>
        <v>7.08463661453542</v>
      </c>
      <c r="M68" s="1" t="n">
        <f aca="false">'Оборот общ пит'!L68/Население!M68</f>
        <v>7.54385964912281</v>
      </c>
      <c r="N68" s="1" t="n">
        <f aca="false">'Оборот общ пит'!M68/Население!N68</f>
        <v>7.42539388322521</v>
      </c>
      <c r="O68" s="1" t="n">
        <f aca="false">'Оборот общ пит'!N68/Население!O68</f>
        <v>7.8210624417521</v>
      </c>
      <c r="P68" s="1" t="n">
        <f aca="false">'Оборот общ пит'!O68/Население!P68</f>
        <v>8.30863039399625</v>
      </c>
      <c r="Q68" s="1" t="n">
        <f aca="false">'Оборот общ пит'!P68/Население!Q68</f>
        <v>9.34150943396226</v>
      </c>
      <c r="R68" s="1" t="n">
        <f aca="false">'Оборот общ пит'!Q68/Население!R68</f>
        <v>7.9363722697056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" t="n">
        <f aca="false">'Оборот общ пит'!B69/Население!C69</f>
        <v>3.09968630184733</v>
      </c>
      <c r="D69" s="1" t="n">
        <f aca="false">'Оборот общ пит'!C69/Население!D69</f>
        <v>3.58843771507226</v>
      </c>
      <c r="E69" s="1" t="n">
        <f aca="false">'Оборот общ пит'!D69/Население!E69</f>
        <v>4.07705597788528</v>
      </c>
      <c r="F69" s="1" t="n">
        <f aca="false">'Оборот общ пит'!E69/Население!F69</f>
        <v>4.85640138408305</v>
      </c>
      <c r="G69" s="1" t="n">
        <f aca="false">'Оборот общ пит'!F69/Население!G69</f>
        <v>3.94844290657439</v>
      </c>
      <c r="H69" s="1" t="n">
        <f aca="false">'Оборот общ пит'!G69/Население!H69</f>
        <v>3.86496995404737</v>
      </c>
      <c r="I69" s="1" t="n">
        <f aca="false">'Оборот общ пит'!H69/Население!I69</f>
        <v>4.59619450317125</v>
      </c>
      <c r="J69" s="1" t="n">
        <f aca="false">'Оборот общ пит'!I69/Население!J69</f>
        <v>5.50965929048121</v>
      </c>
      <c r="K69" s="1" t="n">
        <f aca="false">'Оборот общ пит'!J69/Население!K69</f>
        <v>5.95233087977567</v>
      </c>
      <c r="L69" s="1" t="n">
        <f aca="false">'Оборот общ пит'!K69/Население!L69</f>
        <v>6.34417628541448</v>
      </c>
      <c r="M69" s="1" t="n">
        <f aca="false">'Оборот общ пит'!L69/Население!M69</f>
        <v>6.27634333565946</v>
      </c>
      <c r="N69" s="1" t="n">
        <f aca="false">'Оборот общ пит'!M69/Население!N69</f>
        <v>7.49217391304348</v>
      </c>
      <c r="O69" s="1" t="n">
        <f aca="false">'Оборот общ пит'!N69/Население!O69</f>
        <v>8.03616133518776</v>
      </c>
      <c r="P69" s="1" t="n">
        <f aca="false">'Оборот общ пит'!O69/Население!P69</f>
        <v>9.2160751565762</v>
      </c>
      <c r="Q69" s="1" t="n">
        <f aca="false">'Оборот общ пит'!P69/Население!Q69</f>
        <v>10.5697836706211</v>
      </c>
      <c r="R69" s="1" t="n">
        <f aca="false">'Оборот общ пит'!Q69/Население!R69</f>
        <v>8.46008403361345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" t="n">
        <f aca="false">'Оборот общ пит'!B70/Население!C70</f>
        <v>1.63563402889246</v>
      </c>
      <c r="D70" s="1" t="n">
        <f aca="false">'Оборот общ пит'!C70/Население!D70</f>
        <v>1.90581717451524</v>
      </c>
      <c r="E70" s="1" t="n">
        <f aca="false">'Оборот общ пит'!D70/Население!E70</f>
        <v>2.24542561654734</v>
      </c>
      <c r="F70" s="1" t="n">
        <f aca="false">'Оборот общ пит'!E70/Население!F70</f>
        <v>2.9700956937799</v>
      </c>
      <c r="G70" s="1" t="n">
        <f aca="false">'Оборот общ пит'!F70/Население!G70</f>
        <v>2.9377245508982</v>
      </c>
      <c r="H70" s="1" t="n">
        <f aca="false">'Оборот общ пит'!G70/Население!H70</f>
        <v>3.15815485996705</v>
      </c>
      <c r="I70" s="1" t="n">
        <f aca="false">'Оборот общ пит'!H70/Население!I70</f>
        <v>3.7450495049505</v>
      </c>
      <c r="J70" s="1" t="n">
        <f aca="false">'Оборот общ пит'!I70/Население!J70</f>
        <v>3.9822460776218</v>
      </c>
      <c r="K70" s="1" t="n">
        <f aca="false">'Оборот общ пит'!J70/Население!K70</f>
        <v>4.26302729528536</v>
      </c>
      <c r="L70" s="1" t="n">
        <f aca="false">'Оборот общ пит'!K70/Население!L70</f>
        <v>4.56728778467909</v>
      </c>
      <c r="M70" s="1" t="n">
        <f aca="false">'Оборот общ пит'!L70/Население!M70</f>
        <v>4.72192291753005</v>
      </c>
      <c r="N70" s="1" t="n">
        <f aca="false">'Оборот общ пит'!M70/Население!N70</f>
        <v>5.36363636363636</v>
      </c>
      <c r="O70" s="1" t="n">
        <f aca="false">'Оборот общ пит'!N70/Население!O70</f>
        <v>5.92554076539102</v>
      </c>
      <c r="P70" s="1" t="n">
        <f aca="false">'Оборот общ пит'!O70/Население!P70</f>
        <v>6.50917431192661</v>
      </c>
      <c r="Q70" s="1" t="n">
        <f aca="false">'Оборот общ пит'!P70/Население!Q70</f>
        <v>7.21999163529904</v>
      </c>
      <c r="R70" s="1" t="n">
        <f aca="false">'Оборот общ пит'!Q70/Население!R70</f>
        <v>5.29347368421053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" t="n">
        <f aca="false">'Оборот общ пит'!B71/Население!C71</f>
        <v>2.48645759087669</v>
      </c>
      <c r="D71" s="1" t="n">
        <f aca="false">'Оборот общ пит'!C71/Население!D71</f>
        <v>3.41669601972526</v>
      </c>
      <c r="E71" s="1" t="n">
        <f aca="false">'Оборот общ пит'!D71/Население!E71</f>
        <v>4.37685774946921</v>
      </c>
      <c r="F71" s="1" t="n">
        <f aca="false">'Оборот общ пит'!E71/Население!F71</f>
        <v>5.87247608926674</v>
      </c>
      <c r="G71" s="1" t="n">
        <f aca="false">'Оборот общ пит'!F71/Население!G71</f>
        <v>3.99468462083629</v>
      </c>
      <c r="H71" s="1" t="n">
        <f aca="false">'Оборот общ пит'!G71/Население!H71</f>
        <v>3.7124230351322</v>
      </c>
      <c r="I71" s="1" t="n">
        <f aca="false">'Оборот общ пит'!H71/Население!I71</f>
        <v>4.29007633587786</v>
      </c>
      <c r="J71" s="1" t="n">
        <f aca="false">'Оборот общ пит'!I71/Население!J71</f>
        <v>5.24617067833698</v>
      </c>
      <c r="K71" s="1" t="n">
        <f aca="false">'Оборот общ пит'!J71/Население!K71</f>
        <v>5.68873445501097</v>
      </c>
      <c r="L71" s="1" t="n">
        <f aca="false">'Оборот общ пит'!K71/Население!L71</f>
        <v>5.99155963302752</v>
      </c>
      <c r="M71" s="1" t="n">
        <f aca="false">'Оборот общ пит'!L71/Население!M71</f>
        <v>6.44150110375276</v>
      </c>
      <c r="N71" s="1" t="n">
        <f aca="false">'Оборот общ пит'!M71/Население!N71</f>
        <v>6.80730897009967</v>
      </c>
      <c r="O71" s="1" t="n">
        <f aca="false">'Оборот общ пит'!N71/Население!O71</f>
        <v>7.06567717996289</v>
      </c>
      <c r="P71" s="1" t="n">
        <f aca="false">'Оборот общ пит'!O71/Население!P71</f>
        <v>7.53515332834705</v>
      </c>
      <c r="Q71" s="1" t="n">
        <f aca="false">'Оборот общ пит'!P71/Население!Q71</f>
        <v>8.30925507900677</v>
      </c>
      <c r="R71" s="1" t="n">
        <f aca="false">'Оборот общ пит'!Q71/Население!R71</f>
        <v>6.58032662362324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" t="n">
        <f aca="false">'Оборот общ пит'!B72/Население!C72</f>
        <v>1.46779661016949</v>
      </c>
      <c r="D72" s="1" t="n">
        <f aca="false">'Оборот общ пит'!C72/Население!D72</f>
        <v>1.91471698113208</v>
      </c>
      <c r="E72" s="1" t="n">
        <f aca="false">'Оборот общ пит'!D72/Население!E72</f>
        <v>3.31162438470276</v>
      </c>
      <c r="F72" s="1" t="n">
        <f aca="false">'Оборот общ пит'!E72/Население!F72</f>
        <v>4.45864946889226</v>
      </c>
      <c r="G72" s="1" t="n">
        <f aca="false">'Оборот общ пит'!F72/Население!G72</f>
        <v>3.62007575757576</v>
      </c>
      <c r="H72" s="1" t="n">
        <f aca="false">'Оборот общ пит'!G72/Население!H72</f>
        <v>3.9549887471868</v>
      </c>
      <c r="I72" s="1" t="n">
        <f aca="false">'Оборот общ пит'!H72/Население!I72</f>
        <v>4.38816524004466</v>
      </c>
      <c r="J72" s="1" t="n">
        <f aca="false">'Оборот общ пит'!I72/Население!J72</f>
        <v>5.38782287822878</v>
      </c>
      <c r="K72" s="1" t="n">
        <f aca="false">'Оборот общ пит'!J72/Население!K72</f>
        <v>6.07909190772611</v>
      </c>
      <c r="L72" s="1" t="n">
        <f aca="false">'Оборот общ пит'!K72/Население!L72</f>
        <v>6.6982162358937</v>
      </c>
      <c r="M72" s="1" t="n">
        <f aca="false">'Оборот общ пит'!L72/Население!M72</f>
        <v>6.84141926140478</v>
      </c>
      <c r="N72" s="1" t="n">
        <f aca="false">'Оборот общ пит'!M72/Население!N72</f>
        <v>7.6931654676259</v>
      </c>
      <c r="O72" s="1" t="n">
        <f aca="false">'Оборот общ пит'!N72/Население!O72</f>
        <v>9.2330584438867</v>
      </c>
      <c r="P72" s="1" t="n">
        <f aca="false">'Оборот общ пит'!O72/Население!P72</f>
        <v>11.1976369495167</v>
      </c>
      <c r="Q72" s="1" t="n">
        <f aca="false">'Оборот общ пит'!P72/Население!Q72</f>
        <v>12.7251608291637</v>
      </c>
      <c r="R72" s="1" t="n">
        <f aca="false">'Оборот общ пит'!Q72/Население!R72</f>
        <v>9.48169418521177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" t="n">
        <f aca="false">'Оборот общ пит'!B73/Население!C73</f>
        <v>1.91815476190476</v>
      </c>
      <c r="D73" s="1" t="n">
        <f aca="false">'Оборот общ пит'!C73/Население!D73</f>
        <v>2.31646191646192</v>
      </c>
      <c r="E73" s="1" t="n">
        <f aca="false">'Оборот общ пит'!D73/Население!E73</f>
        <v>2.96643632773939</v>
      </c>
      <c r="F73" s="1" t="n">
        <f aca="false">'Оборот общ пит'!E73/Население!F73</f>
        <v>3.9796828543112</v>
      </c>
      <c r="G73" s="1" t="n">
        <f aca="false">'Оборот общ пит'!F73/Население!G73</f>
        <v>3.02333664349553</v>
      </c>
      <c r="H73" s="1" t="n">
        <f aca="false">'Оборот общ пит'!G73/Население!H73</f>
        <v>3.28831562974203</v>
      </c>
      <c r="I73" s="1" t="n">
        <f aca="false">'Оборот общ пит'!H73/Население!I73</f>
        <v>3.98987341772152</v>
      </c>
      <c r="J73" s="1" t="n">
        <f aca="false">'Оборот общ пит'!I73/Население!J73</f>
        <v>4.69503546099291</v>
      </c>
      <c r="K73" s="1" t="n">
        <f aca="false">'Оборот общ пит'!J73/Население!K73</f>
        <v>5.34853090172239</v>
      </c>
      <c r="L73" s="1" t="n">
        <f aca="false">'Оборот общ пит'!K73/Население!L73</f>
        <v>6.15621840242669</v>
      </c>
      <c r="M73" s="1" t="n">
        <f aca="false">'Оборот общ пит'!L73/Население!M73</f>
        <v>6.38675429726997</v>
      </c>
      <c r="N73" s="1" t="n">
        <f aca="false">'Оборот общ пит'!M73/Население!N73</f>
        <v>6.74252407501267</v>
      </c>
      <c r="O73" s="1" t="n">
        <f aca="false">'Оборот общ пит'!N73/Население!O73</f>
        <v>7.33316326530612</v>
      </c>
      <c r="P73" s="1" t="n">
        <f aca="false">'Оборот общ пит'!O73/Население!P73</f>
        <v>7.49639917695473</v>
      </c>
      <c r="Q73" s="1" t="n">
        <f aca="false">'Оборот общ пит'!P73/Население!Q73</f>
        <v>8.77270368448365</v>
      </c>
      <c r="R73" s="1" t="n">
        <f aca="false">'Оборот общ пит'!Q73/Население!R73</f>
        <v>7.73266806722689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" t="n">
        <f aca="false">'Оборот общ пит'!B74/Население!C74</f>
        <v>2.1279296875</v>
      </c>
      <c r="D74" s="1" t="n">
        <f aca="false">'Оборот общ пит'!C74/Население!D74</f>
        <v>2.57253384912959</v>
      </c>
      <c r="E74" s="1" t="n">
        <f aca="false">'Оборот общ пит'!D74/Население!E74</f>
        <v>3.02904162633107</v>
      </c>
      <c r="F74" s="1" t="n">
        <f aca="false">'Оборот общ пит'!E74/Население!F74</f>
        <v>3.84830917874396</v>
      </c>
      <c r="G74" s="1" t="n">
        <f aca="false">'Оборот общ пит'!F74/Население!G74</f>
        <v>4.02312138728324</v>
      </c>
      <c r="H74" s="1" t="n">
        <f aca="false">'Оборот общ пит'!G74/Население!H74</f>
        <v>4.38703527168732</v>
      </c>
      <c r="I74" s="1" t="n">
        <f aca="false">'Оборот общ пит'!H74/Население!I74</f>
        <v>4.9187145557656</v>
      </c>
      <c r="J74" s="1" t="n">
        <f aca="false">'Оборот общ пит'!I74/Население!J74</f>
        <v>5.81015037593985</v>
      </c>
      <c r="K74" s="1" t="n">
        <f aca="false">'Оборот общ пит'!J74/Население!K74</f>
        <v>7.03644859813084</v>
      </c>
      <c r="L74" s="1" t="n">
        <f aca="false">'Оборот общ пит'!K74/Население!L74</f>
        <v>7.76908752327747</v>
      </c>
      <c r="M74" s="1" t="n">
        <f aca="false">'Оборот общ пит'!L74/Население!M74</f>
        <v>8.19405756731662</v>
      </c>
      <c r="N74" s="1" t="n">
        <f aca="false">'Оборот общ пит'!M74/Население!N74</f>
        <v>8.27154772937906</v>
      </c>
      <c r="O74" s="1" t="n">
        <f aca="false">'Оборот общ пит'!N74/Население!O74</f>
        <v>8.05473098330241</v>
      </c>
      <c r="P74" s="1" t="n">
        <f aca="false">'Оборот общ пит'!O74/Население!P74</f>
        <v>8.68337975858867</v>
      </c>
      <c r="Q74" s="1" t="n">
        <f aca="false">'Оборот общ пит'!P74/Население!Q74</f>
        <v>8.83240740740741</v>
      </c>
      <c r="R74" s="1" t="n">
        <f aca="false">'Оборот общ пит'!Q74/Население!R74</f>
        <v>5.8588785046729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" t="n">
        <f aca="false">'Оборот общ пит'!B75/Население!C75</f>
        <v>4.67085953878407</v>
      </c>
      <c r="D75" s="1" t="n">
        <f aca="false">'Оборот общ пит'!C75/Население!D75</f>
        <v>5.94105263157895</v>
      </c>
      <c r="E75" s="1" t="n">
        <f aca="false">'Оборот общ пит'!D75/Население!E75</f>
        <v>6.90105263157895</v>
      </c>
      <c r="F75" s="1" t="n">
        <f aca="false">'Оборот общ пит'!E75/Население!F75</f>
        <v>7.82018927444795</v>
      </c>
      <c r="G75" s="1" t="n">
        <f aca="false">'Оборот общ пит'!F75/Население!G75</f>
        <v>8.66210526315789</v>
      </c>
      <c r="H75" s="1" t="n">
        <f aca="false">'Оборот общ пит'!G75/Население!H75</f>
        <v>9.40187891440501</v>
      </c>
      <c r="I75" s="1" t="n">
        <f aca="false">'Оборот общ пит'!H75/Население!I75</f>
        <v>10.6307531380753</v>
      </c>
      <c r="J75" s="1" t="n">
        <f aca="false">'Оборот общ пит'!I75/Население!J75</f>
        <v>11.7301255230126</v>
      </c>
      <c r="K75" s="1" t="n">
        <f aca="false">'Оборот общ пит'!J75/Население!K75</f>
        <v>12.5633507853403</v>
      </c>
      <c r="L75" s="1" t="n">
        <f aca="false">'Оборот общ пит'!K75/Население!L75</f>
        <v>13.5977011494253</v>
      </c>
      <c r="M75" s="1" t="n">
        <f aca="false">'Оборот общ пит'!L75/Население!M75</f>
        <v>15.4020833333333</v>
      </c>
      <c r="N75" s="1" t="n">
        <f aca="false">'Оборот общ пит'!M75/Население!N75</f>
        <v>16.7102803738318</v>
      </c>
      <c r="O75" s="1" t="n">
        <f aca="false">'Оборот общ пит'!N75/Население!O75</f>
        <v>17.4201244813278</v>
      </c>
      <c r="P75" s="1" t="n">
        <f aca="false">'Оборот общ пит'!O75/Население!P75</f>
        <v>19.5160289555326</v>
      </c>
      <c r="Q75" s="1" t="n">
        <f aca="false">'Оборот общ пит'!P75/Население!Q75</f>
        <v>23.2818930041152</v>
      </c>
      <c r="R75" s="1" t="n">
        <f aca="false">'Оборот общ пит'!Q75/Население!R75</f>
        <v>21.1945010183299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" t="n">
        <f aca="false">'Оборот общ пит'!B76/Население!C76</f>
        <v>1.513353115727</v>
      </c>
      <c r="D76" s="1" t="n">
        <f aca="false">'Оборот общ пит'!C76/Население!D76</f>
        <v>2.37822349570201</v>
      </c>
      <c r="E76" s="1" t="n">
        <f aca="false">'Оборот общ пит'!D76/Население!E76</f>
        <v>5.70317002881844</v>
      </c>
      <c r="F76" s="1" t="n">
        <f aca="false">'Оборот общ пит'!E76/Население!F76</f>
        <v>6.8092485549133</v>
      </c>
      <c r="G76" s="1" t="n">
        <f aca="false">'Оборот общ пит'!F76/Население!G76</f>
        <v>8.29651162790698</v>
      </c>
      <c r="H76" s="1" t="n">
        <f aca="false">'Оборот общ пит'!G76/Население!H76</f>
        <v>9.59006211180124</v>
      </c>
      <c r="I76" s="1" t="n">
        <f aca="false">'Оборот общ пит'!H76/Население!I76</f>
        <v>9.959375</v>
      </c>
      <c r="J76" s="1" t="n">
        <f aca="false">'Оборот общ пит'!I76/Население!J76</f>
        <v>10.5875</v>
      </c>
      <c r="K76" s="1" t="n">
        <f aca="false">'Оборот общ пит'!J76/Население!K76</f>
        <v>11.21875</v>
      </c>
      <c r="L76" s="1" t="n">
        <f aca="false">'Оборот общ пит'!K76/Население!L76</f>
        <v>11.9684542586751</v>
      </c>
      <c r="M76" s="1" t="n">
        <f aca="false">'Оборот общ пит'!L76/Население!M76</f>
        <v>13.1993670886076</v>
      </c>
      <c r="N76" s="1" t="n">
        <f aca="false">'Оборот общ пит'!M76/Население!N76</f>
        <v>17.4920634920635</v>
      </c>
      <c r="O76" s="1" t="n">
        <f aca="false">'Оборот общ пит'!N76/Население!O76</f>
        <v>18.1424050632911</v>
      </c>
      <c r="P76" s="1" t="n">
        <f aca="false">'Оборот общ пит'!O76/Население!P76</f>
        <v>18.8730158730159</v>
      </c>
      <c r="Q76" s="1" t="n">
        <f aca="false">'Оборот общ пит'!P76/Население!Q76</f>
        <v>19.9041533546326</v>
      </c>
      <c r="R76" s="1" t="n">
        <f aca="false">'Оборот общ пит'!Q76/Население!R76</f>
        <v>19.4019292604502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" t="n">
        <f aca="false">'Оборот общ пит'!B77/Население!C77</f>
        <v>1.81315396113602</v>
      </c>
      <c r="D77" s="1" t="n">
        <f aca="false">'Оборот общ пит'!C77/Население!D77</f>
        <v>2.1124318969787</v>
      </c>
      <c r="E77" s="1" t="n">
        <f aca="false">'Оборот общ пит'!D77/Население!E77</f>
        <v>2.46709870388834</v>
      </c>
      <c r="F77" s="1" t="n">
        <f aca="false">'Оборот общ пит'!E77/Население!F77</f>
        <v>3.01202404809619</v>
      </c>
      <c r="G77" s="1" t="n">
        <f aca="false">'Оборот общ пит'!F77/Население!G77</f>
        <v>3.36670020120724</v>
      </c>
      <c r="H77" s="1" t="n">
        <f aca="false">'Оборот общ пит'!G77/Население!H77</f>
        <v>3.75729646697389</v>
      </c>
      <c r="I77" s="1" t="n">
        <f aca="false">'Оборот общ пит'!H77/Население!I77</f>
        <v>4.14044079958995</v>
      </c>
      <c r="J77" s="1" t="n">
        <f aca="false">'Оборот общ пит'!I77/Население!J77</f>
        <v>5.49255264509502</v>
      </c>
      <c r="K77" s="1" t="n">
        <f aca="false">'Оборот общ пит'!J77/Население!K77</f>
        <v>6.71001031991744</v>
      </c>
      <c r="L77" s="1" t="n">
        <f aca="false">'Оборот общ пит'!K77/Население!L77</f>
        <v>7.65235385411278</v>
      </c>
      <c r="M77" s="1" t="n">
        <f aca="false">'Оборот общ пит'!L77/Население!M77</f>
        <v>8.74961119751166</v>
      </c>
      <c r="N77" s="1" t="n">
        <f aca="false">'Оборот общ пит'!M77/Население!N77</f>
        <v>8.17836713468539</v>
      </c>
      <c r="O77" s="1" t="n">
        <f aca="false">'Оборот общ пит'!N77/Население!O77</f>
        <v>8.86879247255619</v>
      </c>
      <c r="P77" s="1" t="n">
        <f aca="false">'Оборот общ пит'!O77/Население!P77</f>
        <v>9.49001051524711</v>
      </c>
      <c r="Q77" s="1" t="n">
        <f aca="false">'Оборот общ пит'!P77/Население!Q77</f>
        <v>10.2827004219409</v>
      </c>
      <c r="R77" s="1" t="n">
        <f aca="false">'Оборот общ пит'!Q77/Население!R77</f>
        <v>6.98562300319489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" t="n">
        <f aca="false">'Оборот общ пит'!B78/Население!C78</f>
        <v>2.625</v>
      </c>
      <c r="D78" s="1" t="n">
        <f aca="false">'Оборот общ пит'!C78/Население!D78</f>
        <v>3.25849858356941</v>
      </c>
      <c r="E78" s="1" t="n">
        <f aca="false">'Оборот общ пит'!D78/Население!E78</f>
        <v>3.54306049822064</v>
      </c>
      <c r="F78" s="1" t="n">
        <f aca="false">'Оборот общ пит'!E78/Население!F78</f>
        <v>4.30128205128205</v>
      </c>
      <c r="G78" s="1" t="n">
        <f aca="false">'Оборот общ пит'!F78/Население!G78</f>
        <v>4.73751783166904</v>
      </c>
      <c r="H78" s="1" t="n">
        <f aca="false">'Оборот общ пит'!G78/Население!H78</f>
        <v>5.72077438570365</v>
      </c>
      <c r="I78" s="1" t="n">
        <f aca="false">'Оборот общ пит'!H78/Население!I78</f>
        <v>6.38450074515648</v>
      </c>
      <c r="J78" s="1" t="n">
        <f aca="false">'Оборот общ пит'!I78/Население!J78</f>
        <v>7.28315946348733</v>
      </c>
      <c r="K78" s="1" t="n">
        <f aca="false">'Оборот общ пит'!J78/Население!K78</f>
        <v>8.71716417910448</v>
      </c>
      <c r="L78" s="1" t="n">
        <f aca="false">'Оборот общ пит'!K78/Население!L78</f>
        <v>10.1905829596413</v>
      </c>
      <c r="M78" s="1" t="n">
        <f aca="false">'Оборот общ пит'!L78/Население!M78</f>
        <v>11.6694152923538</v>
      </c>
      <c r="N78" s="1" t="n">
        <f aca="false">'Оборот общ пит'!M78/Население!N78</f>
        <v>12.3060765191298</v>
      </c>
      <c r="O78" s="1" t="n">
        <f aca="false">'Оборот общ пит'!N78/Население!O78</f>
        <v>12.9495481927711</v>
      </c>
      <c r="P78" s="1" t="n">
        <f aca="false">'Оборот общ пит'!O78/Население!P78</f>
        <v>13.6919000757002</v>
      </c>
      <c r="Q78" s="1" t="n">
        <f aca="false">'Оборот общ пит'!P78/Население!Q78</f>
        <v>14.822188449848</v>
      </c>
      <c r="R78" s="1" t="n">
        <f aca="false">'Оборот общ пит'!Q78/Население!R78</f>
        <v>12.5257494235204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" t="n">
        <f aca="false">'Оборот общ пит'!B79/Население!C79</f>
        <v>1.38675958188153</v>
      </c>
      <c r="D79" s="1" t="n">
        <f aca="false">'Оборот общ пит'!C79/Население!D79</f>
        <v>1.80930760499432</v>
      </c>
      <c r="E79" s="1" t="n">
        <f aca="false">'Оборот общ пит'!D79/Население!E79</f>
        <v>2.52114285714286</v>
      </c>
      <c r="F79" s="1" t="n">
        <f aca="false">'Оборот общ пит'!E79/Население!F79</f>
        <v>3.14137931034483</v>
      </c>
      <c r="G79" s="1" t="n">
        <f aca="false">'Оборот общ пит'!F79/Население!G79</f>
        <v>3.53125</v>
      </c>
      <c r="H79" s="1" t="n">
        <f aca="false">'Оборот общ пит'!G79/Население!H79</f>
        <v>4.1254523522316</v>
      </c>
      <c r="I79" s="1" t="n">
        <f aca="false">'Оборот общ пит'!H79/Население!I79</f>
        <v>5.21193666260658</v>
      </c>
      <c r="J79" s="1" t="n">
        <f aca="false">'Оборот общ пит'!I79/Население!J79</f>
        <v>5.51162790697674</v>
      </c>
      <c r="K79" s="1" t="n">
        <f aca="false">'Оборот общ пит'!J79/Население!K79</f>
        <v>5.98273736128237</v>
      </c>
      <c r="L79" s="1" t="n">
        <f aca="false">'Оборот общ пит'!K79/Население!L79</f>
        <v>6.96666666666667</v>
      </c>
      <c r="M79" s="1" t="n">
        <f aca="false">'Оборот общ пит'!L79/Население!M79</f>
        <v>7.29776674937965</v>
      </c>
      <c r="N79" s="1" t="n">
        <f aca="false">'Оборот общ пит'!M79/Население!N79</f>
        <v>7.13341645885287</v>
      </c>
      <c r="O79" s="1" t="n">
        <f aca="false">'Оборот общ пит'!N79/Население!O79</f>
        <v>7.44862155388471</v>
      </c>
      <c r="P79" s="1" t="n">
        <f aca="false">'Оборот общ пит'!O79/Население!P79</f>
        <v>7.77833753148615</v>
      </c>
      <c r="Q79" s="1" t="n">
        <f aca="false">'Оборот общ пит'!P79/Население!Q79</f>
        <v>8.19493670886076</v>
      </c>
      <c r="R79" s="1" t="n">
        <f aca="false">'Оборот общ пит'!Q79/Население!R79</f>
        <v>8.14194373401535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" t="n">
        <f aca="false">'Оборот общ пит'!B80/Население!C80</f>
        <v>2.19411764705882</v>
      </c>
      <c r="D80" s="1" t="n">
        <f aca="false">'Оборот общ пит'!C80/Население!D80</f>
        <v>2.74418604651163</v>
      </c>
      <c r="E80" s="1" t="n">
        <f aca="false">'Оборот общ пит'!D80/Население!E80</f>
        <v>3.48520710059172</v>
      </c>
      <c r="F80" s="1" t="n">
        <f aca="false">'Оборот общ пит'!E80/Население!F80</f>
        <v>4.35542168674699</v>
      </c>
      <c r="G80" s="1" t="n">
        <f aca="false">'Оборот общ пит'!F80/Население!G80</f>
        <v>5.02453987730061</v>
      </c>
      <c r="H80" s="1" t="n">
        <f aca="false">'Оборот общ пит'!G80/Население!H80</f>
        <v>5.70512820512821</v>
      </c>
      <c r="I80" s="1" t="n">
        <f aca="false">'Оборот общ пит'!H80/Население!I80</f>
        <v>9.43870967741936</v>
      </c>
      <c r="J80" s="1" t="n">
        <f aca="false">'Оборот общ пит'!I80/Население!J80</f>
        <v>10.7763157894737</v>
      </c>
      <c r="K80" s="1" t="n">
        <f aca="false">'Оборот общ пит'!J80/Население!K80</f>
        <v>12.8866666666667</v>
      </c>
      <c r="L80" s="1" t="n">
        <f aca="false">'Оборот общ пит'!K80/Население!L80</f>
        <v>12.9189189189189</v>
      </c>
      <c r="M80" s="1" t="n">
        <f aca="false">'Оборот общ пит'!L80/Население!M80</f>
        <v>12.2925170068027</v>
      </c>
      <c r="N80" s="1" t="n">
        <f aca="false">'Оборот общ пит'!M80/Население!N80</f>
        <v>14.1027397260274</v>
      </c>
      <c r="O80" s="1" t="n">
        <f aca="false">'Оборот общ пит'!N80/Население!O80</f>
        <v>15.7152777777778</v>
      </c>
      <c r="P80" s="1" t="n">
        <f aca="false">'Оборот общ пит'!O80/Население!P80</f>
        <v>18.8439716312057</v>
      </c>
      <c r="Q80" s="1" t="n">
        <f aca="false">'Оборот общ пит'!P80/Население!Q80</f>
        <v>19.5571428571429</v>
      </c>
      <c r="R80" s="1" t="n">
        <f aca="false">'Оборот общ пит'!Q80/Население!R80</f>
        <v>19.9064748201439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" t="n">
        <f aca="false">'Оборот общ пит'!B81/Население!C81</f>
        <v>3.06525911708253</v>
      </c>
      <c r="D81" s="1" t="n">
        <f aca="false">'Оборот общ пит'!C81/Население!D81</f>
        <v>4.15779467680608</v>
      </c>
      <c r="E81" s="1" t="n">
        <f aca="false">'Оборот общ пит'!D81/Население!E81</f>
        <v>5.44913627639155</v>
      </c>
      <c r="F81" s="1" t="n">
        <f aca="false">'Оборот общ пит'!E81/Население!F81</f>
        <v>8.21235521235521</v>
      </c>
      <c r="G81" s="1" t="n">
        <f aca="false">'Оборот общ пит'!F81/Население!G81</f>
        <v>9.15758754863813</v>
      </c>
      <c r="H81" s="1" t="n">
        <f aca="false">'Оборот общ пит'!G81/Население!H81</f>
        <v>10.2173038229376</v>
      </c>
      <c r="I81" s="1" t="n">
        <f aca="false">'Оборот общ пит'!H81/Население!I81</f>
        <v>8.77575757575758</v>
      </c>
      <c r="J81" s="1" t="n">
        <f aca="false">'Оборот общ пит'!I81/Население!J81</f>
        <v>9.06275303643725</v>
      </c>
      <c r="K81" s="1" t="n">
        <f aca="false">'Оборот общ пит'!J81/Население!K81</f>
        <v>9.25254582484725</v>
      </c>
      <c r="L81" s="1" t="n">
        <f aca="false">'Оборот общ пит'!K81/Население!L81</f>
        <v>10.6393442622951</v>
      </c>
      <c r="M81" s="1" t="n">
        <f aca="false">'Оборот общ пит'!L81/Население!M81</f>
        <v>12.4476386036961</v>
      </c>
      <c r="N81" s="1" t="n">
        <f aca="false">'Оборот общ пит'!M81/Население!N81</f>
        <v>13.9322381930185</v>
      </c>
      <c r="O81" s="1" t="n">
        <f aca="false">'Оборот общ пит'!N81/Население!O81</f>
        <v>18.0081632653061</v>
      </c>
      <c r="P81" s="1" t="n">
        <f aca="false">'Оборот общ пит'!O81/Население!P81</f>
        <v>18.4612244897959</v>
      </c>
      <c r="Q81" s="1" t="n">
        <f aca="false">'Оборот общ пит'!P81/Население!Q81</f>
        <v>19.905737704918</v>
      </c>
      <c r="R81" s="1" t="n">
        <f aca="false">'Оборот общ пит'!Q81/Население!R81</f>
        <v>16.8497942386831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" t="n">
        <f aca="false">'Оборот общ пит'!B82/Население!C82</f>
        <v>1.5989010989011</v>
      </c>
      <c r="D82" s="1" t="n">
        <f aca="false">'Оборот общ пит'!C82/Население!D82</f>
        <v>1.86096256684492</v>
      </c>
      <c r="E82" s="1" t="n">
        <f aca="false">'Оборот общ пит'!D82/Население!E82</f>
        <v>2.1505376344086</v>
      </c>
      <c r="F82" s="1" t="n">
        <f aca="false">'Оборот общ пит'!E82/Население!F82</f>
        <v>2.77956989247312</v>
      </c>
      <c r="G82" s="1" t="n">
        <f aca="false">'Оборот общ пит'!F82/Население!G82</f>
        <v>3.05405405405405</v>
      </c>
      <c r="H82" s="1" t="n">
        <f aca="false">'Оборот общ пит'!G82/Население!H82</f>
        <v>3.30681818181818</v>
      </c>
      <c r="I82" s="1" t="n">
        <f aca="false">'Оборот общ пит'!H82/Население!I82</f>
        <v>3.56571428571429</v>
      </c>
      <c r="J82" s="1" t="n">
        <f aca="false">'Оборот общ пит'!I82/Население!J82</f>
        <v>4.1849710982659</v>
      </c>
      <c r="K82" s="1" t="n">
        <f aca="false">'Оборот общ пит'!J82/Население!K82</f>
        <v>4.66666666666667</v>
      </c>
      <c r="L82" s="1" t="n">
        <f aca="false">'Оборот общ пит'!K82/Население!L82</f>
        <v>5.15976331360947</v>
      </c>
      <c r="M82" s="1" t="n">
        <f aca="false">'Оборот общ пит'!L82/Население!M82</f>
        <v>5.31927710843374</v>
      </c>
      <c r="N82" s="1" t="n">
        <f aca="false">'Оборот общ пит'!M82/Население!N82</f>
        <v>4.90243902439024</v>
      </c>
      <c r="O82" s="1" t="n">
        <f aca="false">'Оборот общ пит'!N82/Население!O82</f>
        <v>4.95679012345679</v>
      </c>
      <c r="P82" s="1" t="n">
        <f aca="false">'Оборот общ пит'!O82/Население!P82</f>
        <v>5.4375</v>
      </c>
      <c r="Q82" s="1" t="n">
        <f aca="false">'Оборот общ пит'!P82/Население!Q82</f>
        <v>5.91772151898734</v>
      </c>
      <c r="R82" s="1" t="n">
        <f aca="false">'Оборот общ пит'!Q82/Население!R82</f>
        <v>4.28662420382166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" t="n">
        <f aca="false">'Оборот общ пит'!B83/Население!C83</f>
        <v>2.55769230769231</v>
      </c>
      <c r="D83" s="1" t="n">
        <f aca="false">'Оборот общ пит'!C83/Население!D83</f>
        <v>3.03921568627451</v>
      </c>
      <c r="E83" s="1" t="n">
        <f aca="false">'Оборот общ пит'!D83/Население!E83</f>
        <v>3.58</v>
      </c>
      <c r="F83" s="1" t="n">
        <f aca="false">'Оборот общ пит'!E83/Население!F83</f>
        <v>4.86</v>
      </c>
      <c r="G83" s="1" t="n">
        <f aca="false">'Оборот общ пит'!F83/Население!G83</f>
        <v>4.44</v>
      </c>
      <c r="H83" s="1" t="n">
        <f aca="false">'Оборот общ пит'!G83/Население!H83</f>
        <v>3.15686274509804</v>
      </c>
      <c r="I83" s="1" t="n">
        <f aca="false">'Оборот общ пит'!H83/Население!I83</f>
        <v>5.90196078431373</v>
      </c>
      <c r="J83" s="1" t="n">
        <f aca="false">'Оборот общ пит'!I83/Население!J83</f>
        <v>9.15686274509804</v>
      </c>
      <c r="K83" s="1" t="n">
        <f aca="false">'Оборот общ пит'!J83/Население!K83</f>
        <v>2.62745098039216</v>
      </c>
      <c r="L83" s="1" t="n">
        <f aca="false">'Оборот общ пит'!K83/Население!L83</f>
        <v>3.23529411764706</v>
      </c>
      <c r="M83" s="1" t="n">
        <f aca="false">'Оборот общ пит'!L83/Население!M83</f>
        <v>8.82</v>
      </c>
      <c r="N83" s="1" t="n">
        <f aca="false">'Оборот общ пит'!M83/Население!N83</f>
        <v>10.36</v>
      </c>
      <c r="O83" s="1" t="n">
        <f aca="false">'Оборот общ пит'!N83/Население!O83</f>
        <v>12.06</v>
      </c>
      <c r="P83" s="1" t="n">
        <f aca="false">'Оборот общ пит'!O83/Население!P83</f>
        <v>14.46</v>
      </c>
      <c r="Q83" s="1" t="n">
        <f aca="false">'Оборот общ пит'!P83/Население!Q83</f>
        <v>21.36</v>
      </c>
      <c r="R83" s="1" t="n">
        <f aca="false">'Оборот общ пит'!Q83/Население!R83</f>
        <v>31.1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3" min="3" style="117" width="9"/>
    <col collapsed="false" customWidth="true" hidden="false" outlineLevel="0" max="4" min="4" style="117" width="13.71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8" min="18" style="117" width="9.14"/>
    <col collapsed="false" customWidth="true" hidden="false" outlineLevel="0" max="19" min="19" style="117" width="11.72"/>
    <col collapsed="false" customWidth="false" hidden="false" outlineLevel="0" max="16384" min="20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0.291063820863524</v>
      </c>
      <c r="C2" s="121" t="n">
        <v>2020</v>
      </c>
      <c r="D2" s="117" t="n">
        <v>44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0.359422152170997</v>
      </c>
      <c r="C3" s="121" t="n">
        <v>2020</v>
      </c>
      <c r="D3" s="117" t="n">
        <v>44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0.333589131624959</v>
      </c>
      <c r="C4" s="121" t="n">
        <v>2020</v>
      </c>
      <c r="D4" s="117" t="n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0.317051696380994</v>
      </c>
      <c r="C5" s="121" t="n">
        <v>2020</v>
      </c>
      <c r="D5" s="117" t="n">
        <v>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0.330027319189371</v>
      </c>
      <c r="C6" s="121" t="n">
        <v>2020</v>
      </c>
      <c r="D6" s="117" t="n">
        <v>44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0.443908779023324</v>
      </c>
      <c r="C7" s="121" t="n">
        <v>2020</v>
      </c>
      <c r="D7" s="117" t="n">
        <v>44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0.271514650438411</v>
      </c>
      <c r="C8" s="121" t="n">
        <v>2020</v>
      </c>
      <c r="D8" s="117" t="n">
        <v>44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0.25625657515814</v>
      </c>
      <c r="C9" s="121" t="n">
        <v>2020</v>
      </c>
      <c r="D9" s="117" t="n">
        <v>44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0.274592022335071</v>
      </c>
      <c r="C10" s="121" t="n">
        <v>2020</v>
      </c>
      <c r="D10" s="117" t="n">
        <v>44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0.558612479227974</v>
      </c>
      <c r="C11" s="121" t="n">
        <v>2020</v>
      </c>
      <c r="D11" s="117" t="n">
        <v>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0.211159143296015</v>
      </c>
      <c r="C12" s="121" t="n">
        <v>2020</v>
      </c>
      <c r="D12" s="117" t="n">
        <v>44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0.301119171087619</v>
      </c>
      <c r="C13" s="121" t="n">
        <v>2020</v>
      </c>
      <c r="D13" s="117" t="n">
        <v>44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0.287893571436714</v>
      </c>
      <c r="C14" s="121" t="n">
        <v>2020</v>
      </c>
      <c r="D14" s="117" t="n">
        <v>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0.262439476276774</v>
      </c>
      <c r="C15" s="121" t="n">
        <v>2020</v>
      </c>
      <c r="D15" s="117" t="n">
        <v>44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0.301304855589592</v>
      </c>
      <c r="C16" s="121" t="n">
        <v>2020</v>
      </c>
      <c r="D16" s="117" t="n">
        <v>44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0.252346628519884</v>
      </c>
      <c r="C17" s="121" t="n">
        <v>2020</v>
      </c>
      <c r="D17" s="117" t="n">
        <v>44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0.453067075198507</v>
      </c>
      <c r="C18" s="121" t="n">
        <v>2020</v>
      </c>
      <c r="D18" s="117" t="n">
        <v>44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0.68449703908576</v>
      </c>
      <c r="C19" s="121" t="n">
        <v>2020</v>
      </c>
      <c r="D19" s="117" t="n">
        <v>44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0.443506167524762</v>
      </c>
      <c r="C20" s="121" t="n">
        <v>2020</v>
      </c>
      <c r="D20" s="117" t="n">
        <v>44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0.516274371866891</v>
      </c>
      <c r="C21" s="121" t="n">
        <v>2020</v>
      </c>
      <c r="D21" s="117" t="n">
        <v>44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0.529761350048072</v>
      </c>
      <c r="C22" s="121" t="n">
        <v>2020</v>
      </c>
      <c r="D22" s="117" t="n">
        <v>44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0.324946884675808</v>
      </c>
      <c r="C23" s="121" t="n">
        <v>2020</v>
      </c>
      <c r="D23" s="117" t="n">
        <v>44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0.501248825160742</v>
      </c>
      <c r="C24" s="121" t="n">
        <v>2020</v>
      </c>
      <c r="D24" s="117" t="n">
        <v>44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0.366873220692163</v>
      </c>
      <c r="C25" s="121" t="n">
        <v>2020</v>
      </c>
      <c r="D25" s="117" t="n">
        <v>44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0.633931784916642</v>
      </c>
      <c r="C26" s="121" t="n">
        <v>2020</v>
      </c>
      <c r="D26" s="117" t="n">
        <v>44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0.377693126632259</v>
      </c>
      <c r="C27" s="121" t="n">
        <v>2020</v>
      </c>
      <c r="D27" s="117" t="n">
        <v>44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0.433307628964513</v>
      </c>
      <c r="C28" s="121" t="n">
        <v>2020</v>
      </c>
      <c r="D28" s="117" t="n">
        <v>44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0.540684172113889</v>
      </c>
      <c r="C29" s="121" t="n">
        <v>2020</v>
      </c>
      <c r="D29" s="117" t="n">
        <v>44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0.291219004519929</v>
      </c>
      <c r="C30" s="121" t="n">
        <v>2020</v>
      </c>
      <c r="D30" s="117" t="n">
        <v>44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0.021809128054029</v>
      </c>
      <c r="C31" s="121" t="n">
        <v>2020</v>
      </c>
      <c r="D31" s="117" t="n">
        <v>44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0.322340681623113</v>
      </c>
      <c r="C32" s="121" t="n">
        <v>2020</v>
      </c>
      <c r="D32" s="117" t="n">
        <v>44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0.560492822087599</v>
      </c>
      <c r="C33" s="121" t="n">
        <v>2020</v>
      </c>
      <c r="D33" s="117" t="n">
        <v>44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0.39714078057266</v>
      </c>
      <c r="C34" s="121" t="n">
        <v>2020</v>
      </c>
      <c r="D34" s="117" t="n">
        <v>44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0.241239322222677</v>
      </c>
      <c r="C35" s="121" t="n">
        <v>2020</v>
      </c>
      <c r="D35" s="117" t="n">
        <v>44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0.416104445249643</v>
      </c>
      <c r="C36" s="121" t="n">
        <v>2020</v>
      </c>
      <c r="D36" s="117" t="n">
        <v>44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0.510688739938526</v>
      </c>
      <c r="C37" s="121" t="n">
        <v>2020</v>
      </c>
      <c r="D37" s="117" t="n">
        <v>44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0.644820794833762</v>
      </c>
      <c r="C38" s="121" t="n">
        <v>2020</v>
      </c>
      <c r="D38" s="117" t="n">
        <v>44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0.000188434989021959</v>
      </c>
      <c r="C39" s="121" t="n">
        <v>2020</v>
      </c>
      <c r="D39" s="117" t="n">
        <v>44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0.258593966247146</v>
      </c>
      <c r="C40" s="121" t="n">
        <v>2020</v>
      </c>
      <c r="D40" s="117" t="n">
        <v>44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0.0215911717396231</v>
      </c>
      <c r="C41" s="121" t="n">
        <v>2020</v>
      </c>
      <c r="D41" s="117" t="n">
        <v>44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0.231865441665778</v>
      </c>
      <c r="C42" s="121" t="n">
        <v>2020</v>
      </c>
      <c r="D42" s="117" t="n">
        <v>44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0.401679134991574</v>
      </c>
      <c r="C43" s="121" t="n">
        <v>2020</v>
      </c>
      <c r="D43" s="117" t="n">
        <v>44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0.470735238489482</v>
      </c>
      <c r="C44" s="121" t="n">
        <v>2020</v>
      </c>
      <c r="D44" s="117" t="n">
        <v>44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0.272830913295874</v>
      </c>
      <c r="C45" s="121" t="n">
        <v>2020</v>
      </c>
      <c r="D45" s="117" t="n">
        <v>44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0.29896768511856</v>
      </c>
      <c r="C46" s="121" t="n">
        <v>2020</v>
      </c>
      <c r="D46" s="117" t="n">
        <v>44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0.212383309550135</v>
      </c>
      <c r="C47" s="121" t="n">
        <v>2020</v>
      </c>
      <c r="D47" s="117" t="n">
        <v>44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0.449853041125598</v>
      </c>
      <c r="C48" s="121" t="n">
        <v>2020</v>
      </c>
      <c r="D48" s="117" t="n">
        <v>44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0.344479269717337</v>
      </c>
      <c r="C49" s="121" t="n">
        <v>2020</v>
      </c>
      <c r="D49" s="117" t="n">
        <v>44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0.335461564404823</v>
      </c>
      <c r="C50" s="121" t="n">
        <v>2020</v>
      </c>
      <c r="D50" s="117" t="n">
        <v>44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0.33142028693478</v>
      </c>
      <c r="C51" s="121" t="n">
        <v>2020</v>
      </c>
      <c r="D51" s="117" t="n">
        <v>44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0.35793680343618</v>
      </c>
      <c r="C52" s="121" t="n">
        <v>2020</v>
      </c>
      <c r="D52" s="117" t="n">
        <v>44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0.31753528866159</v>
      </c>
      <c r="C53" s="121" t="n">
        <v>2020</v>
      </c>
      <c r="D53" s="117" t="n">
        <v>44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0.315526980267178</v>
      </c>
      <c r="C54" s="121" t="n">
        <v>2020</v>
      </c>
      <c r="D54" s="117" t="n">
        <v>44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0.330770259718302</v>
      </c>
      <c r="C55" s="121" t="n">
        <v>2020</v>
      </c>
      <c r="D55" s="117" t="n">
        <v>44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0.306508511353597</v>
      </c>
      <c r="C56" s="121" t="n">
        <v>2020</v>
      </c>
      <c r="D56" s="117" t="n">
        <v>44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0.26736111357391</v>
      </c>
      <c r="C57" s="121" t="n">
        <v>2020</v>
      </c>
      <c r="D57" s="117" t="n">
        <v>44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0.207524908192838</v>
      </c>
      <c r="C58" s="121" t="n">
        <v>2020</v>
      </c>
      <c r="D58" s="117" t="n">
        <v>44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0.123582880918869</v>
      </c>
      <c r="C59" s="121" t="n">
        <v>2020</v>
      </c>
      <c r="D59" s="117" t="n">
        <v>44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0.427468143390878</v>
      </c>
      <c r="C60" s="121" t="n">
        <v>2020</v>
      </c>
      <c r="D60" s="117" t="n">
        <v>44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0.664448493557821</v>
      </c>
      <c r="C61" s="121" t="n">
        <v>2020</v>
      </c>
      <c r="D61" s="117" t="n">
        <v>44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0.310546540966781</v>
      </c>
      <c r="C62" s="121" t="n">
        <v>2020</v>
      </c>
      <c r="D62" s="117" t="n">
        <v>44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0.1810350883858</v>
      </c>
      <c r="C63" s="121" t="n">
        <v>2020</v>
      </c>
      <c r="D63" s="117" t="n">
        <v>44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0.460264365303196</v>
      </c>
      <c r="C64" s="121" t="n">
        <v>2020</v>
      </c>
      <c r="D64" s="117" t="n">
        <v>44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0.0567038935098511</v>
      </c>
      <c r="C65" s="121" t="n">
        <v>2020</v>
      </c>
      <c r="D65" s="117" t="n">
        <v>44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0.460812657217204</v>
      </c>
      <c r="C66" s="121" t="n">
        <v>2020</v>
      </c>
      <c r="D66" s="117" t="n">
        <v>44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0.125891574574927</v>
      </c>
      <c r="C67" s="121" t="n">
        <v>2020</v>
      </c>
      <c r="D67" s="117" t="n">
        <v>44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0.379996034685297</v>
      </c>
      <c r="C68" s="121" t="n">
        <v>2020</v>
      </c>
      <c r="D68" s="117" t="n">
        <v>44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0.403452450840702</v>
      </c>
      <c r="C69" s="121" t="n">
        <v>2020</v>
      </c>
      <c r="D69" s="117" t="n">
        <v>44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0.234408467728157</v>
      </c>
      <c r="C70" s="121" t="n">
        <v>2020</v>
      </c>
      <c r="D70" s="117" t="n">
        <v>44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0.311301867895553</v>
      </c>
      <c r="C71" s="121" t="n">
        <v>2020</v>
      </c>
      <c r="D71" s="117" t="n">
        <v>44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0.4449041622446</v>
      </c>
      <c r="C72" s="121" t="n">
        <v>2020</v>
      </c>
      <c r="D72" s="117" t="n">
        <v>44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0.370432469828277</v>
      </c>
      <c r="C73" s="121" t="n">
        <v>2020</v>
      </c>
      <c r="D73" s="117" t="n">
        <v>44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0.269633190741811</v>
      </c>
      <c r="C74" s="121" t="n">
        <v>2020</v>
      </c>
      <c r="D74" s="117" t="n">
        <v>44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0.696059650850332</v>
      </c>
      <c r="C75" s="121" t="n">
        <v>2020</v>
      </c>
      <c r="D75" s="117" t="n">
        <v>44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0.673144563355488</v>
      </c>
      <c r="C76" s="121" t="n">
        <v>2020</v>
      </c>
      <c r="D76" s="117" t="n">
        <v>44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0.333109206517911</v>
      </c>
      <c r="C77" s="121" t="n">
        <v>2020</v>
      </c>
      <c r="D77" s="117" t="n">
        <v>44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0.541684100711696</v>
      </c>
      <c r="C78" s="121" t="n">
        <v>2020</v>
      </c>
      <c r="D78" s="117" t="n">
        <v>44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0.389393764068189</v>
      </c>
      <c r="C79" s="121" t="n">
        <v>2020</v>
      </c>
      <c r="D79" s="117" t="n">
        <v>44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0.679931363290958</v>
      </c>
      <c r="C80" s="121" t="n">
        <v>2020</v>
      </c>
      <c r="D80" s="117" t="n">
        <v>44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0.633976218587272</v>
      </c>
      <c r="C81" s="121" t="n">
        <v>2020</v>
      </c>
      <c r="D81" s="117" t="n">
        <v>44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0.166721484029685</v>
      </c>
      <c r="C82" s="121" t="n">
        <v>2020</v>
      </c>
      <c r="D82" s="117" t="n">
        <v>44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0.781203743638652</v>
      </c>
      <c r="C83" s="121" t="n">
        <v>2020</v>
      </c>
      <c r="D83" s="117" t="n">
        <v>44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61" activeCellId="1" sqref="C1:C83 S6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34.57"/>
    <col collapsed="false" customWidth="true" hidden="false" outlineLevel="0" max="3" min="3" style="0" width="12.14"/>
    <col collapsed="false" customWidth="true" hidden="false" outlineLevel="0" max="5" min="4" style="0" width="10.57"/>
    <col collapsed="false" customWidth="true" hidden="false" outlineLevel="0" max="6" min="6" style="0" width="10.86"/>
    <col collapsed="false" customWidth="true" hidden="false" outlineLevel="0" max="7" min="7" style="0" width="11"/>
    <col collapsed="false" customWidth="true" hidden="false" outlineLevel="0" max="9" min="8" style="0" width="12.14"/>
    <col collapsed="false" customWidth="true" hidden="false" outlineLevel="0" max="10" min="10" style="0" width="11.15"/>
    <col collapsed="false" customWidth="true" hidden="false" outlineLevel="0" max="12" min="11" style="0" width="11.57"/>
    <col collapsed="false" customWidth="true" hidden="false" outlineLevel="0" max="13" min="13" style="0" width="10.86"/>
    <col collapsed="false" customWidth="true" hidden="false" outlineLevel="0" max="14" min="14" style="0" width="10"/>
    <col collapsed="false" customWidth="true" hidden="false" outlineLevel="0" max="15" min="15" style="0" width="11.57"/>
    <col collapsed="false" customWidth="true" hidden="false" outlineLevel="0" max="16" min="16" style="0" width="12.29"/>
    <col collapsed="false" customWidth="true" hidden="false" outlineLevel="0" max="17" min="17" style="0" width="13.71"/>
    <col collapsed="false" customWidth="true" hidden="false" outlineLevel="0" max="18" min="18" style="0" width="12"/>
  </cols>
  <sheetData>
    <row r="1" customFormat="false" ht="15.75" hidden="false" customHeight="false" outlineLevel="0" collapsed="false">
      <c r="A1" s="1" t="s">
        <v>0</v>
      </c>
      <c r="B1" s="1"/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9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3" t="n">
        <v>144987.8</v>
      </c>
      <c r="D2" s="3" t="n">
        <v>178846.1</v>
      </c>
      <c r="E2" s="3" t="n">
        <v>237013.3</v>
      </c>
      <c r="F2" s="3" t="n">
        <v>317656.3</v>
      </c>
      <c r="G2" s="3" t="n">
        <v>304345.3</v>
      </c>
      <c r="H2" s="3" t="n">
        <v>398361.4</v>
      </c>
      <c r="I2" s="3" t="n">
        <v>507839.8</v>
      </c>
      <c r="J2" s="3" t="n">
        <v>545517.2</v>
      </c>
      <c r="K2" s="3" t="n">
        <v>569006.4</v>
      </c>
      <c r="L2" s="3" t="n">
        <v>619677.7</v>
      </c>
      <c r="M2" s="3" t="n">
        <v>693379.4</v>
      </c>
      <c r="N2" s="3" t="n">
        <v>729083.8</v>
      </c>
      <c r="O2" s="3" t="n">
        <v>785254.1</v>
      </c>
      <c r="P2" s="3" t="n">
        <v>865979</v>
      </c>
      <c r="Q2" s="10" t="n">
        <v>955951.6</v>
      </c>
      <c r="R2" s="11" t="n">
        <f aca="false">FORECAST($R$1,M2:Q2,$M$1:$Q$1)</f>
        <v>1004541.46000001</v>
      </c>
    </row>
    <row r="3" customFormat="false" ht="15.75" hidden="false" customHeight="false" outlineLevel="0" collapsed="false">
      <c r="A3" s="1" t="n">
        <v>2</v>
      </c>
      <c r="B3" s="1" t="s">
        <v>3</v>
      </c>
      <c r="C3" s="3" t="n">
        <v>66692.3</v>
      </c>
      <c r="D3" s="3" t="n">
        <v>82100.4</v>
      </c>
      <c r="E3" s="3" t="n">
        <v>102706.2</v>
      </c>
      <c r="F3" s="3" t="n">
        <v>125834.4</v>
      </c>
      <c r="G3" s="3" t="n">
        <v>126477.4</v>
      </c>
      <c r="H3" s="3" t="n">
        <v>147024</v>
      </c>
      <c r="I3" s="3" t="n">
        <v>174211.8</v>
      </c>
      <c r="J3" s="3" t="n">
        <v>207397.5</v>
      </c>
      <c r="K3" s="3" t="n">
        <v>219502.8</v>
      </c>
      <c r="L3" s="3" t="n">
        <v>242722.4</v>
      </c>
      <c r="M3" s="3" t="n">
        <v>271782.5</v>
      </c>
      <c r="N3" s="3" t="n">
        <v>281131</v>
      </c>
      <c r="O3" s="3" t="n">
        <v>305258.9</v>
      </c>
      <c r="P3" s="3" t="n">
        <v>328814</v>
      </c>
      <c r="Q3" s="10" t="n">
        <v>397714.3</v>
      </c>
      <c r="R3" s="11" t="n">
        <f aca="false">FORECAST($R$1,M3:Q3,$M$1:$Q$1)</f>
        <v>406804.12</v>
      </c>
    </row>
    <row r="4" customFormat="false" ht="15.75" hidden="false" customHeight="false" outlineLevel="0" collapsed="false">
      <c r="A4" s="1" t="n">
        <v>3</v>
      </c>
      <c r="B4" s="1" t="s">
        <v>4</v>
      </c>
      <c r="C4" s="3" t="n">
        <v>86926.8</v>
      </c>
      <c r="D4" s="3" t="n">
        <v>112841.7</v>
      </c>
      <c r="E4" s="3" t="n">
        <v>146663</v>
      </c>
      <c r="F4" s="3" t="n">
        <v>175395.7</v>
      </c>
      <c r="G4" s="3" t="n">
        <v>185824.6</v>
      </c>
      <c r="H4" s="3" t="n">
        <v>224759.2</v>
      </c>
      <c r="I4" s="3" t="n">
        <v>261222.6</v>
      </c>
      <c r="J4" s="3" t="n">
        <v>286018.6</v>
      </c>
      <c r="K4" s="3" t="n">
        <v>306641.4</v>
      </c>
      <c r="L4" s="3" t="n">
        <v>328064.2</v>
      </c>
      <c r="M4" s="3" t="n">
        <v>368489.2</v>
      </c>
      <c r="N4" s="3" t="n">
        <v>393775.1</v>
      </c>
      <c r="O4" s="3" t="n">
        <v>412942.7</v>
      </c>
      <c r="P4" s="3" t="n">
        <v>440543</v>
      </c>
      <c r="Q4" s="10" t="n">
        <v>537434.6</v>
      </c>
      <c r="R4" s="11" t="n">
        <f aca="false">FORECAST($R$1,M4:Q4,$M$1:$Q$1)</f>
        <v>546034.53</v>
      </c>
    </row>
    <row r="5" customFormat="false" ht="15.75" hidden="false" customHeight="false" outlineLevel="0" collapsed="false">
      <c r="A5" s="1" t="n">
        <v>4</v>
      </c>
      <c r="B5" s="1" t="s">
        <v>5</v>
      </c>
      <c r="C5" s="3" t="n">
        <v>133586.6</v>
      </c>
      <c r="D5" s="3" t="n">
        <v>166176.5</v>
      </c>
      <c r="E5" s="3" t="n">
        <v>222811.9</v>
      </c>
      <c r="F5" s="3" t="n">
        <v>287072.1</v>
      </c>
      <c r="G5" s="3" t="n">
        <v>301729.1</v>
      </c>
      <c r="H5" s="3" t="n">
        <v>346568.2</v>
      </c>
      <c r="I5" s="3" t="n">
        <v>474973.9</v>
      </c>
      <c r="J5" s="3" t="n">
        <v>563965.4</v>
      </c>
      <c r="K5" s="3" t="n">
        <v>611720.4</v>
      </c>
      <c r="L5" s="3" t="n">
        <v>717667.2</v>
      </c>
      <c r="M5" s="3" t="n">
        <v>805969.6</v>
      </c>
      <c r="N5" s="3" t="n">
        <v>817283</v>
      </c>
      <c r="O5" s="3" t="n">
        <v>868290.6</v>
      </c>
      <c r="P5" s="3" t="n">
        <v>943595.6</v>
      </c>
      <c r="Q5" s="10" t="n">
        <v>1002597.7</v>
      </c>
      <c r="R5" s="11" t="n">
        <f aca="false">FORECAST($R$1,M5:Q5,$M$1:$Q$1)</f>
        <v>1043417.94</v>
      </c>
    </row>
    <row r="6" customFormat="false" ht="15.75" hidden="false" customHeight="false" outlineLevel="0" collapsed="false">
      <c r="A6" s="1" t="n">
        <v>5</v>
      </c>
      <c r="B6" s="1" t="s">
        <v>6</v>
      </c>
      <c r="C6" s="3" t="n">
        <v>44415.4</v>
      </c>
      <c r="D6" s="3" t="n">
        <v>55090</v>
      </c>
      <c r="E6" s="3" t="n">
        <v>74752</v>
      </c>
      <c r="F6" s="3" t="n">
        <v>86980.3</v>
      </c>
      <c r="G6" s="3" t="n">
        <v>87061.9</v>
      </c>
      <c r="H6" s="3" t="n">
        <v>109884.5</v>
      </c>
      <c r="I6" s="3" t="n">
        <v>128905.4</v>
      </c>
      <c r="J6" s="3" t="n">
        <v>136115</v>
      </c>
      <c r="K6" s="3" t="n">
        <v>158228.7</v>
      </c>
      <c r="L6" s="3" t="n">
        <v>151876.8</v>
      </c>
      <c r="M6" s="3" t="n">
        <v>180517.5</v>
      </c>
      <c r="N6" s="3" t="n">
        <v>178895.9</v>
      </c>
      <c r="O6" s="3" t="n">
        <v>184807</v>
      </c>
      <c r="P6" s="3" t="n">
        <v>197839.8</v>
      </c>
      <c r="Q6" s="10" t="n">
        <v>249755.8</v>
      </c>
      <c r="R6" s="11" t="n">
        <f aca="false">FORECAST($R$1,M6:Q6,$M$1:$Q$1)</f>
        <v>245589.35</v>
      </c>
    </row>
    <row r="7" customFormat="false" ht="15.75" hidden="false" customHeight="false" outlineLevel="0" collapsed="false">
      <c r="A7" s="1" t="n">
        <v>6</v>
      </c>
      <c r="B7" s="1" t="s">
        <v>7</v>
      </c>
      <c r="C7" s="3" t="n">
        <v>70953.9</v>
      </c>
      <c r="D7" s="3" t="n">
        <v>86150.5</v>
      </c>
      <c r="E7" s="3" t="n">
        <v>111869</v>
      </c>
      <c r="F7" s="3" t="n">
        <v>150394.4</v>
      </c>
      <c r="G7" s="3" t="n">
        <v>154946.1</v>
      </c>
      <c r="H7" s="3" t="n">
        <v>188601.3</v>
      </c>
      <c r="I7" s="3" t="n">
        <v>234749</v>
      </c>
      <c r="J7" s="3" t="n">
        <v>285256.6</v>
      </c>
      <c r="K7" s="3" t="n">
        <v>292841</v>
      </c>
      <c r="L7" s="3" t="n">
        <v>326459.5</v>
      </c>
      <c r="M7" s="3" t="n">
        <v>339760.8</v>
      </c>
      <c r="N7" s="3" t="n">
        <v>372345.1</v>
      </c>
      <c r="O7" s="3" t="n">
        <v>415966.7</v>
      </c>
      <c r="P7" s="3" t="n">
        <v>465987.5</v>
      </c>
      <c r="Q7" s="10" t="n">
        <v>545109.4</v>
      </c>
      <c r="R7" s="11" t="n">
        <f aca="false">FORECAST($R$1,M7:Q7,$M$1:$Q$1)</f>
        <v>579135.78</v>
      </c>
    </row>
    <row r="8" customFormat="false" ht="15.75" hidden="false" customHeight="false" outlineLevel="0" collapsed="false">
      <c r="A8" s="1" t="n">
        <v>7</v>
      </c>
      <c r="B8" s="1" t="s">
        <v>8</v>
      </c>
      <c r="C8" s="3" t="n">
        <v>44684.7</v>
      </c>
      <c r="D8" s="3" t="n">
        <v>54351.1</v>
      </c>
      <c r="E8" s="3" t="n">
        <v>65700.4</v>
      </c>
      <c r="F8" s="3" t="n">
        <v>81040.7</v>
      </c>
      <c r="G8" s="3" t="n">
        <v>78920.7</v>
      </c>
      <c r="H8" s="3" t="n">
        <v>98130.7</v>
      </c>
      <c r="I8" s="3" t="n">
        <v>116629.8</v>
      </c>
      <c r="J8" s="3" t="n">
        <v>130840.4</v>
      </c>
      <c r="K8" s="3" t="n">
        <v>139015.9</v>
      </c>
      <c r="L8" s="3" t="n">
        <v>146731.5</v>
      </c>
      <c r="M8" s="3" t="n">
        <v>160579.8</v>
      </c>
      <c r="N8" s="3" t="n">
        <v>158127.5</v>
      </c>
      <c r="O8" s="3" t="n">
        <v>166945.3</v>
      </c>
      <c r="P8" s="3" t="n">
        <v>180287.2</v>
      </c>
      <c r="Q8" s="10" t="n">
        <v>202926.1</v>
      </c>
      <c r="R8" s="11" t="n">
        <f aca="false">FORECAST($R$1,M8:Q8,$M$1:$Q$1)</f>
        <v>205828.87</v>
      </c>
    </row>
    <row r="9" customFormat="false" ht="15.75" hidden="false" customHeight="false" outlineLevel="0" collapsed="false">
      <c r="A9" s="1" t="n">
        <v>8</v>
      </c>
      <c r="B9" s="1" t="s">
        <v>9</v>
      </c>
      <c r="C9" s="3" t="n">
        <v>86624.9</v>
      </c>
      <c r="D9" s="3" t="n">
        <v>104035.7</v>
      </c>
      <c r="E9" s="3" t="n">
        <v>128799</v>
      </c>
      <c r="F9" s="3" t="n">
        <v>167865.8</v>
      </c>
      <c r="G9" s="3" t="n">
        <v>161570.9</v>
      </c>
      <c r="H9" s="3" t="n">
        <v>193648.6</v>
      </c>
      <c r="I9" s="3" t="n">
        <v>228851.4</v>
      </c>
      <c r="J9" s="3" t="n">
        <v>248213.1</v>
      </c>
      <c r="K9" s="3" t="n">
        <v>271542.5</v>
      </c>
      <c r="L9" s="3" t="n">
        <v>298287.3</v>
      </c>
      <c r="M9" s="3" t="n">
        <v>336999.4</v>
      </c>
      <c r="N9" s="3" t="n">
        <v>362393.8</v>
      </c>
      <c r="O9" s="3" t="n">
        <v>387309.8</v>
      </c>
      <c r="P9" s="3" t="n">
        <v>428441.3</v>
      </c>
      <c r="Q9" s="10" t="n">
        <v>496699.4</v>
      </c>
      <c r="R9" s="11" t="n">
        <f aca="false">FORECAST($R$1,M9:Q9,$M$1:$Q$1)</f>
        <v>518002.99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3" t="n">
        <v>145194.4</v>
      </c>
      <c r="D10" s="3" t="n">
        <v>179057.3</v>
      </c>
      <c r="E10" s="3" t="n">
        <v>209821.5</v>
      </c>
      <c r="F10" s="3" t="n">
        <v>259532.2</v>
      </c>
      <c r="G10" s="3" t="n">
        <v>226662</v>
      </c>
      <c r="H10" s="3" t="n">
        <v>248544.9</v>
      </c>
      <c r="I10" s="3" t="n">
        <v>287816.8</v>
      </c>
      <c r="J10" s="3" t="n">
        <v>293301.3</v>
      </c>
      <c r="K10" s="3" t="n">
        <v>315685.4</v>
      </c>
      <c r="L10" s="3" t="n">
        <v>398464.5</v>
      </c>
      <c r="M10" s="3" t="n">
        <v>448994.3</v>
      </c>
      <c r="N10" s="3" t="n">
        <v>483653.3</v>
      </c>
      <c r="O10" s="3" t="n">
        <v>506340.5</v>
      </c>
      <c r="P10" s="3" t="n">
        <v>580504</v>
      </c>
      <c r="Q10" s="10" t="n">
        <v>570380</v>
      </c>
      <c r="R10" s="11" t="n">
        <f aca="false">FORECAST($R$1,M10:Q10,$M$1:$Q$1)</f>
        <v>619861.05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3" t="n">
        <v>708062.1</v>
      </c>
      <c r="D11" s="3" t="n">
        <v>934328.9</v>
      </c>
      <c r="E11" s="3" t="n">
        <v>1295649.9</v>
      </c>
      <c r="F11" s="3" t="n">
        <v>1645753</v>
      </c>
      <c r="G11" s="3" t="n">
        <v>1519446.3</v>
      </c>
      <c r="H11" s="3" t="n">
        <v>1832867.3</v>
      </c>
      <c r="I11" s="3" t="n">
        <v>2176795.3</v>
      </c>
      <c r="J11" s="3" t="n">
        <v>2357081.9</v>
      </c>
      <c r="K11" s="3" t="n">
        <v>2545951.5</v>
      </c>
      <c r="L11" s="3" t="n">
        <v>2742886.1</v>
      </c>
      <c r="M11" s="3" t="n">
        <v>3180924.6</v>
      </c>
      <c r="N11" s="3" t="n">
        <v>3662299.8</v>
      </c>
      <c r="O11" s="3" t="n">
        <v>3780063.1</v>
      </c>
      <c r="P11" s="3" t="n">
        <v>4201768.8</v>
      </c>
      <c r="Q11" s="10" t="n">
        <v>5128439.1</v>
      </c>
      <c r="R11" s="11" t="n">
        <f aca="false">FORECAST($R$1,M11:Q11,$M$1:$Q$1)</f>
        <v>5321048.48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3" t="n">
        <v>53181.9</v>
      </c>
      <c r="D12" s="3" t="n">
        <v>64801.6</v>
      </c>
      <c r="E12" s="3" t="n">
        <v>77101.2</v>
      </c>
      <c r="F12" s="3" t="n">
        <v>96669.9</v>
      </c>
      <c r="G12" s="3" t="n">
        <v>90623.6</v>
      </c>
      <c r="H12" s="3" t="n">
        <v>106196.7</v>
      </c>
      <c r="I12" s="3" t="n">
        <v>131198.2</v>
      </c>
      <c r="J12" s="3" t="n">
        <v>146103.2</v>
      </c>
      <c r="K12" s="3" t="n">
        <v>164797</v>
      </c>
      <c r="L12" s="3" t="n">
        <v>178822.5</v>
      </c>
      <c r="M12" s="3" t="n">
        <v>208237.9</v>
      </c>
      <c r="N12" s="3" t="n">
        <v>215356.5</v>
      </c>
      <c r="O12" s="3" t="n">
        <v>215146.6</v>
      </c>
      <c r="P12" s="3" t="n">
        <v>230706.2</v>
      </c>
      <c r="Q12" s="10" t="n">
        <v>265672.7</v>
      </c>
      <c r="R12" s="11" t="n">
        <f aca="false">FORECAST($R$1,M12:Q12,$M$1:$Q$1)</f>
        <v>266089.77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3" t="n">
        <v>84382.7</v>
      </c>
      <c r="D13" s="3" t="n">
        <v>105491.9</v>
      </c>
      <c r="E13" s="3" t="n">
        <v>121305.2</v>
      </c>
      <c r="F13" s="3" t="n">
        <v>150151.2</v>
      </c>
      <c r="G13" s="3" t="n">
        <v>153634.1</v>
      </c>
      <c r="H13" s="3" t="n">
        <v>179127.9</v>
      </c>
      <c r="I13" s="3" t="n">
        <v>214142.6</v>
      </c>
      <c r="J13" s="3" t="n">
        <v>253881.6</v>
      </c>
      <c r="K13" s="3" t="n">
        <v>279286.5</v>
      </c>
      <c r="L13" s="3" t="n">
        <v>295611.7</v>
      </c>
      <c r="M13" s="3" t="n">
        <v>323131.8</v>
      </c>
      <c r="N13" s="3" t="n">
        <v>334299.1</v>
      </c>
      <c r="O13" s="3" t="n">
        <v>360932</v>
      </c>
      <c r="P13" s="3" t="n">
        <v>383110.2</v>
      </c>
      <c r="Q13" s="10" t="n">
        <v>436043.2</v>
      </c>
      <c r="R13" s="11" t="n">
        <f aca="false">FORECAST($R$1,M13:Q13,$M$1:$Q$1)</f>
        <v>449893.43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3" t="n">
        <v>65525.6</v>
      </c>
      <c r="D14" s="3" t="n">
        <v>79043.4</v>
      </c>
      <c r="E14" s="3" t="n">
        <v>95703.4</v>
      </c>
      <c r="F14" s="3" t="n">
        <v>121601.3</v>
      </c>
      <c r="G14" s="3" t="n">
        <v>125348.9</v>
      </c>
      <c r="H14" s="3" t="n">
        <v>154681.1</v>
      </c>
      <c r="I14" s="3" t="n">
        <v>180811.5</v>
      </c>
      <c r="J14" s="3" t="n">
        <v>201817</v>
      </c>
      <c r="K14" s="3" t="n">
        <v>225887.1</v>
      </c>
      <c r="L14" s="3" t="n">
        <v>234710.1</v>
      </c>
      <c r="M14" s="3" t="n">
        <v>256706.8</v>
      </c>
      <c r="N14" s="3" t="n">
        <v>263301.6</v>
      </c>
      <c r="O14" s="3" t="n">
        <v>291483.4</v>
      </c>
      <c r="P14" s="3" t="n">
        <v>312857</v>
      </c>
      <c r="Q14" s="10" t="n">
        <v>348061.5</v>
      </c>
      <c r="R14" s="11" t="n">
        <f aca="false">FORECAST($R$1,M14:Q14,$M$1:$Q$1)</f>
        <v>364161.5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3" t="n">
        <v>63614.8</v>
      </c>
      <c r="D15" s="3" t="n">
        <v>79766.2</v>
      </c>
      <c r="E15" s="3" t="n">
        <v>106039.6</v>
      </c>
      <c r="F15" s="3" t="n">
        <v>120836</v>
      </c>
      <c r="G15" s="3" t="n">
        <v>136323.9</v>
      </c>
      <c r="H15" s="3" t="n">
        <v>143902.4</v>
      </c>
      <c r="I15" s="3" t="n">
        <v>173283.1</v>
      </c>
      <c r="J15" s="3" t="n">
        <v>203331.5</v>
      </c>
      <c r="K15" s="3" t="n">
        <v>236335.9</v>
      </c>
      <c r="L15" s="3" t="n">
        <v>285656.5</v>
      </c>
      <c r="M15" s="3" t="n">
        <v>317213.7</v>
      </c>
      <c r="N15" s="3" t="n">
        <v>297740.2</v>
      </c>
      <c r="O15" s="3" t="n">
        <v>298791.1</v>
      </c>
      <c r="P15" s="3" t="n">
        <v>331631.2</v>
      </c>
      <c r="Q15" s="10" t="n">
        <v>354301.8</v>
      </c>
      <c r="R15" s="11" t="n">
        <f aca="false">FORECAST($R$1,M15:Q15,$M$1:$Q$1)</f>
        <v>352355.76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3" t="n">
        <v>96897.4</v>
      </c>
      <c r="D16" s="3" t="n">
        <v>127363.8</v>
      </c>
      <c r="E16" s="3" t="n">
        <v>156034.6</v>
      </c>
      <c r="F16" s="3" t="n">
        <v>192283</v>
      </c>
      <c r="G16" s="3" t="n">
        <v>197687</v>
      </c>
      <c r="H16" s="3" t="n">
        <v>219004.9</v>
      </c>
      <c r="I16" s="3" t="n">
        <v>255073</v>
      </c>
      <c r="J16" s="3" t="n">
        <v>268063.9</v>
      </c>
      <c r="K16" s="3" t="n">
        <v>298669.2</v>
      </c>
      <c r="L16" s="3" t="n">
        <v>316613.2</v>
      </c>
      <c r="M16" s="3" t="n">
        <v>329616</v>
      </c>
      <c r="N16" s="3" t="n">
        <v>361522.2</v>
      </c>
      <c r="O16" s="3" t="n">
        <v>387524.9</v>
      </c>
      <c r="P16" s="3" t="n">
        <v>441653.6</v>
      </c>
      <c r="Q16" s="10" t="n">
        <v>485166.6</v>
      </c>
      <c r="R16" s="11" t="n">
        <f aca="false">FORECAST($R$1,M16:Q16,$M$1:$Q$1)</f>
        <v>518466.44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3" t="n">
        <v>116221.2</v>
      </c>
      <c r="D17" s="3" t="n">
        <v>142240.1</v>
      </c>
      <c r="E17" s="3" t="n">
        <v>174110.9</v>
      </c>
      <c r="F17" s="3" t="n">
        <v>231730.8</v>
      </c>
      <c r="G17" s="3" t="n">
        <v>214925.4</v>
      </c>
      <c r="H17" s="3" t="n">
        <v>237629.2</v>
      </c>
      <c r="I17" s="3" t="n">
        <v>279879.3</v>
      </c>
      <c r="J17" s="3" t="n">
        <v>311240.3</v>
      </c>
      <c r="K17" s="3" t="n">
        <v>348034.8</v>
      </c>
      <c r="L17" s="3" t="n">
        <v>411122.3</v>
      </c>
      <c r="M17" s="3" t="n">
        <v>477537.8</v>
      </c>
      <c r="N17" s="3" t="n">
        <v>518687.2</v>
      </c>
      <c r="O17" s="3" t="n">
        <v>556772.8</v>
      </c>
      <c r="P17" s="3" t="n">
        <v>636133.7</v>
      </c>
      <c r="Q17" s="10" t="n">
        <v>681612.3</v>
      </c>
      <c r="R17" s="11" t="n">
        <f aca="false">FORECAST($R$1,M17:Q17,$M$1:$Q$1)</f>
        <v>731827.41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3" t="n">
        <v>131252.1</v>
      </c>
      <c r="D18" s="3" t="n">
        <v>153251.5</v>
      </c>
      <c r="E18" s="3" t="n">
        <v>186577.5</v>
      </c>
      <c r="F18" s="3" t="n">
        <v>214946.3</v>
      </c>
      <c r="G18" s="3" t="n">
        <v>212684.4</v>
      </c>
      <c r="H18" s="3" t="n">
        <v>239644</v>
      </c>
      <c r="I18" s="3" t="n">
        <v>286967.5</v>
      </c>
      <c r="J18" s="3" t="n">
        <v>327279.6</v>
      </c>
      <c r="K18" s="3" t="n">
        <v>362861.8</v>
      </c>
      <c r="L18" s="3" t="n">
        <v>391462.8</v>
      </c>
      <c r="M18" s="3" t="n">
        <v>443054.1</v>
      </c>
      <c r="N18" s="3" t="n">
        <v>472344</v>
      </c>
      <c r="O18" s="3" t="n">
        <v>511136.6</v>
      </c>
      <c r="P18" s="3" t="n">
        <v>560577.9</v>
      </c>
      <c r="Q18" s="10" t="n">
        <v>606820.7</v>
      </c>
      <c r="R18" s="11" t="n">
        <f aca="false">FORECAST($R$1,M18:Q18,$M$1:$Q$1)</f>
        <v>643516.79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3" t="n">
        <v>4135154.6</v>
      </c>
      <c r="D19" s="3" t="n">
        <v>5260232.8</v>
      </c>
      <c r="E19" s="3" t="n">
        <v>6696259.1</v>
      </c>
      <c r="F19" s="3" t="n">
        <v>8248652</v>
      </c>
      <c r="G19" s="3" t="n">
        <v>7126972.4</v>
      </c>
      <c r="H19" s="3" t="n">
        <v>8375863.8</v>
      </c>
      <c r="I19" s="3" t="n">
        <v>9948772.8</v>
      </c>
      <c r="J19" s="3" t="n">
        <v>10666870.5</v>
      </c>
      <c r="K19" s="3" t="n">
        <v>11814897.4</v>
      </c>
      <c r="L19" s="3" t="n">
        <v>12779525.7</v>
      </c>
      <c r="M19" s="3" t="n">
        <v>13520862.9</v>
      </c>
      <c r="N19" s="3" t="n">
        <v>14237751</v>
      </c>
      <c r="O19" s="3" t="n">
        <v>15688281.4</v>
      </c>
      <c r="P19" s="3" t="n">
        <v>17881516.2</v>
      </c>
      <c r="Q19" s="10" t="n">
        <v>19673004</v>
      </c>
      <c r="R19" s="11" t="n">
        <f aca="false">FORECAST($R$1,M19:Q19,$M$1:$Q$1)</f>
        <v>20984697.32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3" t="n">
        <v>77124.8</v>
      </c>
      <c r="D20" s="3" t="n">
        <v>84228.3</v>
      </c>
      <c r="E20" s="3" t="n">
        <v>104603.3</v>
      </c>
      <c r="F20" s="3" t="n">
        <v>115208.2</v>
      </c>
      <c r="G20" s="3" t="n">
        <v>105924.1</v>
      </c>
      <c r="H20" s="3" t="n">
        <v>120511.3</v>
      </c>
      <c r="I20" s="3" t="n">
        <v>154953.7</v>
      </c>
      <c r="J20" s="3" t="n">
        <v>160841.5</v>
      </c>
      <c r="K20" s="3" t="n">
        <v>178636.2</v>
      </c>
      <c r="L20" s="3" t="n">
        <v>191192.1</v>
      </c>
      <c r="M20" s="3" t="n">
        <v>212049.5</v>
      </c>
      <c r="N20" s="3" t="n">
        <v>231437.5</v>
      </c>
      <c r="O20" s="3" t="n">
        <v>251835.7</v>
      </c>
      <c r="P20" s="3" t="n">
        <v>280012.4</v>
      </c>
      <c r="Q20" s="10" t="n">
        <v>325184.7</v>
      </c>
      <c r="R20" s="11" t="n">
        <f aca="false">FORECAST($R$1,M20:Q20,$M$1:$Q$1)</f>
        <v>342557.55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3" t="n">
        <v>171307.2</v>
      </c>
      <c r="D21" s="3" t="n">
        <v>218490.7</v>
      </c>
      <c r="E21" s="3" t="n">
        <v>241150.5</v>
      </c>
      <c r="F21" s="3" t="n">
        <v>291812.1</v>
      </c>
      <c r="G21" s="3" t="n">
        <v>302629.2</v>
      </c>
      <c r="H21" s="3" t="n">
        <v>353853</v>
      </c>
      <c r="I21" s="3" t="n">
        <v>435959.3</v>
      </c>
      <c r="J21" s="3" t="n">
        <v>479051.3</v>
      </c>
      <c r="K21" s="3" t="n">
        <v>482329.9</v>
      </c>
      <c r="L21" s="3" t="n">
        <v>484166.5</v>
      </c>
      <c r="M21" s="3" t="n">
        <v>528403.4</v>
      </c>
      <c r="N21" s="3" t="n">
        <v>547665.4</v>
      </c>
      <c r="O21" s="3" t="n">
        <v>575652.1</v>
      </c>
      <c r="P21" s="3" t="n">
        <v>665735.7</v>
      </c>
      <c r="Q21" s="10" t="n">
        <v>720665.3</v>
      </c>
      <c r="R21" s="11" t="n">
        <f aca="false">FORECAST($R$1,M21:Q21,$M$1:$Q$1)</f>
        <v>758402.61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3" t="n">
        <v>166433.4</v>
      </c>
      <c r="D22" s="3" t="n">
        <v>215932.7</v>
      </c>
      <c r="E22" s="3" t="n">
        <v>268672.1</v>
      </c>
      <c r="F22" s="3" t="n">
        <v>289755.9</v>
      </c>
      <c r="G22" s="3" t="n">
        <v>323606.8</v>
      </c>
      <c r="H22" s="3" t="n">
        <v>372804.8</v>
      </c>
      <c r="I22" s="3" t="n">
        <v>439116.8</v>
      </c>
      <c r="J22" s="3" t="n">
        <v>472470.9</v>
      </c>
      <c r="K22" s="3" t="n">
        <v>500095.1</v>
      </c>
      <c r="L22" s="3" t="n">
        <v>542695.3</v>
      </c>
      <c r="M22" s="3" t="n">
        <v>627698.1</v>
      </c>
      <c r="N22" s="3" t="n">
        <v>680482.3</v>
      </c>
      <c r="O22" s="3" t="n">
        <v>726004.8</v>
      </c>
      <c r="P22" s="3" t="n">
        <v>819247</v>
      </c>
      <c r="Q22" s="10" t="n">
        <v>890166.5</v>
      </c>
      <c r="R22" s="11" t="n">
        <f aca="false">FORECAST($R$1,M22:Q22,$M$1:$Q$1)</f>
        <v>947830.19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3" t="n">
        <v>193966.1</v>
      </c>
      <c r="D23" s="3" t="n">
        <v>201939.2</v>
      </c>
      <c r="E23" s="3" t="n">
        <v>243336.3</v>
      </c>
      <c r="F23" s="3" t="n">
        <v>294926.2</v>
      </c>
      <c r="G23" s="3" t="n">
        <v>213396.9</v>
      </c>
      <c r="H23" s="3" t="n">
        <v>262432.7</v>
      </c>
      <c r="I23" s="3" t="n">
        <v>323067.9</v>
      </c>
      <c r="J23" s="3" t="n">
        <v>355291.3</v>
      </c>
      <c r="K23" s="3" t="n">
        <v>346227.6</v>
      </c>
      <c r="L23" s="3" t="n">
        <v>387211.7</v>
      </c>
      <c r="M23" s="3" t="n">
        <v>478893</v>
      </c>
      <c r="N23" s="3" t="n">
        <v>477220.4</v>
      </c>
      <c r="O23" s="3" t="n">
        <v>508767.7</v>
      </c>
      <c r="P23" s="3" t="n">
        <v>582630.4</v>
      </c>
      <c r="Q23" s="10" t="n">
        <v>559051.1</v>
      </c>
      <c r="R23" s="11" t="n">
        <f aca="false">FORECAST($R$1,M23:Q23,$M$1:$Q$1)</f>
        <v>601030.38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3" t="n">
        <v>81837.6</v>
      </c>
      <c r="D24" s="3" t="n">
        <v>103138.7</v>
      </c>
      <c r="E24" s="3" t="n">
        <v>143927.7</v>
      </c>
      <c r="F24" s="3" t="n">
        <v>179266.7</v>
      </c>
      <c r="G24" s="3" t="n">
        <v>169519.6</v>
      </c>
      <c r="H24" s="3" t="n">
        <v>195749.1</v>
      </c>
      <c r="I24" s="3" t="n">
        <v>241004.8</v>
      </c>
      <c r="J24" s="3" t="n">
        <v>265361.2</v>
      </c>
      <c r="K24" s="3" t="n">
        <v>275885.8</v>
      </c>
      <c r="L24" s="3" t="n">
        <v>314088.3</v>
      </c>
      <c r="M24" s="3" t="n">
        <v>349818.6</v>
      </c>
      <c r="N24" s="3" t="n">
        <v>385499.1</v>
      </c>
      <c r="O24" s="3" t="n">
        <v>417287.1</v>
      </c>
      <c r="P24" s="3" t="n">
        <v>460854.9</v>
      </c>
      <c r="Q24" s="10" t="n">
        <v>630137.7</v>
      </c>
      <c r="R24" s="11" t="n">
        <f aca="false">FORECAST($R$1,M24:Q24,$M$1:$Q$1)</f>
        <v>639517.68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3" t="n">
        <v>205416.9</v>
      </c>
      <c r="D25" s="3" t="n">
        <v>265260.4</v>
      </c>
      <c r="E25" s="3" t="n">
        <v>309028.6</v>
      </c>
      <c r="F25" s="3" t="n">
        <v>383255.4</v>
      </c>
      <c r="G25" s="3" t="n">
        <v>430395.5</v>
      </c>
      <c r="H25" s="3" t="n">
        <v>490303.7</v>
      </c>
      <c r="I25" s="3" t="n">
        <v>581712</v>
      </c>
      <c r="J25" s="3" t="n">
        <v>672066.9</v>
      </c>
      <c r="K25" s="3" t="n">
        <v>678718.3</v>
      </c>
      <c r="L25" s="3" t="n">
        <v>703325.6</v>
      </c>
      <c r="M25" s="3" t="n">
        <v>849616.6</v>
      </c>
      <c r="N25" s="3" t="n">
        <v>916452.6</v>
      </c>
      <c r="O25" s="3" t="n">
        <v>963804.1</v>
      </c>
      <c r="P25" s="3" t="n">
        <v>1104435.9</v>
      </c>
      <c r="Q25" s="10" t="n">
        <v>519724.5</v>
      </c>
      <c r="R25" s="11" t="n">
        <f aca="false">FORECAST($R$1,M25:Q25,$M$1:$Q$1)</f>
        <v>729266.47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3" t="n">
        <v>132870.2</v>
      </c>
      <c r="D26" s="3" t="n">
        <v>158127</v>
      </c>
      <c r="E26" s="3" t="n">
        <v>191584.6</v>
      </c>
      <c r="F26" s="3" t="n">
        <v>213733.5</v>
      </c>
      <c r="G26" s="3" t="n">
        <v>202235.5</v>
      </c>
      <c r="H26" s="3" t="n">
        <v>233438.9</v>
      </c>
      <c r="I26" s="3" t="n">
        <v>263811.7</v>
      </c>
      <c r="J26" s="3" t="n">
        <v>283846.2</v>
      </c>
      <c r="K26" s="3" t="n">
        <v>306578.7</v>
      </c>
      <c r="L26" s="3" t="n">
        <v>328291.8</v>
      </c>
      <c r="M26" s="3" t="n">
        <v>401582.7</v>
      </c>
      <c r="N26" s="3" t="n">
        <v>432362.8</v>
      </c>
      <c r="O26" s="3" t="n">
        <v>442609.6</v>
      </c>
      <c r="P26" s="3" t="n">
        <v>482547.9</v>
      </c>
      <c r="Q26" s="10" t="n">
        <v>1224514.1</v>
      </c>
      <c r="R26" s="11" t="n">
        <f aca="false">FORECAST($R$1,M26:Q26,$M$1:$Q$1)</f>
        <v>1105537.79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3" t="n">
        <v>63848.3</v>
      </c>
      <c r="D27" s="3" t="n">
        <v>74923.8</v>
      </c>
      <c r="E27" s="3" t="n">
        <v>86664.9</v>
      </c>
      <c r="F27" s="3" t="n">
        <v>115141.3</v>
      </c>
      <c r="G27" s="3" t="n">
        <v>117710</v>
      </c>
      <c r="H27" s="3" t="n">
        <v>127407.8</v>
      </c>
      <c r="I27" s="3" t="n">
        <v>153419.7</v>
      </c>
      <c r="J27" s="3" t="n">
        <v>170605.7</v>
      </c>
      <c r="K27" s="3" t="n">
        <v>178818.1</v>
      </c>
      <c r="L27" s="3" t="n">
        <v>209304.4</v>
      </c>
      <c r="M27" s="3" t="n">
        <v>234075.7</v>
      </c>
      <c r="N27" s="3" t="n">
        <v>243392.9</v>
      </c>
      <c r="O27" s="3" t="n">
        <v>252650.2</v>
      </c>
      <c r="P27" s="3" t="n">
        <v>262008</v>
      </c>
      <c r="Q27" s="10" t="n">
        <v>616909</v>
      </c>
      <c r="R27" s="11" t="n">
        <f aca="false">FORECAST($R$1,M27:Q27,$M$1:$Q$1)</f>
        <v>557091.67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3" t="n">
        <v>40582.9</v>
      </c>
      <c r="D28" s="3" t="n">
        <v>51464.9</v>
      </c>
      <c r="E28" s="3" t="n">
        <v>61561.9</v>
      </c>
      <c r="F28" s="3" t="n">
        <v>73283.2</v>
      </c>
      <c r="G28" s="3" t="n">
        <v>74647.8</v>
      </c>
      <c r="H28" s="3" t="n">
        <v>87066</v>
      </c>
      <c r="I28" s="3" t="n">
        <v>100498.5</v>
      </c>
      <c r="J28" s="3" t="n">
        <v>107547.5</v>
      </c>
      <c r="K28" s="3" t="n">
        <v>114676.2</v>
      </c>
      <c r="L28" s="3" t="n">
        <v>123825.6</v>
      </c>
      <c r="M28" s="3" t="n">
        <v>135239.5</v>
      </c>
      <c r="N28" s="3" t="n">
        <v>145554.1</v>
      </c>
      <c r="O28" s="3" t="n">
        <v>151518.5</v>
      </c>
      <c r="P28" s="3" t="n">
        <v>164228.5</v>
      </c>
      <c r="Q28" s="10" t="n">
        <v>273543.5</v>
      </c>
      <c r="R28" s="11" t="n">
        <f aca="false">FORECAST($R$1,M28:Q28,$M$1:$Q$1)</f>
        <v>262601.54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3" t="n">
        <v>666392.8</v>
      </c>
      <c r="D29" s="3" t="n">
        <v>825102.3</v>
      </c>
      <c r="E29" s="3" t="n">
        <v>1119660.3</v>
      </c>
      <c r="F29" s="3" t="n">
        <v>1431839.6</v>
      </c>
      <c r="G29" s="3" t="n">
        <v>1475805.3</v>
      </c>
      <c r="H29" s="3" t="n">
        <v>1699486.4</v>
      </c>
      <c r="I29" s="3" t="n">
        <v>2091914.3</v>
      </c>
      <c r="J29" s="3" t="n">
        <v>2280426</v>
      </c>
      <c r="K29" s="3" t="n">
        <v>2491423.3</v>
      </c>
      <c r="L29" s="3" t="n">
        <v>2661210</v>
      </c>
      <c r="M29" s="3" t="n">
        <v>3387417.7</v>
      </c>
      <c r="N29" s="3" t="n">
        <v>3666017.9</v>
      </c>
      <c r="O29" s="3" t="n">
        <v>3824577.7</v>
      </c>
      <c r="P29" s="3" t="n">
        <v>4193489.5</v>
      </c>
      <c r="Q29" s="10" t="n">
        <v>197129.6</v>
      </c>
      <c r="R29" s="11" t="n">
        <f aca="false">FORECAST($R$1,M29:Q29,$M$1:$Q$1)</f>
        <v>1297795.1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3" t="n">
        <v>17029.1</v>
      </c>
      <c r="D30" s="3" t="n">
        <v>201939.2</v>
      </c>
      <c r="E30" s="3" t="n">
        <v>243336.3</v>
      </c>
      <c r="F30" s="3" t="n">
        <v>294926.2</v>
      </c>
      <c r="G30" s="3" t="n">
        <v>213396.9</v>
      </c>
      <c r="H30" s="3" t="n">
        <v>47194.5</v>
      </c>
      <c r="I30" s="3" t="n">
        <v>56803.3</v>
      </c>
      <c r="J30" s="3" t="n">
        <v>65300.4</v>
      </c>
      <c r="K30" s="3" t="n">
        <v>70862.3</v>
      </c>
      <c r="L30" s="3" t="n">
        <v>75622.5</v>
      </c>
      <c r="M30" s="3" t="n">
        <v>84306</v>
      </c>
      <c r="N30" s="3" t="n">
        <v>90384.1</v>
      </c>
      <c r="O30" s="3" t="n">
        <v>99495.6</v>
      </c>
      <c r="P30" s="3" t="n">
        <v>108417.6</v>
      </c>
      <c r="Q30" s="10" t="n">
        <v>5124594</v>
      </c>
      <c r="R30" s="11" t="n">
        <f aca="false">FORECAST($R$1,M30:Q30,$M$1:$Q$1)</f>
        <v>4131022.31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3" t="n">
        <v>9685.7</v>
      </c>
      <c r="D31" s="3" t="n">
        <v>103138.7</v>
      </c>
      <c r="E31" s="3" t="n">
        <v>143927.7</v>
      </c>
      <c r="F31" s="3" t="n">
        <v>179266.7</v>
      </c>
      <c r="G31" s="3" t="n">
        <v>169519.6</v>
      </c>
      <c r="H31" s="3" t="n">
        <v>24404.1</v>
      </c>
      <c r="I31" s="3" t="n">
        <v>29318.7</v>
      </c>
      <c r="J31" s="3" t="n">
        <v>35897.8</v>
      </c>
      <c r="K31" s="3" t="n">
        <v>41165.9</v>
      </c>
      <c r="L31" s="3" t="n">
        <v>46680.6</v>
      </c>
      <c r="M31" s="3" t="n">
        <v>51958.5</v>
      </c>
      <c r="N31" s="3" t="n">
        <v>61403.4</v>
      </c>
      <c r="O31" s="3" t="n">
        <v>71358.4</v>
      </c>
      <c r="P31" s="3" t="n">
        <v>73692.2</v>
      </c>
      <c r="Q31" s="10" t="n">
        <v>132235.6</v>
      </c>
      <c r="R31" s="11" t="n">
        <f aca="false">FORECAST($R$1,M31:Q31,$M$1:$Q$1)</f>
        <v>129982.52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6"/>
      <c r="D32" s="6"/>
      <c r="E32" s="6"/>
      <c r="F32" s="6"/>
      <c r="G32" s="6"/>
      <c r="H32" s="6"/>
      <c r="I32" s="6"/>
      <c r="J32" s="6"/>
      <c r="K32" s="6"/>
      <c r="L32" s="3" t="n">
        <v>189439.2</v>
      </c>
      <c r="M32" s="3" t="n">
        <v>265970.6</v>
      </c>
      <c r="N32" s="3" t="n">
        <v>327739.3</v>
      </c>
      <c r="O32" s="3" t="n">
        <v>346100.4</v>
      </c>
      <c r="P32" s="3" t="n">
        <v>391299</v>
      </c>
      <c r="Q32" s="10" t="n">
        <v>88948.9</v>
      </c>
      <c r="R32" s="11" t="n">
        <f aca="false">FORECAST($R$1,M32:Q32,$M$1:$Q$1)</f>
        <v>196866.53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3" t="n">
        <v>372929.8</v>
      </c>
      <c r="D33" s="3" t="n">
        <v>158127</v>
      </c>
      <c r="E33" s="3" t="n">
        <v>191584.6</v>
      </c>
      <c r="F33" s="3" t="n">
        <v>213733.5</v>
      </c>
      <c r="G33" s="3" t="n">
        <v>202235.5</v>
      </c>
      <c r="H33" s="3" t="n">
        <v>1028308.4</v>
      </c>
      <c r="I33" s="3" t="n">
        <v>1244652.8</v>
      </c>
      <c r="J33" s="3" t="n">
        <v>1459490.8</v>
      </c>
      <c r="K33" s="3" t="n">
        <v>1662969.1</v>
      </c>
      <c r="L33" s="3" t="n">
        <v>1784833.5</v>
      </c>
      <c r="M33" s="3" t="n">
        <v>1933512.1</v>
      </c>
      <c r="N33" s="3" t="n">
        <v>2076603.8</v>
      </c>
      <c r="O33" s="3" t="n">
        <v>2227575.6</v>
      </c>
      <c r="P33" s="3" t="n">
        <v>2344620.7</v>
      </c>
      <c r="Q33" s="10" t="n">
        <v>469281.3</v>
      </c>
      <c r="R33" s="11" t="n">
        <f aca="false">FORECAST($R$1,M33:Q33,$M$1:$Q$1)</f>
        <v>1012185.29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3" t="n">
        <v>70127.6</v>
      </c>
      <c r="D34" s="3" t="n">
        <v>74923.8</v>
      </c>
      <c r="E34" s="3" t="n">
        <v>86664.9</v>
      </c>
      <c r="F34" s="3" t="n">
        <v>115141.3</v>
      </c>
      <c r="G34" s="3" t="n">
        <v>117710</v>
      </c>
      <c r="H34" s="3" t="n">
        <v>144888.8</v>
      </c>
      <c r="I34" s="3" t="n">
        <v>172616.6</v>
      </c>
      <c r="J34" s="3" t="n">
        <v>209654.4</v>
      </c>
      <c r="K34" s="3" t="n">
        <v>273917.1</v>
      </c>
      <c r="L34" s="3" t="n">
        <v>296319.3</v>
      </c>
      <c r="M34" s="3" t="n">
        <v>322303</v>
      </c>
      <c r="N34" s="3" t="n">
        <v>346779.4</v>
      </c>
      <c r="O34" s="3" t="n">
        <v>420601.7</v>
      </c>
      <c r="P34" s="3" t="n">
        <v>553395.7</v>
      </c>
      <c r="Q34" s="10" t="n">
        <v>2569810.7</v>
      </c>
      <c r="R34" s="11" t="n">
        <f aca="false">FORECAST($R$1,M34:Q34,$M$1:$Q$1)</f>
        <v>2253067.61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3" t="n">
        <v>203232.2</v>
      </c>
      <c r="D35" s="3" t="n">
        <v>252142.7</v>
      </c>
      <c r="E35" s="3" t="n">
        <v>331766.8</v>
      </c>
      <c r="F35" s="3" t="n">
        <v>416678.5</v>
      </c>
      <c r="G35" s="3" t="n">
        <v>377514.3</v>
      </c>
      <c r="H35" s="3" t="n">
        <v>433473.7</v>
      </c>
      <c r="I35" s="3" t="n">
        <v>508433.3</v>
      </c>
      <c r="J35" s="3" t="n">
        <v>571516.1</v>
      </c>
      <c r="K35" s="3" t="n">
        <v>607472.2</v>
      </c>
      <c r="L35" s="3" t="n">
        <v>715409.6</v>
      </c>
      <c r="M35" s="3" t="n">
        <v>740458</v>
      </c>
      <c r="N35" s="3" t="n">
        <v>746794.8</v>
      </c>
      <c r="O35" s="3" t="n">
        <v>772624.2</v>
      </c>
      <c r="P35" s="3" t="n">
        <v>852028.6</v>
      </c>
      <c r="Q35" s="10" t="n">
        <v>602306.7</v>
      </c>
      <c r="R35" s="11" t="n">
        <f aca="false">FORECAST($R$1,M35:Q35,$M$1:$Q$1)</f>
        <v>691521.82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3" t="n">
        <v>263051.5</v>
      </c>
      <c r="D36" s="3" t="n">
        <v>825102.3</v>
      </c>
      <c r="E36" s="3" t="n">
        <v>1119660.3</v>
      </c>
      <c r="F36" s="3" t="n">
        <v>1431839.6</v>
      </c>
      <c r="G36" s="3" t="n">
        <v>1475805.3</v>
      </c>
      <c r="H36" s="3" t="n">
        <v>659667.4</v>
      </c>
      <c r="I36" s="3" t="n">
        <v>765967.2</v>
      </c>
      <c r="J36" s="3" t="n">
        <v>843560.3</v>
      </c>
      <c r="K36" s="3" t="n">
        <v>917689.1</v>
      </c>
      <c r="L36" s="3" t="n">
        <v>1007758.8</v>
      </c>
      <c r="M36" s="3" t="n">
        <v>1189144</v>
      </c>
      <c r="N36" s="3" t="n">
        <v>1283748.1</v>
      </c>
      <c r="O36" s="3" t="n">
        <v>1352321.9</v>
      </c>
      <c r="P36" s="3" t="n">
        <v>1446226.6</v>
      </c>
      <c r="Q36" s="10" t="n">
        <v>961413.3</v>
      </c>
      <c r="R36" s="11" t="n">
        <f aca="false">FORECAST($R$1,M36:Q36,$M$1:$Q$1)</f>
        <v>1158675.91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"/>
      <c r="D37" s="6"/>
      <c r="E37" s="6"/>
      <c r="F37" s="6"/>
      <c r="G37" s="6"/>
      <c r="H37" s="6"/>
      <c r="I37" s="6"/>
      <c r="J37" s="6"/>
      <c r="K37" s="6"/>
      <c r="L37" s="3" t="n">
        <v>30148.6</v>
      </c>
      <c r="M37" s="3" t="n">
        <v>48663.3</v>
      </c>
      <c r="N37" s="3" t="n">
        <v>65863.7</v>
      </c>
      <c r="O37" s="3" t="n">
        <v>72789.6</v>
      </c>
      <c r="P37" s="3" t="n">
        <v>79254.6</v>
      </c>
      <c r="Q37" s="10" t="n">
        <v>1637748.1</v>
      </c>
      <c r="R37" s="11" t="n">
        <f aca="false">FORECAST($R$1,M37:Q37,$M$1:$Q$1)</f>
        <v>1338332.01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3" t="n">
        <v>90442.6</v>
      </c>
      <c r="D38" s="3" t="n">
        <v>124153.5</v>
      </c>
      <c r="E38" s="3" t="n">
        <v>156928.8</v>
      </c>
      <c r="F38" s="3" t="n">
        <v>216277.2</v>
      </c>
      <c r="G38" s="3" t="n">
        <v>257832.7</v>
      </c>
      <c r="H38" s="3" t="n">
        <v>274354.2</v>
      </c>
      <c r="I38" s="3" t="n">
        <v>330322.8</v>
      </c>
      <c r="J38" s="3" t="n">
        <v>374710.3</v>
      </c>
      <c r="K38" s="3" t="n">
        <v>452882.2</v>
      </c>
      <c r="L38" s="3" t="n">
        <v>528131.3</v>
      </c>
      <c r="M38" s="3" t="n">
        <v>569297.3</v>
      </c>
      <c r="N38" s="3" t="n">
        <v>582901</v>
      </c>
      <c r="O38" s="3" t="n">
        <v>591849.8</v>
      </c>
      <c r="P38" s="3" t="n">
        <v>625063.4</v>
      </c>
      <c r="Q38" s="10" t="n">
        <v>718497.8</v>
      </c>
      <c r="R38" s="11" t="n">
        <f aca="false">FORECAST($R$1,M38:Q38,$M$1:$Q$1)</f>
        <v>719690.88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3" t="n">
        <v>7419.3</v>
      </c>
      <c r="D39" s="3" t="n">
        <v>9033.5</v>
      </c>
      <c r="E39" s="3" t="n">
        <v>16812.4</v>
      </c>
      <c r="F39" s="3" t="n">
        <v>19172.9</v>
      </c>
      <c r="G39" s="3" t="n">
        <v>18953.3</v>
      </c>
      <c r="H39" s="3" t="n">
        <v>19929.1</v>
      </c>
      <c r="I39" s="3" t="n">
        <v>26858.9</v>
      </c>
      <c r="J39" s="3" t="n">
        <v>37413.9</v>
      </c>
      <c r="K39" s="3" t="n">
        <v>45766.7</v>
      </c>
      <c r="L39" s="3" t="n">
        <v>51908.2</v>
      </c>
      <c r="M39" s="3" t="n">
        <v>50091</v>
      </c>
      <c r="N39" s="3" t="n">
        <v>52201.6</v>
      </c>
      <c r="O39" s="3" t="n">
        <v>52708.4</v>
      </c>
      <c r="P39" s="3" t="n">
        <v>55457.1</v>
      </c>
      <c r="Q39" s="10" t="n">
        <v>73186.1</v>
      </c>
      <c r="R39" s="11" t="n">
        <f aca="false">FORECAST($R$1,M39:Q39,$M$1:$Q$1)</f>
        <v>71562.55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3" t="n">
        <v>36833.4</v>
      </c>
      <c r="D40" s="3" t="n">
        <v>43309.7</v>
      </c>
      <c r="E40" s="3" t="n">
        <v>48908.7</v>
      </c>
      <c r="F40" s="3" t="n">
        <v>58093.4</v>
      </c>
      <c r="G40" s="3" t="n">
        <v>65660.1</v>
      </c>
      <c r="H40" s="3" t="n">
        <v>77086.4</v>
      </c>
      <c r="I40" s="3" t="n">
        <v>90594.5</v>
      </c>
      <c r="J40" s="3" t="n">
        <v>106711.2</v>
      </c>
      <c r="K40" s="3" t="n">
        <v>110971.5</v>
      </c>
      <c r="L40" s="3" t="n">
        <v>116886</v>
      </c>
      <c r="M40" s="3" t="n">
        <v>120528.8</v>
      </c>
      <c r="N40" s="3" t="n">
        <v>135416.7</v>
      </c>
      <c r="O40" s="3" t="n">
        <v>138345.6</v>
      </c>
      <c r="P40" s="3" t="n">
        <v>145658.2</v>
      </c>
      <c r="Q40" s="10" t="n">
        <v>171044.4</v>
      </c>
      <c r="R40" s="11" t="n">
        <f aca="false">FORECAST($R$1,M40:Q40,$M$1:$Q$1)</f>
        <v>175580.55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3" t="n">
        <v>16724.3</v>
      </c>
      <c r="D41" s="3" t="n">
        <v>23260.1</v>
      </c>
      <c r="E41" s="3" t="n">
        <v>27469.7</v>
      </c>
      <c r="F41" s="3" t="n">
        <v>35714.2</v>
      </c>
      <c r="G41" s="3" t="n">
        <v>38584.1</v>
      </c>
      <c r="H41" s="3" t="n">
        <v>43651.5</v>
      </c>
      <c r="I41" s="3" t="n">
        <v>49252.1</v>
      </c>
      <c r="J41" s="3" t="n">
        <v>58712.1</v>
      </c>
      <c r="K41" s="3" t="n">
        <v>66106.6</v>
      </c>
      <c r="L41" s="3" t="n">
        <v>65326.6</v>
      </c>
      <c r="M41" s="3" t="n">
        <v>67482.7</v>
      </c>
      <c r="N41" s="3" t="n">
        <v>71382.1</v>
      </c>
      <c r="O41" s="3" t="n">
        <v>75645.8</v>
      </c>
      <c r="P41" s="3" t="n">
        <v>77046.3</v>
      </c>
      <c r="Q41" s="10" t="n">
        <v>92019</v>
      </c>
      <c r="R41" s="11" t="n">
        <f aca="false">FORECAST($R$1,M41:Q41,$M$1:$Q$1)</f>
        <v>93136.22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3" t="n">
        <v>31182.2</v>
      </c>
      <c r="D42" s="3" t="n">
        <v>43341.2</v>
      </c>
      <c r="E42" s="3" t="n">
        <v>52804.8</v>
      </c>
      <c r="F42" s="3" t="n">
        <v>57707.4</v>
      </c>
      <c r="G42" s="3" t="n">
        <v>64081.4</v>
      </c>
      <c r="H42" s="3" t="n">
        <v>75327.4</v>
      </c>
      <c r="I42" s="3" t="n">
        <v>85876.7</v>
      </c>
      <c r="J42" s="3" t="n">
        <v>97448.8</v>
      </c>
      <c r="K42" s="3" t="n">
        <v>118637.5</v>
      </c>
      <c r="L42" s="3" t="n">
        <v>125960.5</v>
      </c>
      <c r="M42" s="3" t="n">
        <v>126051.2</v>
      </c>
      <c r="N42" s="3" t="n">
        <v>125196.6</v>
      </c>
      <c r="O42" s="3" t="n">
        <v>128161.1</v>
      </c>
      <c r="P42" s="3" t="n">
        <v>130043.4</v>
      </c>
      <c r="Q42" s="10" t="n">
        <v>173235.4</v>
      </c>
      <c r="R42" s="11" t="n">
        <f aca="false">FORECAST($R$1,M42:Q42,$M$1:$Q$1)</f>
        <v>166302.1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3" t="n">
        <v>22898.9</v>
      </c>
      <c r="D43" s="3" t="n">
        <v>32344.4</v>
      </c>
      <c r="E43" s="3" t="n">
        <v>48056.1</v>
      </c>
      <c r="F43" s="3" t="n">
        <v>66273.8</v>
      </c>
      <c r="G43" s="3" t="n">
        <v>64308.3</v>
      </c>
      <c r="H43" s="3" t="n">
        <v>70694.9</v>
      </c>
      <c r="I43" s="3" t="n">
        <v>86623</v>
      </c>
      <c r="J43" s="3" t="n">
        <v>102289.1</v>
      </c>
      <c r="K43" s="3" t="n">
        <v>122402.8</v>
      </c>
      <c r="L43" s="3" t="n">
        <v>148942.1</v>
      </c>
      <c r="M43" s="3" t="n">
        <v>154401.4</v>
      </c>
      <c r="N43" s="3" t="n">
        <v>169380.3</v>
      </c>
      <c r="O43" s="3" t="n">
        <v>178943.5</v>
      </c>
      <c r="P43" s="3" t="n">
        <v>193077.1</v>
      </c>
      <c r="Q43" s="10" t="n">
        <v>241631.6</v>
      </c>
      <c r="R43" s="11" t="n">
        <f aca="false">FORECAST($R$1,M43:Q43,$M$1:$Q$1)</f>
        <v>246933.94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3" t="n">
        <v>146569.3</v>
      </c>
      <c r="D44" s="3" t="n">
        <v>181675.1</v>
      </c>
      <c r="E44" s="3" t="n">
        <v>222239.6</v>
      </c>
      <c r="F44" s="3" t="n">
        <v>274992</v>
      </c>
      <c r="G44" s="3" t="n">
        <v>277251</v>
      </c>
      <c r="H44" s="3" t="n">
        <v>330790.8</v>
      </c>
      <c r="I44" s="3" t="n">
        <v>396791.6</v>
      </c>
      <c r="J44" s="3" t="n">
        <v>431753.4</v>
      </c>
      <c r="K44" s="3" t="n">
        <v>480905.3</v>
      </c>
      <c r="L44" s="3" t="n">
        <v>540796.8</v>
      </c>
      <c r="M44" s="3" t="n">
        <v>621198.3</v>
      </c>
      <c r="N44" s="3" t="n">
        <v>642895.3</v>
      </c>
      <c r="O44" s="3" t="n">
        <v>663211</v>
      </c>
      <c r="P44" s="3" t="n">
        <v>715511.4</v>
      </c>
      <c r="Q44" s="10" t="n">
        <v>827044.4</v>
      </c>
      <c r="R44" s="11" t="n">
        <f aca="false">FORECAST($R$1,M44:Q44,$M$1:$Q$1)</f>
        <v>839264.57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3" t="n">
        <v>381646.5</v>
      </c>
      <c r="D45" s="3" t="n">
        <v>505205.8</v>
      </c>
      <c r="E45" s="3" t="n">
        <v>590054.1</v>
      </c>
      <c r="F45" s="3" t="n">
        <v>743133.4</v>
      </c>
      <c r="G45" s="3" t="n">
        <v>647911.7</v>
      </c>
      <c r="H45" s="3" t="n">
        <v>759203.3</v>
      </c>
      <c r="I45" s="3" t="n">
        <v>941023.6</v>
      </c>
      <c r="J45" s="3" t="n">
        <v>1149384.6</v>
      </c>
      <c r="K45" s="3" t="n">
        <v>1163219</v>
      </c>
      <c r="L45" s="3" t="n">
        <v>1260010.4</v>
      </c>
      <c r="M45" s="3" t="n">
        <v>1316598.3</v>
      </c>
      <c r="N45" s="3" t="n">
        <v>1337977.6</v>
      </c>
      <c r="O45" s="3" t="n">
        <v>1410203.4</v>
      </c>
      <c r="P45" s="3" t="n">
        <v>1673695.8</v>
      </c>
      <c r="Q45" s="10" t="n">
        <v>1810091</v>
      </c>
      <c r="R45" s="11" t="n">
        <f aca="false">FORECAST($R$1,M45:Q45,$M$1:$Q$1)</f>
        <v>1906524.3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3" t="n">
        <v>33350.7</v>
      </c>
      <c r="D46" s="3" t="n">
        <v>43663.7</v>
      </c>
      <c r="E46" s="3" t="n">
        <v>55069.2</v>
      </c>
      <c r="F46" s="3" t="n">
        <v>65765.3</v>
      </c>
      <c r="G46" s="3" t="n">
        <v>69271.5</v>
      </c>
      <c r="H46" s="3" t="n">
        <v>82374.4</v>
      </c>
      <c r="I46" s="3" t="n">
        <v>97323.3</v>
      </c>
      <c r="J46" s="3" t="n">
        <v>117201.1</v>
      </c>
      <c r="K46" s="3" t="n">
        <v>125950.2</v>
      </c>
      <c r="L46" s="3" t="n">
        <v>143396.1</v>
      </c>
      <c r="M46" s="3" t="n">
        <v>171689.5</v>
      </c>
      <c r="N46" s="3" t="n">
        <v>158716.7</v>
      </c>
      <c r="O46" s="3" t="n">
        <v>166158.6</v>
      </c>
      <c r="P46" s="3" t="n">
        <v>177728.7</v>
      </c>
      <c r="Q46" s="10" t="n">
        <v>204080.8</v>
      </c>
      <c r="R46" s="11" t="n">
        <f aca="false">FORECAST($R$1,M46:Q46,$M$1:$Q$1)</f>
        <v>200813.24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3" t="n">
        <v>44267</v>
      </c>
      <c r="D47" s="3" t="n">
        <v>57974.2</v>
      </c>
      <c r="E47" s="3" t="n">
        <v>77048.8</v>
      </c>
      <c r="F47" s="3" t="n">
        <v>94058.3</v>
      </c>
      <c r="G47" s="3" t="n">
        <v>90862.4</v>
      </c>
      <c r="H47" s="3" t="n">
        <v>105343.8</v>
      </c>
      <c r="I47" s="3" t="n">
        <v>119955.2</v>
      </c>
      <c r="J47" s="3" t="n">
        <v>134315.6</v>
      </c>
      <c r="K47" s="3" t="n">
        <v>148705.7</v>
      </c>
      <c r="L47" s="3" t="n">
        <v>173872.7</v>
      </c>
      <c r="M47" s="3" t="n">
        <v>180352.3</v>
      </c>
      <c r="N47" s="3" t="n">
        <v>201715.7</v>
      </c>
      <c r="O47" s="3" t="n">
        <v>215348.8</v>
      </c>
      <c r="P47" s="3" t="n">
        <v>227287.6</v>
      </c>
      <c r="Q47" s="10" t="n">
        <v>263349.2</v>
      </c>
      <c r="R47" s="11" t="n">
        <f aca="false">FORECAST($R$1,M47:Q47,$M$1:$Q$1)</f>
        <v>275080.43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3" t="n">
        <v>482759.2</v>
      </c>
      <c r="D48" s="3" t="n">
        <v>605911.5</v>
      </c>
      <c r="E48" s="3" t="n">
        <v>757401.4</v>
      </c>
      <c r="F48" s="3" t="n">
        <v>926056.7</v>
      </c>
      <c r="G48" s="3" t="n">
        <v>885064</v>
      </c>
      <c r="H48" s="3" t="n">
        <v>1001622.8</v>
      </c>
      <c r="I48" s="3" t="n">
        <v>1305947</v>
      </c>
      <c r="J48" s="3" t="n">
        <v>1437001</v>
      </c>
      <c r="K48" s="3" t="n">
        <v>1551472.1</v>
      </c>
      <c r="L48" s="3" t="n">
        <v>1661413.8</v>
      </c>
      <c r="M48" s="3" t="n">
        <v>1867258.7</v>
      </c>
      <c r="N48" s="3" t="n">
        <v>1933091.5</v>
      </c>
      <c r="O48" s="3" t="n">
        <v>2139809.5</v>
      </c>
      <c r="P48" s="3" t="n">
        <v>2469217.4</v>
      </c>
      <c r="Q48" s="10" t="n">
        <v>2795850.6</v>
      </c>
      <c r="R48" s="11" t="n">
        <f aca="false">FORECAST($R$1,M48:Q48,$M$1:$Q$1)</f>
        <v>2959038.45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3" t="n">
        <v>139995.3</v>
      </c>
      <c r="D49" s="3" t="n">
        <v>164848.5</v>
      </c>
      <c r="E49" s="3" t="n">
        <v>205647.4</v>
      </c>
      <c r="F49" s="3" t="n">
        <v>243135.5</v>
      </c>
      <c r="G49" s="3" t="n">
        <v>230938.3</v>
      </c>
      <c r="H49" s="3" t="n">
        <v>274578.1</v>
      </c>
      <c r="I49" s="3" t="n">
        <v>335984</v>
      </c>
      <c r="J49" s="3" t="n">
        <v>372782.7</v>
      </c>
      <c r="K49" s="3" t="n">
        <v>405126.4</v>
      </c>
      <c r="L49" s="3" t="n">
        <v>450548.9</v>
      </c>
      <c r="M49" s="3" t="n">
        <v>517999.8</v>
      </c>
      <c r="N49" s="3" t="n">
        <v>531855.8</v>
      </c>
      <c r="O49" s="3" t="n">
        <v>552303.5</v>
      </c>
      <c r="P49" s="3" t="n">
        <v>631118.3</v>
      </c>
      <c r="Q49" s="10" t="n">
        <v>721345.1</v>
      </c>
      <c r="R49" s="11" t="n">
        <f aca="false">FORECAST($R$1,M49:Q49,$M$1:$Q$1)</f>
        <v>742710.43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3" t="n">
        <v>69391.6</v>
      </c>
      <c r="D50" s="3" t="n">
        <v>93172</v>
      </c>
      <c r="E50" s="3" t="n">
        <v>123453.3</v>
      </c>
      <c r="F50" s="3" t="n">
        <v>155032.3</v>
      </c>
      <c r="G50" s="3" t="n">
        <v>139909.5</v>
      </c>
      <c r="H50" s="3" t="n">
        <v>157704.6</v>
      </c>
      <c r="I50" s="3" t="n">
        <v>188785.7</v>
      </c>
      <c r="J50" s="3" t="n">
        <v>217821.1</v>
      </c>
      <c r="K50" s="3" t="n">
        <v>223147.9</v>
      </c>
      <c r="L50" s="3" t="n">
        <v>237447.2</v>
      </c>
      <c r="M50" s="3" t="n">
        <v>251307</v>
      </c>
      <c r="N50" s="3" t="n">
        <v>260565.7</v>
      </c>
      <c r="O50" s="3" t="n">
        <v>275272.2</v>
      </c>
      <c r="P50" s="3" t="n">
        <v>297774.1</v>
      </c>
      <c r="Q50" s="10" t="n">
        <v>339766.5</v>
      </c>
      <c r="R50" s="11" t="n">
        <f aca="false">FORECAST($R$1,M50:Q50,$M$1:$Q$1)</f>
        <v>349175.32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3" t="n">
        <v>327273.3</v>
      </c>
      <c r="D51" s="3" t="n">
        <v>383770.1</v>
      </c>
      <c r="E51" s="3" t="n">
        <v>477794.2</v>
      </c>
      <c r="F51" s="3" t="n">
        <v>607362.7</v>
      </c>
      <c r="G51" s="3" t="n">
        <v>539831.5</v>
      </c>
      <c r="H51" s="3" t="n">
        <v>623116.8</v>
      </c>
      <c r="I51" s="3" t="n">
        <v>840101.1</v>
      </c>
      <c r="J51" s="3" t="n">
        <v>860342.7</v>
      </c>
      <c r="K51" s="3" t="n">
        <v>880264.4</v>
      </c>
      <c r="L51" s="3" t="n">
        <v>974192.9</v>
      </c>
      <c r="M51" s="3" t="n">
        <v>1063780.3</v>
      </c>
      <c r="N51" s="3" t="n">
        <v>1095969.4</v>
      </c>
      <c r="O51" s="3" t="n">
        <v>1191441</v>
      </c>
      <c r="P51" s="3" t="n">
        <v>1318472.7</v>
      </c>
      <c r="Q51" s="10" t="n">
        <v>1495011.8</v>
      </c>
      <c r="R51" s="11" t="n">
        <f aca="false">FORECAST($R$1,M51:Q51,$M$1:$Q$1)</f>
        <v>1558424.93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3" t="n">
        <v>79800.6</v>
      </c>
      <c r="D52" s="3" t="n">
        <v>97047.1</v>
      </c>
      <c r="E52" s="3" t="n">
        <v>118154.9</v>
      </c>
      <c r="F52" s="3" t="n">
        <v>151116.7</v>
      </c>
      <c r="G52" s="3" t="n">
        <v>146321.3</v>
      </c>
      <c r="H52" s="3" t="n">
        <v>172352</v>
      </c>
      <c r="I52" s="3" t="n">
        <v>195269.5</v>
      </c>
      <c r="J52" s="3" t="n">
        <v>208505.4</v>
      </c>
      <c r="K52" s="3" t="n">
        <v>224152.3</v>
      </c>
      <c r="L52" s="3" t="n">
        <v>254089.4</v>
      </c>
      <c r="M52" s="3" t="n">
        <v>282191</v>
      </c>
      <c r="N52" s="3" t="n">
        <v>293082.5</v>
      </c>
      <c r="O52" s="3" t="n">
        <v>307058.7</v>
      </c>
      <c r="P52" s="3" t="n">
        <v>332556.2</v>
      </c>
      <c r="Q52" s="10" t="n">
        <v>370255.9</v>
      </c>
      <c r="R52" s="11" t="n">
        <f aca="false">FORECAST($R$1,M52:Q52,$M$1:$Q$1)</f>
        <v>381709.91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3" t="n">
        <v>299723.7</v>
      </c>
      <c r="D53" s="3" t="n">
        <v>376180.3</v>
      </c>
      <c r="E53" s="3" t="n">
        <v>473307.4</v>
      </c>
      <c r="F53" s="3" t="n">
        <v>588790.8</v>
      </c>
      <c r="G53" s="3" t="n">
        <v>547223</v>
      </c>
      <c r="H53" s="3" t="n">
        <v>652805.9</v>
      </c>
      <c r="I53" s="3" t="n">
        <v>770774</v>
      </c>
      <c r="J53" s="3" t="n">
        <v>842195.5</v>
      </c>
      <c r="K53" s="3" t="n">
        <v>925182</v>
      </c>
      <c r="L53" s="3" t="n">
        <v>1009460.1</v>
      </c>
      <c r="M53" s="3" t="n">
        <v>1104643.2</v>
      </c>
      <c r="N53" s="3" t="n">
        <v>1160782.3</v>
      </c>
      <c r="O53" s="3" t="n">
        <v>1261939.4</v>
      </c>
      <c r="P53" s="3" t="n">
        <v>1367544</v>
      </c>
      <c r="Q53" s="10" t="n">
        <v>1621913.1</v>
      </c>
      <c r="R53" s="11" t="n">
        <f aca="false">FORECAST($R$1,M53:Q53,$M$1:$Q$1)</f>
        <v>1675754.85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3" t="n">
        <v>213138.2</v>
      </c>
      <c r="D54" s="3" t="n">
        <v>302808.4</v>
      </c>
      <c r="E54" s="3" t="n">
        <v>370880.9</v>
      </c>
      <c r="F54" s="3" t="n">
        <v>430023.1</v>
      </c>
      <c r="G54" s="3" t="n">
        <v>413395.5</v>
      </c>
      <c r="H54" s="3" t="n">
        <v>458145.4</v>
      </c>
      <c r="I54" s="3" t="n">
        <v>553320.9</v>
      </c>
      <c r="J54" s="3" t="n">
        <v>628563.6</v>
      </c>
      <c r="K54" s="3" t="n">
        <v>717014.8</v>
      </c>
      <c r="L54" s="3" t="n">
        <v>731277.7</v>
      </c>
      <c r="M54" s="3" t="n">
        <v>774962.1</v>
      </c>
      <c r="N54" s="3" t="n">
        <v>765333.3</v>
      </c>
      <c r="O54" s="3" t="n">
        <v>823856.4</v>
      </c>
      <c r="P54" s="3" t="n">
        <v>1000644</v>
      </c>
      <c r="Q54" s="10" t="n">
        <v>1107155.3</v>
      </c>
      <c r="R54" s="11" t="n">
        <f aca="false">FORECAST($R$1,M54:Q54,$M$1:$Q$1)</f>
        <v>1164299.35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3" t="n">
        <v>74362.7</v>
      </c>
      <c r="D55" s="3" t="n">
        <v>88805</v>
      </c>
      <c r="E55" s="3" t="n">
        <v>119104</v>
      </c>
      <c r="F55" s="3" t="n">
        <v>147853.2</v>
      </c>
      <c r="G55" s="3" t="n">
        <v>147185.1</v>
      </c>
      <c r="H55" s="3" t="n">
        <v>172166.7</v>
      </c>
      <c r="I55" s="3" t="n">
        <v>213401.2</v>
      </c>
      <c r="J55" s="3" t="n">
        <v>239962.5</v>
      </c>
      <c r="K55" s="3" t="n">
        <v>270436.8</v>
      </c>
      <c r="L55" s="3" t="n">
        <v>295238.7</v>
      </c>
      <c r="M55" s="3" t="n">
        <v>343328.6</v>
      </c>
      <c r="N55" s="3" t="n">
        <v>348877</v>
      </c>
      <c r="O55" s="3" t="n">
        <v>366719.7</v>
      </c>
      <c r="P55" s="3" t="n">
        <v>400516.8</v>
      </c>
      <c r="Q55" s="10" t="n">
        <v>448975.5</v>
      </c>
      <c r="R55" s="11" t="n">
        <f aca="false">FORECAST($R$1,M55:Q55,$M$1:$Q$1)</f>
        <v>460563.6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3" t="n">
        <v>401812.2</v>
      </c>
      <c r="D56" s="3" t="n">
        <v>487713.5</v>
      </c>
      <c r="E56" s="3" t="n">
        <v>584968.6</v>
      </c>
      <c r="F56" s="3" t="n">
        <v>699295.6</v>
      </c>
      <c r="G56" s="3" t="n">
        <v>583999.9</v>
      </c>
      <c r="H56" s="3" t="n">
        <v>695651.2</v>
      </c>
      <c r="I56" s="3" t="n">
        <v>834149.3</v>
      </c>
      <c r="J56" s="3" t="n">
        <v>937434.5</v>
      </c>
      <c r="K56" s="3" t="n">
        <v>1048545.8</v>
      </c>
      <c r="L56" s="3" t="n">
        <v>1149147.8</v>
      </c>
      <c r="M56" s="3" t="n">
        <v>1264910.3</v>
      </c>
      <c r="N56" s="3" t="n">
        <v>1270326.2</v>
      </c>
      <c r="O56" s="3" t="n">
        <v>1349094.9</v>
      </c>
      <c r="P56" s="3" t="n">
        <v>1510518.7</v>
      </c>
      <c r="Q56" s="10" t="n">
        <v>1687924.3</v>
      </c>
      <c r="R56" s="11" t="n">
        <f aca="false">FORECAST($R$1,M56:Q56,$M$1:$Q$1)</f>
        <v>1742421.03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3" t="n">
        <v>170930.5</v>
      </c>
      <c r="D57" s="3" t="n">
        <v>204291.2</v>
      </c>
      <c r="E57" s="3" t="n">
        <v>252867.2</v>
      </c>
      <c r="F57" s="3" t="n">
        <v>321747.2</v>
      </c>
      <c r="G57" s="3" t="n">
        <v>326370.4</v>
      </c>
      <c r="H57" s="3" t="n">
        <v>376169.4</v>
      </c>
      <c r="I57" s="3" t="n">
        <v>431028</v>
      </c>
      <c r="J57" s="3" t="n">
        <v>478275.8</v>
      </c>
      <c r="K57" s="3" t="n">
        <v>526178.9</v>
      </c>
      <c r="L57" s="3" t="n">
        <v>566646.1</v>
      </c>
      <c r="M57" s="3" t="n">
        <v>625176.8</v>
      </c>
      <c r="N57" s="3" t="n">
        <v>643125.1</v>
      </c>
      <c r="O57" s="3" t="n">
        <v>668592.8</v>
      </c>
      <c r="P57" s="3" t="n">
        <v>712545.4</v>
      </c>
      <c r="Q57" s="10" t="n">
        <v>811772.2</v>
      </c>
      <c r="R57" s="11" t="n">
        <f aca="false">FORECAST($R$1,M57:Q57,$M$1:$Q$1)</f>
        <v>825025.79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3" t="n">
        <v>80584.4</v>
      </c>
      <c r="D58" s="3" t="n">
        <v>101950.3</v>
      </c>
      <c r="E58" s="3" t="n">
        <v>124676.2</v>
      </c>
      <c r="F58" s="3" t="n">
        <v>150680.3</v>
      </c>
      <c r="G58" s="3" t="n">
        <v>154247.4</v>
      </c>
      <c r="H58" s="3" t="n">
        <v>178235.4</v>
      </c>
      <c r="I58" s="3" t="n">
        <v>223672.7</v>
      </c>
      <c r="J58" s="3" t="n">
        <v>240556.1</v>
      </c>
      <c r="K58" s="3" t="n">
        <v>265288.7</v>
      </c>
      <c r="L58" s="3" t="n">
        <v>278808.2</v>
      </c>
      <c r="M58" s="3" t="n">
        <v>304479.1</v>
      </c>
      <c r="N58" s="3" t="n">
        <v>325284.2</v>
      </c>
      <c r="O58" s="3" t="n">
        <v>333508.8</v>
      </c>
      <c r="P58" s="3" t="n">
        <v>347854.1</v>
      </c>
      <c r="Q58" s="10" t="n">
        <v>420318.4</v>
      </c>
      <c r="R58" s="11" t="n">
        <f aca="false">FORECAST($R$1,M58:Q58,$M$1:$Q$1)</f>
        <v>422563.47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3" t="n">
        <v>50245.8</v>
      </c>
      <c r="D59" s="3" t="n">
        <v>68434.5</v>
      </c>
      <c r="E59" s="3" t="n">
        <v>81076</v>
      </c>
      <c r="F59" s="3" t="n">
        <v>106223.2</v>
      </c>
      <c r="G59" s="3" t="n">
        <v>107914.5</v>
      </c>
      <c r="H59" s="3" t="n">
        <v>117879.5</v>
      </c>
      <c r="I59" s="3" t="n">
        <v>136325.1</v>
      </c>
      <c r="J59" s="3" t="n">
        <v>146045.5</v>
      </c>
      <c r="K59" s="3" t="n">
        <v>167037.9</v>
      </c>
      <c r="L59" s="3" t="n">
        <v>170310.3</v>
      </c>
      <c r="M59" s="3" t="n">
        <v>179436.3</v>
      </c>
      <c r="N59" s="3" t="n">
        <v>189790.3</v>
      </c>
      <c r="O59" s="3" t="n">
        <v>197754.8</v>
      </c>
      <c r="P59" s="3" t="n">
        <v>213032.1</v>
      </c>
      <c r="Q59" s="10" t="n">
        <v>233468.6</v>
      </c>
      <c r="R59" s="11" t="n">
        <f aca="false">FORECAST($R$1,M59:Q59,$M$1:$Q$1)</f>
        <v>242088.34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3" t="n">
        <v>475575.5</v>
      </c>
      <c r="D60" s="3" t="n">
        <v>653908.3</v>
      </c>
      <c r="E60" s="3" t="n">
        <v>820792.5</v>
      </c>
      <c r="F60" s="3" t="n">
        <v>923550.8</v>
      </c>
      <c r="G60" s="3" t="n">
        <v>825267.4</v>
      </c>
      <c r="H60" s="3" t="n">
        <v>1046600.1</v>
      </c>
      <c r="I60" s="3" t="n">
        <v>1291019.1</v>
      </c>
      <c r="J60" s="3" t="n">
        <v>1484879</v>
      </c>
      <c r="K60" s="3" t="n">
        <v>1568655.2</v>
      </c>
      <c r="L60" s="3" t="n">
        <v>1659783.9</v>
      </c>
      <c r="M60" s="3" t="n">
        <v>1822835</v>
      </c>
      <c r="N60" s="3" t="n">
        <v>1990836.7</v>
      </c>
      <c r="O60" s="3" t="n">
        <v>2130909.8</v>
      </c>
      <c r="P60" s="3" t="n">
        <v>2277576.3</v>
      </c>
      <c r="Q60" s="10" t="n">
        <v>2529549.3</v>
      </c>
      <c r="R60" s="11" t="n">
        <f aca="false">FORECAST($R$1,M60:Q60,$M$1:$Q$1)</f>
        <v>2660391.88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3" t="n">
        <v>2215584.4</v>
      </c>
      <c r="D61" s="3" t="n">
        <v>2551355.4</v>
      </c>
      <c r="E61" s="3" t="n">
        <v>2758813.1</v>
      </c>
      <c r="F61" s="3" t="n">
        <v>3121401.3</v>
      </c>
      <c r="G61" s="3" t="n">
        <v>2870284</v>
      </c>
      <c r="H61" s="3" t="n">
        <v>3301573.3</v>
      </c>
      <c r="I61" s="3" t="n">
        <v>4112596</v>
      </c>
      <c r="J61" s="3" t="n">
        <v>4625467.5</v>
      </c>
      <c r="K61" s="3" t="n">
        <v>4950207.4</v>
      </c>
      <c r="L61" s="3" t="n">
        <v>5295348.5</v>
      </c>
      <c r="M61" s="3" t="n">
        <v>5851557.8</v>
      </c>
      <c r="N61" s="3" t="n">
        <v>6009561.3</v>
      </c>
      <c r="O61" s="3" t="n">
        <v>6975211.9</v>
      </c>
      <c r="P61" s="3" t="n">
        <v>8790443.4</v>
      </c>
      <c r="Q61" s="10" t="n">
        <v>8919088.8</v>
      </c>
      <c r="R61" s="11" t="n">
        <f aca="false">FORECAST($R$1,M61:Q61,$M$1:$Q$1)</f>
        <v>9983955.87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" t="n">
        <v>349957.2</v>
      </c>
      <c r="D62" s="3" t="n">
        <v>446918</v>
      </c>
      <c r="E62" s="3" t="n">
        <v>575643.7</v>
      </c>
      <c r="F62" s="3" t="n">
        <v>664492.7</v>
      </c>
      <c r="G62" s="3" t="n">
        <v>556985.3</v>
      </c>
      <c r="H62" s="3" t="n">
        <v>652865.5</v>
      </c>
      <c r="I62" s="3" t="n">
        <v>774401</v>
      </c>
      <c r="J62" s="3" t="n">
        <v>841972.3</v>
      </c>
      <c r="K62" s="3" t="n">
        <v>882339.6</v>
      </c>
      <c r="L62" s="3" t="n">
        <v>993900.6</v>
      </c>
      <c r="M62" s="3" t="n">
        <v>1209242.7</v>
      </c>
      <c r="N62" s="3" t="n">
        <v>1271133.1</v>
      </c>
      <c r="O62" s="3" t="n">
        <v>1353119.5</v>
      </c>
      <c r="P62" s="3" t="n">
        <v>1473727.8</v>
      </c>
      <c r="Q62" s="10" t="n">
        <v>1545582.5</v>
      </c>
      <c r="R62" s="11" t="n">
        <f aca="false">FORECAST($R$1,M62:Q62,$M$1:$Q$1)</f>
        <v>1633143.41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" t="n">
        <v>8805.8</v>
      </c>
      <c r="D63" s="3" t="n">
        <v>11609.4</v>
      </c>
      <c r="E63" s="3" t="n">
        <v>15108.5</v>
      </c>
      <c r="F63" s="3" t="n">
        <v>18701</v>
      </c>
      <c r="G63" s="3" t="n">
        <v>19911.6</v>
      </c>
      <c r="H63" s="3" t="n">
        <v>22393.7</v>
      </c>
      <c r="I63" s="3" t="n">
        <v>26380.8</v>
      </c>
      <c r="J63" s="3" t="n">
        <v>30444.6</v>
      </c>
      <c r="K63" s="3" t="n">
        <v>33313.5</v>
      </c>
      <c r="L63" s="3" t="n">
        <v>39191.9</v>
      </c>
      <c r="M63" s="3" t="n">
        <v>42165.7</v>
      </c>
      <c r="N63" s="3" t="n">
        <v>44264.7</v>
      </c>
      <c r="O63" s="3" t="n">
        <v>44897.9</v>
      </c>
      <c r="P63" s="3" t="n">
        <v>50566.8</v>
      </c>
      <c r="Q63" s="10" t="n">
        <v>58976.8</v>
      </c>
      <c r="R63" s="11" t="n">
        <f aca="false">FORECAST($R$1,M63:Q63,$M$1:$Q$1)</f>
        <v>60151.67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" t="n">
        <v>74912.9</v>
      </c>
      <c r="D64" s="3" t="n">
        <v>91712.4</v>
      </c>
      <c r="E64" s="3" t="n">
        <v>107442</v>
      </c>
      <c r="F64" s="3" t="n">
        <v>124738.5</v>
      </c>
      <c r="G64" s="3" t="n">
        <v>121187.7</v>
      </c>
      <c r="H64" s="3" t="n">
        <v>133525.6</v>
      </c>
      <c r="I64" s="3" t="n">
        <v>153624.1</v>
      </c>
      <c r="J64" s="3" t="n">
        <v>164737.8</v>
      </c>
      <c r="K64" s="3" t="n">
        <v>176888.9</v>
      </c>
      <c r="L64" s="3" t="n">
        <v>186492.9</v>
      </c>
      <c r="M64" s="3" t="n">
        <v>202823.4</v>
      </c>
      <c r="N64" s="3" t="n">
        <v>198230.1</v>
      </c>
      <c r="O64" s="3" t="n">
        <v>201614.7</v>
      </c>
      <c r="P64" s="3" t="n">
        <v>226134.7</v>
      </c>
      <c r="Q64" s="10" t="n">
        <v>285832.2</v>
      </c>
      <c r="R64" s="11" t="n">
        <f aca="false">FORECAST($R$1,M64:Q64,$M$1:$Q$1)</f>
        <v>281103.68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" t="n">
        <v>11662.5</v>
      </c>
      <c r="D65" s="3" t="n">
        <v>15146.8</v>
      </c>
      <c r="E65" s="3" t="n">
        <v>19384.2</v>
      </c>
      <c r="F65" s="3" t="n">
        <v>23870.5</v>
      </c>
      <c r="G65" s="3" t="n">
        <v>26921.9</v>
      </c>
      <c r="H65" s="3" t="n">
        <v>30772.8</v>
      </c>
      <c r="I65" s="3" t="n">
        <v>33398.9</v>
      </c>
      <c r="J65" s="3" t="n">
        <v>37369.1</v>
      </c>
      <c r="K65" s="3" t="n">
        <v>41298.7</v>
      </c>
      <c r="L65" s="3" t="n">
        <v>45947.9</v>
      </c>
      <c r="M65" s="3" t="n">
        <v>47289.6</v>
      </c>
      <c r="N65" s="3" t="n">
        <v>52769.4</v>
      </c>
      <c r="O65" s="3" t="n">
        <v>59446.3</v>
      </c>
      <c r="P65" s="3" t="n">
        <v>68774</v>
      </c>
      <c r="Q65" s="10" t="n">
        <v>79211.5</v>
      </c>
      <c r="R65" s="11" t="n">
        <f aca="false">FORECAST($R$1,M65:Q65,$M$1:$Q$1)</f>
        <v>85452.68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" t="n">
        <v>41727.5</v>
      </c>
      <c r="D66" s="3" t="n">
        <v>53689.3</v>
      </c>
      <c r="E66" s="3" t="n">
        <v>63722</v>
      </c>
      <c r="F66" s="3" t="n">
        <v>72308.8</v>
      </c>
      <c r="G66" s="3" t="n">
        <v>81019.9</v>
      </c>
      <c r="H66" s="3" t="n">
        <v>96039.8</v>
      </c>
      <c r="I66" s="3" t="n">
        <v>113088.1</v>
      </c>
      <c r="J66" s="3" t="n">
        <v>130638.5</v>
      </c>
      <c r="K66" s="3" t="n">
        <v>141850.5</v>
      </c>
      <c r="L66" s="3" t="n">
        <v>158372.8</v>
      </c>
      <c r="M66" s="3" t="n">
        <v>170413.1</v>
      </c>
      <c r="N66" s="3" t="n">
        <v>196321.7</v>
      </c>
      <c r="O66" s="3" t="n">
        <v>207531.3</v>
      </c>
      <c r="P66" s="3" t="n">
        <v>235310.9</v>
      </c>
      <c r="Q66" s="10" t="n">
        <v>256250.8</v>
      </c>
      <c r="R66" s="11" t="n">
        <f aca="false">FORECAST($R$1,M66:Q66,$M$1:$Q$1)</f>
        <v>276364.94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" t="n">
        <v>135686.4</v>
      </c>
      <c r="D67" s="3" t="n">
        <v>173810.5</v>
      </c>
      <c r="E67" s="3" t="n">
        <v>223563.4</v>
      </c>
      <c r="F67" s="3" t="n">
        <v>259343.1</v>
      </c>
      <c r="G67" s="3" t="n">
        <v>265613.3</v>
      </c>
      <c r="H67" s="3" t="n">
        <v>302900.7</v>
      </c>
      <c r="I67" s="3" t="n">
        <v>332117.8</v>
      </c>
      <c r="J67" s="3" t="n">
        <v>368995.2</v>
      </c>
      <c r="K67" s="3" t="n">
        <v>416110.3</v>
      </c>
      <c r="L67" s="3" t="n">
        <v>446023.8</v>
      </c>
      <c r="M67" s="3" t="n">
        <v>487903.3</v>
      </c>
      <c r="N67" s="3" t="n">
        <v>501889.3</v>
      </c>
      <c r="O67" s="3" t="n">
        <v>513463.9</v>
      </c>
      <c r="P67" s="3" t="n">
        <v>549972.9</v>
      </c>
      <c r="Q67" s="10" t="n">
        <v>630813.8</v>
      </c>
      <c r="R67" s="11" t="n">
        <f aca="false">FORECAST($R$1,M67:Q67,$M$1:$Q$1)</f>
        <v>636980.02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v>69647.1</v>
      </c>
      <c r="D68" s="3" t="n">
        <v>90732.1</v>
      </c>
      <c r="E68" s="3" t="n">
        <v>110822.4</v>
      </c>
      <c r="F68" s="3" t="n">
        <v>140302</v>
      </c>
      <c r="G68" s="3" t="n">
        <v>148587.9</v>
      </c>
      <c r="H68" s="3" t="n">
        <v>166742.5</v>
      </c>
      <c r="I68" s="3" t="n">
        <v>203869</v>
      </c>
      <c r="J68" s="3" t="n">
        <v>223968.8</v>
      </c>
      <c r="K68" s="3" t="n">
        <v>229239.4</v>
      </c>
      <c r="L68" s="3" t="n">
        <v>234840.8</v>
      </c>
      <c r="M68" s="3" t="n">
        <v>247666.2</v>
      </c>
      <c r="N68" s="3" t="n">
        <v>277100.5</v>
      </c>
      <c r="O68" s="3" t="n">
        <v>301050.5</v>
      </c>
      <c r="P68" s="3" t="n">
        <v>326865.7</v>
      </c>
      <c r="Q68" s="10" t="n">
        <v>364555.6</v>
      </c>
      <c r="R68" s="11" t="n">
        <f aca="false">FORECAST($R$1,M68:Q68,$M$1:$Q$1)</f>
        <v>388510.9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3" t="n">
        <v>439736.9</v>
      </c>
      <c r="D69" s="3" t="n">
        <v>585881.9</v>
      </c>
      <c r="E69" s="3" t="n">
        <v>734154.8</v>
      </c>
      <c r="F69" s="3" t="n">
        <v>737950.5</v>
      </c>
      <c r="G69" s="3" t="n">
        <v>749194.8</v>
      </c>
      <c r="H69" s="3" t="n">
        <v>1055525</v>
      </c>
      <c r="I69" s="3" t="n">
        <v>1170827.3</v>
      </c>
      <c r="J69" s="3" t="n">
        <v>1183228</v>
      </c>
      <c r="K69" s="3" t="n">
        <v>1256934.1</v>
      </c>
      <c r="L69" s="3" t="n">
        <v>1410719.9</v>
      </c>
      <c r="M69" s="3" t="n">
        <v>1667041.1</v>
      </c>
      <c r="N69" s="3" t="n">
        <v>1745743.2</v>
      </c>
      <c r="O69" s="3" t="n">
        <v>1899226</v>
      </c>
      <c r="P69" s="3" t="n">
        <v>2280025.9</v>
      </c>
      <c r="Q69" s="10" t="n">
        <v>2692239.2</v>
      </c>
      <c r="R69" s="11" t="n">
        <f aca="false">FORECAST($R$1,M69:Q69,$M$1:$Q$1)</f>
        <v>2832258.75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3" t="n">
        <v>258095.5</v>
      </c>
      <c r="D70" s="3" t="n">
        <v>330834.3</v>
      </c>
      <c r="E70" s="3" t="n">
        <v>402654.7</v>
      </c>
      <c r="F70" s="3" t="n">
        <v>438852.4</v>
      </c>
      <c r="G70" s="3" t="n">
        <v>458774.9</v>
      </c>
      <c r="H70" s="3" t="n">
        <v>546141</v>
      </c>
      <c r="I70" s="3" t="n">
        <v>634561.4</v>
      </c>
      <c r="J70" s="3" t="n">
        <v>737971.6</v>
      </c>
      <c r="K70" s="3" t="n">
        <v>805197.5</v>
      </c>
      <c r="L70" s="3" t="n">
        <v>916317.5</v>
      </c>
      <c r="M70" s="3" t="n">
        <v>1001717.6</v>
      </c>
      <c r="N70" s="3" t="n">
        <v>1066420.7</v>
      </c>
      <c r="O70" s="3" t="n">
        <v>1194672.4</v>
      </c>
      <c r="P70" s="3" t="n">
        <v>1392934.8</v>
      </c>
      <c r="Q70" s="10" t="n">
        <v>1545680.6</v>
      </c>
      <c r="R70" s="11" t="n">
        <f aca="false">FORECAST($R$1,M70:Q70,$M$1:$Q$1)</f>
        <v>1664617.25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3" t="n">
        <v>295378.4</v>
      </c>
      <c r="D71" s="3" t="n">
        <v>342210.6</v>
      </c>
      <c r="E71" s="3" t="n">
        <v>437790.2</v>
      </c>
      <c r="F71" s="3" t="n">
        <v>575901.9</v>
      </c>
      <c r="G71" s="3" t="n">
        <v>512408</v>
      </c>
      <c r="H71" s="3" t="n">
        <v>625914.9</v>
      </c>
      <c r="I71" s="3" t="n">
        <v>751198.4</v>
      </c>
      <c r="J71" s="3" t="n">
        <v>718320.4</v>
      </c>
      <c r="K71" s="3" t="n">
        <v>667950.5</v>
      </c>
      <c r="L71" s="3" t="n">
        <v>752024</v>
      </c>
      <c r="M71" s="3" t="n">
        <v>843345.4</v>
      </c>
      <c r="N71" s="3" t="n">
        <v>865325.3</v>
      </c>
      <c r="O71" s="3" t="n">
        <v>1058430.4</v>
      </c>
      <c r="P71" s="3" t="n">
        <v>1241598.6</v>
      </c>
      <c r="Q71" s="10" t="n">
        <v>1110415.1</v>
      </c>
      <c r="R71" s="11" t="n">
        <f aca="false">FORECAST($R$1,M71:Q71,$M$1:$Q$1)</f>
        <v>1296946.77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3" t="n">
        <v>235381.8</v>
      </c>
      <c r="D72" s="3" t="n">
        <v>296064.5</v>
      </c>
      <c r="E72" s="3" t="n">
        <v>365531.2</v>
      </c>
      <c r="F72" s="3" t="n">
        <v>453574.6</v>
      </c>
      <c r="G72" s="3" t="n">
        <v>425400.2</v>
      </c>
      <c r="H72" s="3" t="n">
        <v>484141.3</v>
      </c>
      <c r="I72" s="3" t="n">
        <v>598563.5</v>
      </c>
      <c r="J72" s="3" t="n">
        <v>728154</v>
      </c>
      <c r="K72" s="3" t="n">
        <v>817516.7</v>
      </c>
      <c r="L72" s="3" t="n">
        <v>911219</v>
      </c>
      <c r="M72" s="3" t="n">
        <v>1021642.9</v>
      </c>
      <c r="N72" s="3" t="n">
        <v>1046879</v>
      </c>
      <c r="O72" s="3" t="n">
        <v>1148427.6</v>
      </c>
      <c r="P72" s="3" t="n">
        <v>1252258.7</v>
      </c>
      <c r="Q72" s="10" t="n">
        <v>1409192</v>
      </c>
      <c r="R72" s="11" t="n">
        <f aca="false">FORECAST($R$1,M72:Q72,$M$1:$Q$1)</f>
        <v>1469823.41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3" t="n">
        <v>220686.1</v>
      </c>
      <c r="D73" s="3" t="n">
        <v>262506.7</v>
      </c>
      <c r="E73" s="3" t="n">
        <v>296004.7</v>
      </c>
      <c r="F73" s="3" t="n">
        <v>347760.3</v>
      </c>
      <c r="G73" s="3" t="n">
        <v>336259.6</v>
      </c>
      <c r="H73" s="3" t="n">
        <v>382620.4</v>
      </c>
      <c r="I73" s="3" t="n">
        <v>451418.8</v>
      </c>
      <c r="J73" s="3" t="n">
        <v>491507.6</v>
      </c>
      <c r="K73" s="3" t="n">
        <v>551734</v>
      </c>
      <c r="L73" s="3" t="n">
        <v>602605.1</v>
      </c>
      <c r="M73" s="3" t="n">
        <v>618127.7</v>
      </c>
      <c r="N73" s="3" t="n">
        <v>621502.8</v>
      </c>
      <c r="O73" s="3" t="n">
        <v>650308.7</v>
      </c>
      <c r="P73" s="3" t="n">
        <v>681619.5</v>
      </c>
      <c r="Q73" s="10" t="n">
        <v>772954.7</v>
      </c>
      <c r="R73" s="11" t="n">
        <f aca="false">FORECAST($R$1,M73:Q73,$M$1:$Q$1)</f>
        <v>779833.89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3" t="n">
        <v>159578.5</v>
      </c>
      <c r="D74" s="3" t="n">
        <v>188800.7</v>
      </c>
      <c r="E74" s="3" t="n">
        <v>214487</v>
      </c>
      <c r="F74" s="3" t="n">
        <v>248906.2</v>
      </c>
      <c r="G74" s="3" t="n">
        <v>245808.3</v>
      </c>
      <c r="H74" s="3" t="n">
        <v>284676.7</v>
      </c>
      <c r="I74" s="3" t="n">
        <v>333885.7</v>
      </c>
      <c r="J74" s="3" t="n">
        <v>371472.9</v>
      </c>
      <c r="K74" s="3" t="n">
        <v>402562.1</v>
      </c>
      <c r="L74" s="3" t="n">
        <v>430266.8</v>
      </c>
      <c r="M74" s="3" t="n">
        <v>471456.7</v>
      </c>
      <c r="N74" s="3" t="n">
        <v>480156.3</v>
      </c>
      <c r="O74" s="3" t="n">
        <v>510949.9</v>
      </c>
      <c r="P74" s="3" t="n">
        <v>579363.4</v>
      </c>
      <c r="Q74" s="10" t="n">
        <v>622805.3</v>
      </c>
      <c r="R74" s="11" t="n">
        <f aca="false">FORECAST($R$1,M74:Q74,$M$1:$Q$1)</f>
        <v>653517.61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" t="n">
        <v>183027</v>
      </c>
      <c r="D75" s="3" t="n">
        <v>206845</v>
      </c>
      <c r="E75" s="3" t="n">
        <v>242656.5</v>
      </c>
      <c r="F75" s="3" t="n">
        <v>309518.3</v>
      </c>
      <c r="G75" s="3" t="n">
        <v>328201.7</v>
      </c>
      <c r="H75" s="3" t="n">
        <v>386825.1</v>
      </c>
      <c r="I75" s="3" t="n">
        <v>486830.9</v>
      </c>
      <c r="J75" s="3" t="n">
        <v>541306.8</v>
      </c>
      <c r="K75" s="3" t="n">
        <v>570284.7</v>
      </c>
      <c r="L75" s="3" t="n">
        <v>658140.4</v>
      </c>
      <c r="M75" s="3" t="n">
        <v>747601.7</v>
      </c>
      <c r="N75" s="3" t="n">
        <v>862694.6</v>
      </c>
      <c r="O75" s="3" t="n">
        <v>916684.5</v>
      </c>
      <c r="P75" s="3" t="n">
        <v>1084556.2</v>
      </c>
      <c r="Q75" s="10" t="n">
        <v>1220319.8</v>
      </c>
      <c r="R75" s="11" t="n">
        <f aca="false">FORECAST($R$1,M75:Q75,$M$1:$Q$1)</f>
        <v>1316560.7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3" t="n">
        <v>43974.3</v>
      </c>
      <c r="D76" s="3" t="n">
        <v>56119.8</v>
      </c>
      <c r="E76" s="3" t="n">
        <v>66076.8</v>
      </c>
      <c r="F76" s="3" t="n">
        <v>77854.3</v>
      </c>
      <c r="G76" s="3" t="n">
        <v>94643.2</v>
      </c>
      <c r="H76" s="3" t="n">
        <v>103123.2</v>
      </c>
      <c r="I76" s="3" t="n">
        <v>114375.9</v>
      </c>
      <c r="J76" s="3" t="n">
        <v>127412.7</v>
      </c>
      <c r="K76" s="3" t="n">
        <v>133364</v>
      </c>
      <c r="L76" s="3" t="n">
        <v>145761.3</v>
      </c>
      <c r="M76" s="3" t="n">
        <v>175404.8</v>
      </c>
      <c r="N76" s="3" t="n">
        <v>197067.5</v>
      </c>
      <c r="O76" s="3" t="n">
        <v>201967.9</v>
      </c>
      <c r="P76" s="3" t="n">
        <v>236483.5</v>
      </c>
      <c r="Q76" s="10" t="n">
        <v>279672.7</v>
      </c>
      <c r="R76" s="11" t="n">
        <f aca="false">FORECAST($R$1,M76:Q76,$M$1:$Q$1)</f>
        <v>292504.82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3" t="n">
        <v>186623.3</v>
      </c>
      <c r="D77" s="3" t="n">
        <v>215934.4</v>
      </c>
      <c r="E77" s="3" t="n">
        <v>259041.4</v>
      </c>
      <c r="F77" s="3" t="n">
        <v>316581.9</v>
      </c>
      <c r="G77" s="3" t="n">
        <v>368996.7</v>
      </c>
      <c r="H77" s="3" t="n">
        <v>470679.2</v>
      </c>
      <c r="I77" s="3" t="n">
        <v>549722.8</v>
      </c>
      <c r="J77" s="3" t="n">
        <v>557489.3</v>
      </c>
      <c r="K77" s="3" t="n">
        <v>577473.9</v>
      </c>
      <c r="L77" s="3" t="n">
        <v>642423</v>
      </c>
      <c r="M77" s="3" t="n">
        <v>717609.9</v>
      </c>
      <c r="N77" s="3" t="n">
        <v>739244.3</v>
      </c>
      <c r="O77" s="3" t="n">
        <v>776336.7</v>
      </c>
      <c r="P77" s="3" t="n">
        <v>834023.4</v>
      </c>
      <c r="Q77" s="10" t="n">
        <v>1066724.7</v>
      </c>
      <c r="R77" s="11" t="n">
        <f aca="false">FORECAST($R$1,M77:Q77,$M$1:$Q$1)</f>
        <v>1064690.41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3" t="n">
        <v>161194.4</v>
      </c>
      <c r="D78" s="3" t="n">
        <v>194259.6</v>
      </c>
      <c r="E78" s="3" t="n">
        <v>231293.2</v>
      </c>
      <c r="F78" s="3" t="n">
        <v>269178.6</v>
      </c>
      <c r="G78" s="3" t="n">
        <v>276895.4</v>
      </c>
      <c r="H78" s="3" t="n">
        <v>353590.3</v>
      </c>
      <c r="I78" s="3" t="n">
        <v>399594.2</v>
      </c>
      <c r="J78" s="3" t="n">
        <v>437994.3</v>
      </c>
      <c r="K78" s="3" t="n">
        <v>498067.2</v>
      </c>
      <c r="L78" s="3" t="n">
        <v>539338.4</v>
      </c>
      <c r="M78" s="3" t="n">
        <v>595792.3</v>
      </c>
      <c r="N78" s="3" t="n">
        <v>627406.5</v>
      </c>
      <c r="O78" s="3" t="n">
        <v>648395.1</v>
      </c>
      <c r="P78" s="3" t="n">
        <v>710639.6</v>
      </c>
      <c r="Q78" s="10" t="n">
        <v>802972.2</v>
      </c>
      <c r="R78" s="11" t="n">
        <f aca="false">FORECAST($R$1,M78:Q78,$M$1:$Q$1)</f>
        <v>826319.01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3" t="n">
        <v>76861.2</v>
      </c>
      <c r="D79" s="3" t="n">
        <v>95090.9</v>
      </c>
      <c r="E79" s="3" t="n">
        <v>111761.2</v>
      </c>
      <c r="F79" s="3" t="n">
        <v>131563.7</v>
      </c>
      <c r="G79" s="3" t="n">
        <v>151118.6</v>
      </c>
      <c r="H79" s="3" t="n">
        <v>178689.6</v>
      </c>
      <c r="I79" s="3" t="n">
        <v>225401.7</v>
      </c>
      <c r="J79" s="3" t="n">
        <v>229407.1</v>
      </c>
      <c r="K79" s="3" t="n">
        <v>210700.9</v>
      </c>
      <c r="L79" s="3" t="n">
        <v>232053</v>
      </c>
      <c r="M79" s="3" t="n">
        <v>277380.5</v>
      </c>
      <c r="N79" s="3" t="n">
        <v>271096.5</v>
      </c>
      <c r="O79" s="3" t="n">
        <v>270474.3</v>
      </c>
      <c r="P79" s="3" t="n">
        <v>301069.4</v>
      </c>
      <c r="Q79" s="10" t="n">
        <v>412481.1</v>
      </c>
      <c r="R79" s="11" t="n">
        <f aca="false">FORECAST($R$1,M79:Q79,$M$1:$Q$1)</f>
        <v>396552.59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3" t="n">
        <v>27167.8</v>
      </c>
      <c r="D80" s="3" t="n">
        <v>31203.2</v>
      </c>
      <c r="E80" s="3" t="n">
        <v>35314.4</v>
      </c>
      <c r="F80" s="3" t="n">
        <v>42053.8</v>
      </c>
      <c r="G80" s="3" t="n">
        <v>47895.9</v>
      </c>
      <c r="H80" s="3" t="n">
        <v>59619.7</v>
      </c>
      <c r="I80" s="3" t="n">
        <v>72174.2</v>
      </c>
      <c r="J80" s="3" t="n">
        <v>78417.9</v>
      </c>
      <c r="K80" s="3" t="n">
        <v>88905.9</v>
      </c>
      <c r="L80" s="3" t="n">
        <v>96936.8</v>
      </c>
      <c r="M80" s="3" t="n">
        <v>125798.3</v>
      </c>
      <c r="N80" s="3" t="n">
        <v>148387.2</v>
      </c>
      <c r="O80" s="3" t="n">
        <v>156829.9</v>
      </c>
      <c r="P80" s="3" t="n">
        <v>170723.4</v>
      </c>
      <c r="Q80" s="10" t="n">
        <v>213579.8</v>
      </c>
      <c r="R80" s="11" t="n">
        <f aca="false">FORECAST($R$1,M80:Q80,$M$1:$Q$1)</f>
        <v>222433.48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3" t="n">
        <v>121014.1</v>
      </c>
      <c r="D81" s="3" t="n">
        <v>166105.4</v>
      </c>
      <c r="E81" s="3" t="n">
        <v>286273</v>
      </c>
      <c r="F81" s="3" t="n">
        <v>333581.6</v>
      </c>
      <c r="G81" s="3" t="n">
        <v>392380.1</v>
      </c>
      <c r="H81" s="3" t="n">
        <v>487659.5</v>
      </c>
      <c r="I81" s="3" t="n">
        <v>600247.9</v>
      </c>
      <c r="J81" s="3" t="n">
        <v>641886.4</v>
      </c>
      <c r="K81" s="3" t="n">
        <v>671743.6</v>
      </c>
      <c r="L81" s="3" t="n">
        <v>799165.4</v>
      </c>
      <c r="M81" s="3" t="n">
        <v>837495.2</v>
      </c>
      <c r="N81" s="3" t="n">
        <v>748695.8</v>
      </c>
      <c r="O81" s="3" t="n">
        <v>769248.7</v>
      </c>
      <c r="P81" s="3" t="n">
        <v>1179668.7</v>
      </c>
      <c r="Q81" s="10" t="n">
        <v>1173894.8</v>
      </c>
      <c r="R81" s="11" t="n">
        <f aca="false">FORECAST($R$1,M81:Q81,$M$1:$Q$1)</f>
        <v>1272932.27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3" t="n">
        <v>14204.2</v>
      </c>
      <c r="D82" s="3" t="n">
        <v>17976.8</v>
      </c>
      <c r="E82" s="3" t="n">
        <v>23726.1</v>
      </c>
      <c r="F82" s="3" t="n">
        <v>23977</v>
      </c>
      <c r="G82" s="3" t="n">
        <v>25320</v>
      </c>
      <c r="H82" s="3" t="n">
        <v>31555.9</v>
      </c>
      <c r="I82" s="3" t="n">
        <v>39467</v>
      </c>
      <c r="J82" s="3" t="n">
        <v>42743.6</v>
      </c>
      <c r="K82" s="3" t="n">
        <v>38428.7</v>
      </c>
      <c r="L82" s="3" t="n">
        <v>41948.1</v>
      </c>
      <c r="M82" s="3" t="n">
        <v>44554.8</v>
      </c>
      <c r="N82" s="3" t="n">
        <v>46014.5</v>
      </c>
      <c r="O82" s="3" t="n">
        <v>52747.9</v>
      </c>
      <c r="P82" s="3" t="n">
        <v>55808.8</v>
      </c>
      <c r="Q82" s="10" t="n">
        <v>56570.5</v>
      </c>
      <c r="R82" s="11" t="n">
        <f aca="false">FORECAST($R$1,M82:Q82,$M$1:$Q$1)</f>
        <v>61287.01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3" t="n">
        <v>12355.4</v>
      </c>
      <c r="D83" s="3" t="n">
        <v>15538</v>
      </c>
      <c r="E83" s="3" t="n">
        <v>20984.1</v>
      </c>
      <c r="F83" s="3" t="n">
        <v>30558.7</v>
      </c>
      <c r="G83" s="3" t="n">
        <v>45067.6</v>
      </c>
      <c r="H83" s="3" t="n">
        <v>38978.1</v>
      </c>
      <c r="I83" s="3" t="n">
        <v>44757.6</v>
      </c>
      <c r="J83" s="3" t="n">
        <v>45633.9</v>
      </c>
      <c r="K83" s="3" t="n">
        <v>44466.9</v>
      </c>
      <c r="L83" s="3" t="n">
        <v>57751.3</v>
      </c>
      <c r="M83" s="3" t="n">
        <v>61735.5</v>
      </c>
      <c r="N83" s="3" t="n">
        <v>67704.8</v>
      </c>
      <c r="O83" s="3" t="n">
        <v>68242.6</v>
      </c>
      <c r="P83" s="3" t="n">
        <v>78143.4</v>
      </c>
      <c r="Q83" s="10" t="n">
        <v>94884.3</v>
      </c>
      <c r="R83" s="11" t="n">
        <f aca="false">FORECAST($R$1,M83:Q83,$M$1:$Q$1)</f>
        <v>97162.98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7E4BD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I53" colorId="64" zoomScale="100" zoomScaleNormal="100" zoomScalePageLayoutView="100" workbookViewId="0">
      <selection pane="topLeft" activeCell="R2" activeCellId="1" sqref="C1:C83 R2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4.71"/>
    <col collapsed="false" customWidth="false" hidden="false" outlineLevel="0" max="16384" min="3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" t="n">
        <f aca="false">'Объем  платных услуг насел'!B2/Население!C2</f>
        <v>9.0218253968254</v>
      </c>
      <c r="D2" s="1" t="n">
        <f aca="false">'Объем  платных услуг насел'!C2/Население!D2</f>
        <v>11.5215089344805</v>
      </c>
      <c r="E2" s="1" t="n">
        <f aca="false">'Объем  платных услуг насел'!D2/Население!E2</f>
        <v>14.9108322324967</v>
      </c>
      <c r="F2" s="1" t="n">
        <f aca="false">'Объем  платных услуг насел'!E2/Население!F2</f>
        <v>20.1882817643186</v>
      </c>
      <c r="G2" s="1" t="n">
        <f aca="false">'Объем  платных услуг насел'!F2/Население!G2</f>
        <v>24.7822950819672</v>
      </c>
      <c r="H2" s="1" t="n">
        <f aca="false">'Объем  платных услуг насел'!G2/Население!H2</f>
        <v>29.0058746736292</v>
      </c>
      <c r="I2" s="1" t="n">
        <f aca="false">'Объем  платных услуг насел'!H2/Население!I2</f>
        <v>32.40625</v>
      </c>
      <c r="J2" s="1" t="n">
        <f aca="false">'Объем  платных услуг насел'!I2/Население!J2</f>
        <v>34.4678780012979</v>
      </c>
      <c r="K2" s="1" t="n">
        <f aca="false">'Объем  платных услуг насел'!J2/Население!K2</f>
        <v>41.5252590673575</v>
      </c>
      <c r="L2" s="1" t="n">
        <f aca="false">'Объем  платных услуг насел'!K2/Население!L2</f>
        <v>45.5122739018088</v>
      </c>
      <c r="M2" s="1" t="n">
        <f aca="false">'Объем  платных услуг насел'!L2/Население!M2</f>
        <v>47.9954838709677</v>
      </c>
      <c r="N2" s="1" t="n">
        <f aca="false">'Объем  платных услуг насел'!M2/Население!N2</f>
        <v>50.0173857050869</v>
      </c>
      <c r="O2" s="1" t="n">
        <f aca="false">'Объем  платных услуг насел'!N2/Население!O2</f>
        <v>52.1664516129032</v>
      </c>
      <c r="P2" s="1" t="n">
        <f aca="false">'Объем  платных услуг насел'!O2/Население!P2</f>
        <v>53.8688630490956</v>
      </c>
      <c r="Q2" s="1" t="n">
        <f aca="false">'Объем  платных услуг насел'!P2/Население!Q2</f>
        <v>56.7998708844416</v>
      </c>
      <c r="R2" s="1" t="n">
        <f aca="false">'Объем  платных услуг насел'!Q2/Население!R2</f>
        <v>56.284231018819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" t="n">
        <f aca="false">'Объем  платных услуг насел'!B3/Население!C3</f>
        <v>10.3594574227581</v>
      </c>
      <c r="D3" s="1" t="n">
        <f aca="false">'Объем  платных услуг насел'!C3/Население!D3</f>
        <v>12.8527422990233</v>
      </c>
      <c r="E3" s="1" t="n">
        <f aca="false">'Объем  платных услуг насел'!D3/Население!E3</f>
        <v>15.6643887623386</v>
      </c>
      <c r="F3" s="1" t="n">
        <f aca="false">'Объем  платных услуг насел'!E3/Население!F3</f>
        <v>18.8869365928189</v>
      </c>
      <c r="G3" s="1" t="n">
        <f aca="false">'Объем  платных услуг насел'!F3/Население!G3</f>
        <v>20.7276923076923</v>
      </c>
      <c r="H3" s="1" t="n">
        <f aca="false">'Объем  платных услуг насел'!G3/Население!H3</f>
        <v>23.6164705882353</v>
      </c>
      <c r="I3" s="1" t="n">
        <f aca="false">'Объем  платных услуг насел'!H3/Население!I3</f>
        <v>26.9976265822785</v>
      </c>
      <c r="J3" s="1" t="n">
        <f aca="false">'Объем  платных услуг насел'!I3/Население!J3</f>
        <v>28.8333333333333</v>
      </c>
      <c r="K3" s="1" t="n">
        <f aca="false">'Объем  платных услуг насел'!J3/Население!K3</f>
        <v>32.2576489533011</v>
      </c>
      <c r="L3" s="1" t="n">
        <f aca="false">'Объем  платных услуг насел'!K3/Население!L3</f>
        <v>34.6163828061638</v>
      </c>
      <c r="M3" s="1" t="n">
        <f aca="false">'Объем  платных услуг насел'!L3/Население!M3</f>
        <v>36.7650897226754</v>
      </c>
      <c r="N3" s="1" t="n">
        <f aca="false">'Объем  платных услуг насел'!M3/Население!N3</f>
        <v>38.8288288288288</v>
      </c>
      <c r="O3" s="1" t="n">
        <f aca="false">'Объем  платных услуг насел'!N3/Население!O3</f>
        <v>41.1981833195706</v>
      </c>
      <c r="P3" s="1" t="n">
        <f aca="false">'Объем  платных услуг насел'!O3/Население!P3</f>
        <v>44.2991666666667</v>
      </c>
      <c r="Q3" s="1" t="n">
        <f aca="false">'Объем  платных услуг насел'!P3/Население!Q3</f>
        <v>47.0377200335289</v>
      </c>
      <c r="R3" s="1" t="n">
        <f aca="false">'Объем  платных услуг насел'!Q3/Население!R3</f>
        <v>44.1834319526627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" t="n">
        <f aca="false">'Объем  платных услуг насел'!B4/Население!C4</f>
        <v>9.41588156123822</v>
      </c>
      <c r="D4" s="1" t="n">
        <f aca="false">'Объем  платных услуг насел'!C4/Население!D4</f>
        <v>12.1079429735234</v>
      </c>
      <c r="E4" s="1" t="n">
        <f aca="false">'Объем  платных услуг насел'!D4/Население!E4</f>
        <v>15.5017135023989</v>
      </c>
      <c r="F4" s="1" t="n">
        <f aca="false">'Объем  платных услуг насел'!E4/Население!F4</f>
        <v>18.6790890269151</v>
      </c>
      <c r="G4" s="1" t="n">
        <f aca="false">'Объем  платных услуг насел'!F4/Население!G4</f>
        <v>23.2604166666667</v>
      </c>
      <c r="H4" s="1" t="n">
        <f aca="false">'Объем  платных услуг насел'!G4/Население!H4</f>
        <v>26.911866759195</v>
      </c>
      <c r="I4" s="1" t="n">
        <f aca="false">'Объем  платных услуг насел'!H4/Население!I4</f>
        <v>30.3868715083799</v>
      </c>
      <c r="J4" s="1" t="n">
        <f aca="false">'Объем  платных услуг насел'!I4/Население!J4</f>
        <v>34.7630098452883</v>
      </c>
      <c r="K4" s="1" t="n">
        <f aca="false">'Объем  платных услуг насел'!J4/Население!K4</f>
        <v>42.3043170559094</v>
      </c>
      <c r="L4" s="1" t="n">
        <f aca="false">'Объем  платных услуг насел'!K4/Население!L4</f>
        <v>45.527027027027</v>
      </c>
      <c r="M4" s="1" t="n">
        <f aca="false">'Объем  платных услуг насел'!L4/Население!M4</f>
        <v>47.8947745168218</v>
      </c>
      <c r="N4" s="1" t="n">
        <f aca="false">'Объем  платных услуг насел'!M4/Население!N4</f>
        <v>48.126618705036</v>
      </c>
      <c r="O4" s="1" t="n">
        <f aca="false">'Объем  платных услуг насел'!N4/Население!O4</f>
        <v>49.8831640058055</v>
      </c>
      <c r="P4" s="1" t="n">
        <f aca="false">'Объем  платных услуг насел'!O4/Население!P4</f>
        <v>51.1098096632504</v>
      </c>
      <c r="Q4" s="1" t="n">
        <f aca="false">'Объем  платных услуг насел'!P4/Население!Q4</f>
        <v>53.1185567010309</v>
      </c>
      <c r="R4" s="1" t="n">
        <f aca="false">'Объем  платных услуг насел'!Q4/Население!R4</f>
        <v>50.7078986587183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" t="n">
        <f aca="false">'Объем  платных услуг насел'!B5/Население!C5</f>
        <v>8.94027954256671</v>
      </c>
      <c r="D5" s="1" t="n">
        <f aca="false">'Объем  платных услуг насел'!C5/Население!D5</f>
        <v>11.5242005185825</v>
      </c>
      <c r="E5" s="1" t="n">
        <f aca="false">'Объем  платных услуг насел'!D5/Население!E5</f>
        <v>14.1664488017429</v>
      </c>
      <c r="F5" s="1" t="n">
        <f aca="false">'Объем  платных услуг насел'!E5/Население!F5</f>
        <v>17.4285087719298</v>
      </c>
      <c r="G5" s="1" t="n">
        <f aca="false">'Объем  платных услуг насел'!F5/Население!G5</f>
        <v>21.3669603524229</v>
      </c>
      <c r="H5" s="1" t="n">
        <f aca="false">'Объем  платных услуг насел'!G5/Население!H5</f>
        <v>25.4329764453961</v>
      </c>
      <c r="I5" s="1" t="n">
        <f aca="false">'Объем  платных услуг насел'!H5/Население!I5</f>
        <v>29.3747855917667</v>
      </c>
      <c r="J5" s="1" t="n">
        <f aca="false">'Объем  платных услуг насел'!I5/Население!J5</f>
        <v>33.2381974248927</v>
      </c>
      <c r="K5" s="1" t="n">
        <f aca="false">'Объем  платных услуг насел'!J5/Население!K5</f>
        <v>39.0502361528553</v>
      </c>
      <c r="L5" s="1" t="n">
        <f aca="false">'Объем  платных услуг насел'!K5/Население!L5</f>
        <v>42.7129987129987</v>
      </c>
      <c r="M5" s="1" t="n">
        <f aca="false">'Объем  платных услуг насел'!L5/Население!M5</f>
        <v>47.320617231033</v>
      </c>
      <c r="N5" s="1" t="n">
        <f aca="false">'Объем  платных услуг насел'!M5/Население!N5</f>
        <v>50.6372591006424</v>
      </c>
      <c r="O5" s="1" t="n">
        <f aca="false">'Объем  платных услуг насел'!N5/Население!O5</f>
        <v>53.5002143163309</v>
      </c>
      <c r="P5" s="1" t="n">
        <f aca="false">'Объем  платных услуг насел'!O5/Население!P5</f>
        <v>55.442439862543</v>
      </c>
      <c r="Q5" s="1" t="n">
        <f aca="false">'Объем  платных услуг насел'!P5/Население!Q5</f>
        <v>57.8356282271945</v>
      </c>
      <c r="R5" s="1" t="n">
        <f aca="false">'Объем  платных услуг насел'!Q5/Население!R5</f>
        <v>50.1496097137901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" t="n">
        <f aca="false">'Объем  платных услуг насел'!B6/Население!C6</f>
        <v>9.06533575317604</v>
      </c>
      <c r="D6" s="1" t="n">
        <f aca="false">'Объем  платных услуг насел'!C6/Население!D6</f>
        <v>10.6745454545455</v>
      </c>
      <c r="E6" s="1" t="n">
        <f aca="false">'Объем  платных услуг насел'!D6/Население!E6</f>
        <v>13.1893382352941</v>
      </c>
      <c r="F6" s="1" t="n">
        <f aca="false">'Объем  платных услуг насел'!E6/Население!F6</f>
        <v>15.5694444444444</v>
      </c>
      <c r="G6" s="1" t="n">
        <f aca="false">'Объем  платных услуг насел'!F6/Население!G6</f>
        <v>18.3420316868593</v>
      </c>
      <c r="H6" s="1" t="n">
        <f aca="false">'Объем  платных услуг насел'!G6/Население!H6</f>
        <v>21.7283018867925</v>
      </c>
      <c r="I6" s="1" t="n">
        <f aca="false">'Объем  платных услуг насел'!H6/Население!I6</f>
        <v>24.8918406072106</v>
      </c>
      <c r="J6" s="1" t="n">
        <f aca="false">'Объем  платных услуг насел'!I6/Население!J6</f>
        <v>27.0266920877026</v>
      </c>
      <c r="K6" s="1" t="n">
        <f aca="false">'Объем  платных услуг насел'!J6/Население!K6</f>
        <v>31.2387344199425</v>
      </c>
      <c r="L6" s="1" t="n">
        <f aca="false">'Объем  платных услуг насел'!K6/Население!L6</f>
        <v>35.6036644165863</v>
      </c>
      <c r="M6" s="1" t="n">
        <f aca="false">'Объем  платных услуг насел'!L6/Население!M6</f>
        <v>37.3330097087379</v>
      </c>
      <c r="N6" s="1" t="n">
        <f aca="false">'Объем  платных услуг насел'!M6/Население!N6</f>
        <v>39.2492668621701</v>
      </c>
      <c r="O6" s="1" t="n">
        <f aca="false">'Объем  платных услуг насел'!N6/Население!O6</f>
        <v>41.1812807881773</v>
      </c>
      <c r="P6" s="1" t="n">
        <f aca="false">'Объем  платных услуг насел'!O6/Население!P6</f>
        <v>43.6812749003984</v>
      </c>
      <c r="Q6" s="1" t="n">
        <f aca="false">'Объем  платных услуг насел'!P6/Население!Q6</f>
        <v>45.8625877632899</v>
      </c>
      <c r="R6" s="1" t="n">
        <f aca="false">'Объем  платных услуг насел'!Q6/Население!R6</f>
        <v>41.8500506585613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" t="n">
        <f aca="false">'Объем  платных услуг насел'!B7/Население!C7</f>
        <v>10.3118279569892</v>
      </c>
      <c r="D7" s="1" t="n">
        <f aca="false">'Объем  платных услуг насел'!C7/Население!D7</f>
        <v>13.405325443787</v>
      </c>
      <c r="E7" s="1" t="n">
        <f aca="false">'Объем  платных услуг насел'!D7/Население!E7</f>
        <v>16.99603567889</v>
      </c>
      <c r="F7" s="1" t="n">
        <f aca="false">'Объем  платных услуг насел'!E7/Население!F7</f>
        <v>20.8359840954274</v>
      </c>
      <c r="G7" s="1" t="n">
        <f aca="false">'Объем  платных услуг насел'!F7/Население!G7</f>
        <v>24.0628115653041</v>
      </c>
      <c r="H7" s="1" t="n">
        <f aca="false">'Объем  платных услуг насел'!G7/Население!H7</f>
        <v>26.788899900892</v>
      </c>
      <c r="I7" s="1" t="n">
        <f aca="false">'Объем  платных услуг насел'!H7/Население!I7</f>
        <v>29.9970238095238</v>
      </c>
      <c r="J7" s="1" t="n">
        <f aca="false">'Объем  платных услуг насел'!I7/Население!J7</f>
        <v>32.9701789264414</v>
      </c>
      <c r="K7" s="1" t="n">
        <f aca="false">'Объем  платных услуг насел'!J7/Население!K7</f>
        <v>37.8019900497513</v>
      </c>
      <c r="L7" s="1" t="n">
        <f aca="false">'Объем  платных услуг насел'!K7/Население!L7</f>
        <v>40.8417408506429</v>
      </c>
      <c r="M7" s="1" t="n">
        <f aca="false">'Объем  платных услуг насел'!L7/Население!M7</f>
        <v>43.0475247524753</v>
      </c>
      <c r="N7" s="1" t="n">
        <f aca="false">'Объем  платных услуг насел'!M7/Население!N7</f>
        <v>44.646942800789</v>
      </c>
      <c r="O7" s="1" t="n">
        <f aca="false">'Объем  платных услуг насел'!N7/Население!O7</f>
        <v>46.501976284585</v>
      </c>
      <c r="P7" s="1" t="n">
        <f aca="false">'Объем  платных услуг насел'!O7/Население!P7</f>
        <v>48.784935579782</v>
      </c>
      <c r="Q7" s="1" t="n">
        <f aca="false">'Объем  платных услуг насел'!P7/Население!Q7</f>
        <v>52.3988035892323</v>
      </c>
      <c r="R7" s="1" t="n">
        <f aca="false">'Объем  платных услуг насел'!Q7/Население!R7</f>
        <v>48.5174825174825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" t="n">
        <f aca="false">'Объем  платных услуг насел'!B8/Население!C8</f>
        <v>7.89142857142857</v>
      </c>
      <c r="D8" s="1" t="n">
        <f aca="false">'Объем  платных услуг насел'!C8/Население!D8</f>
        <v>9.85472496473907</v>
      </c>
      <c r="E8" s="1" t="n">
        <f aca="false">'Объем  платных услуг насел'!D8/Население!E8</f>
        <v>12.7207977207977</v>
      </c>
      <c r="F8" s="1" t="n">
        <f aca="false">'Объем  платных услуг насел'!E8/Население!F8</f>
        <v>14.4433285509326</v>
      </c>
      <c r="G8" s="1" t="n">
        <f aca="false">'Объем  платных услуг насел'!F8/Население!G8</f>
        <v>16.0433526011561</v>
      </c>
      <c r="H8" s="1" t="n">
        <f aca="false">'Объем  платных услуг насел'!G8/Население!H8</f>
        <v>21.8978978978979</v>
      </c>
      <c r="I8" s="1" t="n">
        <f aca="false">'Объем  платных услуг насел'!H8/Население!I8</f>
        <v>24.9607250755287</v>
      </c>
      <c r="J8" s="1" t="n">
        <f aca="false">'Объем  платных услуг насел'!I8/Население!J8</f>
        <v>27.4339908952959</v>
      </c>
      <c r="K8" s="1" t="n">
        <f aca="false">'Объем  платных услуг насел'!J8/Население!K8</f>
        <v>32.0259146341463</v>
      </c>
      <c r="L8" s="1" t="n">
        <f aca="false">'Объем  платных услуг насел'!K8/Население!L8</f>
        <v>34.5688073394495</v>
      </c>
      <c r="M8" s="1" t="n">
        <f aca="false">'Объем  платных услуг насел'!L8/Население!M8</f>
        <v>36.9324116743472</v>
      </c>
      <c r="N8" s="1" t="n">
        <f aca="false">'Объем  платных услуг насел'!M8/Население!N8</f>
        <v>38.5632716049383</v>
      </c>
      <c r="O8" s="1" t="n">
        <f aca="false">'Объем  платных услуг насел'!N8/Население!O8</f>
        <v>40.1866251944012</v>
      </c>
      <c r="P8" s="1" t="n">
        <f aca="false">'Объем  платных услуг насел'!O8/Население!P8</f>
        <v>42.5180533751962</v>
      </c>
      <c r="Q8" s="1" t="n">
        <f aca="false">'Объем  платных услуг насел'!P8/Население!Q8</f>
        <v>44.6176935229068</v>
      </c>
      <c r="R8" s="1" t="n">
        <f aca="false">'Объем  платных услуг насел'!Q8/Население!R8</f>
        <v>42.6194267515924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" t="n">
        <f aca="false">'Объем  платных услуг насел'!B9/Население!C9</f>
        <v>9.18421052631579</v>
      </c>
      <c r="D9" s="1" t="n">
        <f aca="false">'Объем  платных услуг насел'!C9/Население!D9</f>
        <v>12.8471283783784</v>
      </c>
      <c r="E9" s="1" t="n">
        <f aca="false">'Объем  платных услуг насел'!D9/Население!E9</f>
        <v>15.9214346712212</v>
      </c>
      <c r="F9" s="1" t="n">
        <f aca="false">'Объем  платных услуг насел'!E9/Население!F9</f>
        <v>20.5060240963855</v>
      </c>
      <c r="G9" s="1" t="n">
        <f aca="false">'Объем  платных услуг насел'!F9/Население!G9</f>
        <v>22.6237024221453</v>
      </c>
      <c r="H9" s="1" t="n">
        <f aca="false">'Объем  платных услуг насел'!G9/Население!H9</f>
        <v>25.5674955595027</v>
      </c>
      <c r="I9" s="1" t="n">
        <f aca="false">'Объем  платных услуг насел'!H9/Население!I9</f>
        <v>27.8636363636364</v>
      </c>
      <c r="J9" s="1" t="n">
        <f aca="false">'Объем  платных услуг насел'!I9/Население!J9</f>
        <v>30.7560321715818</v>
      </c>
      <c r="K9" s="1" t="n">
        <f aca="false">'Объем  платных услуг насел'!J9/Население!K9</f>
        <v>35.7497765862377</v>
      </c>
      <c r="L9" s="1" t="n">
        <f aca="false">'Объем  платных услуг насел'!K9/Население!L9</f>
        <v>40.0241718889884</v>
      </c>
      <c r="M9" s="1" t="n">
        <f aca="false">'Объем  платных услуг насел'!L9/Население!M9</f>
        <v>43.1982142857143</v>
      </c>
      <c r="N9" s="1" t="n">
        <f aca="false">'Объем  платных услуг насел'!M9/Население!N9</f>
        <v>45.3962600178094</v>
      </c>
      <c r="O9" s="1" t="n">
        <f aca="false">'Объем  платных услуг насел'!N9/Население!O9</f>
        <v>47.1139013452915</v>
      </c>
      <c r="P9" s="1" t="n">
        <f aca="false">'Объем  платных услуг насел'!O9/Население!P9</f>
        <v>49.4579945799458</v>
      </c>
      <c r="Q9" s="1" t="n">
        <f aca="false">'Объем  платных услуг насел'!P9/Население!Q9</f>
        <v>51.4510869565217</v>
      </c>
      <c r="R9" s="1" t="n">
        <f aca="false">'Объем  платных услуг насел'!Q9/Население!R9</f>
        <v>48.2470373746582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" t="n">
        <f aca="false">'Объем  платных услуг насел'!B10/Население!C10</f>
        <v>9.66582914572864</v>
      </c>
      <c r="D10" s="1" t="n">
        <f aca="false">'Объем  платных услуг насел'!C10/Население!D10</f>
        <v>12.6714648602879</v>
      </c>
      <c r="E10" s="1" t="n">
        <f aca="false">'Объем  платных услуг насел'!D10/Население!E10</f>
        <v>15.454003407155</v>
      </c>
      <c r="F10" s="1" t="n">
        <f aca="false">'Объем  платных услуг насел'!E10/Население!F10</f>
        <v>19.0299401197605</v>
      </c>
      <c r="G10" s="1" t="n">
        <f aca="false">'Объем  платных услуг насел'!F10/Население!G10</f>
        <v>22.4342218400688</v>
      </c>
      <c r="H10" s="1" t="n">
        <f aca="false">'Объем  платных услуг насел'!G10/Население!H10</f>
        <v>26.3890784982935</v>
      </c>
      <c r="I10" s="1" t="n">
        <f aca="false">'Объем  платных услуг насел'!H10/Население!I10</f>
        <v>30.2135506003431</v>
      </c>
      <c r="J10" s="1" t="n">
        <f aca="false">'Объем  платных услуг насел'!I10/Население!J10</f>
        <v>33.9621342512909</v>
      </c>
      <c r="K10" s="1" t="n">
        <f aca="false">'Объем  платных услуг насел'!J10/Население!K10</f>
        <v>39.5112068965517</v>
      </c>
      <c r="L10" s="1" t="n">
        <f aca="false">'Объем  платных услуг насел'!K10/Население!L10</f>
        <v>44.0060449050086</v>
      </c>
      <c r="M10" s="1" t="n">
        <f aca="false">'Объем  платных услуг насел'!L10/Население!M10</f>
        <v>47.7750865051903</v>
      </c>
      <c r="N10" s="1" t="n">
        <f aca="false">'Объем  платных услуг насел'!M10/Население!N10</f>
        <v>51.4100346020761</v>
      </c>
      <c r="O10" s="1" t="n">
        <f aca="false">'Объем  платных услуг насел'!N10/Население!O10</f>
        <v>54.8313043478261</v>
      </c>
      <c r="P10" s="1" t="n">
        <f aca="false">'Объем  платных услуг насел'!O10/Население!P10</f>
        <v>57.6022727272727</v>
      </c>
      <c r="Q10" s="1" t="n">
        <f aca="false">'Объем  платных услуг насел'!P10/Население!Q10</f>
        <v>61.071992976295</v>
      </c>
      <c r="R10" s="1" t="n">
        <f aca="false">'Объем  платных услуг насел'!Q10/Население!R10</f>
        <v>56.7641843971631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" t="n">
        <f aca="false">'Объем  платных услуг насел'!B11/Население!C11</f>
        <v>15.9283608490566</v>
      </c>
      <c r="D11" s="1" t="n">
        <f aca="false">'Объем  платных услуг насел'!C11/Население!D11</f>
        <v>20.5635184067592</v>
      </c>
      <c r="E11" s="1" t="n">
        <f aca="false">'Объем  платных услуг насел'!D11/Население!E11</f>
        <v>25.1321095395727</v>
      </c>
      <c r="F11" s="1" t="n">
        <f aca="false">'Объем  платных услуг насел'!E11/Население!F11</f>
        <v>30.7444927319047</v>
      </c>
      <c r="G11" s="1" t="n">
        <f aca="false">'Объем  платных услуг насел'!F11/Население!G11</f>
        <v>33.3169968717414</v>
      </c>
      <c r="H11" s="1" t="n">
        <f aca="false">'Объем  платных услуг насел'!G11/Население!H11</f>
        <v>36.3292991837884</v>
      </c>
      <c r="I11" s="1" t="n">
        <f aca="false">'Объем  платных услуг насел'!H11/Население!I11</f>
        <v>39.7109320738992</v>
      </c>
      <c r="J11" s="1" t="n">
        <f aca="false">'Объем  платных услуг насел'!I11/Население!J11</f>
        <v>43.3261918274688</v>
      </c>
      <c r="K11" s="1" t="n">
        <f aca="false">'Объем  платных услуг насел'!J11/Население!K11</f>
        <v>56.699747687132</v>
      </c>
      <c r="L11" s="1" t="n">
        <f aca="false">'Объем  платных услуг насел'!K11/Население!L11</f>
        <v>59.1284746231503</v>
      </c>
      <c r="M11" s="1" t="n">
        <f aca="false">'Объем  платных услуг насел'!L11/Население!M11</f>
        <v>61.7647219565514</v>
      </c>
      <c r="N11" s="1" t="n">
        <f aca="false">'Объем  платных услуг насел'!M11/Население!N11</f>
        <v>63.0479590462077</v>
      </c>
      <c r="O11" s="1" t="n">
        <f aca="false">'Объем  платных услуг насел'!N11/Население!O11</f>
        <v>65.4724776755964</v>
      </c>
      <c r="P11" s="1" t="n">
        <f aca="false">'Объем  платных услуг насел'!O11/Население!P11</f>
        <v>66.9086721937097</v>
      </c>
      <c r="Q11" s="1" t="n">
        <f aca="false">'Объем  платных услуг насел'!P11/Население!Q11</f>
        <v>71.1157196723443</v>
      </c>
      <c r="R11" s="1" t="n">
        <f aca="false">'Объем  платных услуг насел'!Q11/Население!R11</f>
        <v>61.7349850823713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" t="n">
        <f aca="false">'Объем  платных услуг насел'!B12/Население!C12</f>
        <v>9.15328467153285</v>
      </c>
      <c r="D12" s="1" t="n">
        <f aca="false">'Объем  платных услуг насел'!C12/Население!D12</f>
        <v>10.3908872901679</v>
      </c>
      <c r="E12" s="1" t="n">
        <f aca="false">'Объем  платных услуг насел'!D12/Население!E12</f>
        <v>12.1209189842805</v>
      </c>
      <c r="F12" s="1" t="n">
        <f aca="false">'Объем  платных услуг насел'!E12/Население!F12</f>
        <v>14.0243309002433</v>
      </c>
      <c r="G12" s="1" t="n">
        <f aca="false">'Объем  платных услуг насел'!F12/Население!G12</f>
        <v>17.889840881273</v>
      </c>
      <c r="H12" s="1" t="n">
        <f aca="false">'Объем  платных услуг насел'!G12/Население!H12</f>
        <v>21.4860050890585</v>
      </c>
      <c r="I12" s="1" t="n">
        <f aca="false">'Объем  платных услуг насел'!H12/Население!I12</f>
        <v>25.6862996158771</v>
      </c>
      <c r="J12" s="1" t="n">
        <f aca="false">'Объем  платных услуг насел'!I12/Население!J12</f>
        <v>28.7912371134021</v>
      </c>
      <c r="K12" s="1" t="n">
        <f aca="false">'Объем  платных услуг насел'!J12/Население!K12</f>
        <v>33.7987012987013</v>
      </c>
      <c r="L12" s="1" t="n">
        <f aca="false">'Объем  платных услуг насел'!K12/Население!L12</f>
        <v>36.9424836601307</v>
      </c>
      <c r="M12" s="1" t="n">
        <f aca="false">'Объем  платных услуг насел'!L12/Население!M12</f>
        <v>40.4868421052632</v>
      </c>
      <c r="N12" s="1" t="n">
        <f aca="false">'Объем  платных услуг насел'!M12/Население!N12</f>
        <v>43.2185430463576</v>
      </c>
      <c r="O12" s="1" t="n">
        <f aca="false">'Объем  платных услуг насел'!N12/Население!O12</f>
        <v>45.90093708166</v>
      </c>
      <c r="P12" s="1" t="n">
        <f aca="false">'Объем  платных услуг насел'!O12/Население!P12</f>
        <v>46.7972972972973</v>
      </c>
      <c r="Q12" s="1" t="n">
        <f aca="false">'Объем  платных услуг насел'!P12/Население!Q12</f>
        <v>48.9427792915531</v>
      </c>
      <c r="R12" s="1" t="n">
        <f aca="false">'Объем  платных услуг насел'!Q12/Население!R12</f>
        <v>44.9337931034483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" t="n">
        <f aca="false">'Объем  платных услуг насел'!B13/Население!C13</f>
        <v>8.99915895710681</v>
      </c>
      <c r="D13" s="1" t="n">
        <f aca="false">'Объем  платных услуг насел'!C13/Население!D13</f>
        <v>11.1742808798646</v>
      </c>
      <c r="E13" s="1" t="n">
        <f aca="false">'Объем  платных услуг насел'!D13/Население!E13</f>
        <v>13.7679180887372</v>
      </c>
      <c r="F13" s="1" t="n">
        <f aca="false">'Объем  платных услуг насел'!E13/Население!F13</f>
        <v>16.6197424892704</v>
      </c>
      <c r="G13" s="1" t="n">
        <f aca="false">'Объем  платных услуг насел'!F13/Население!G13</f>
        <v>19.3126079447323</v>
      </c>
      <c r="H13" s="1" t="n">
        <f aca="false">'Объем  платных услуг насел'!G13/Население!H13</f>
        <v>23.5008680555556</v>
      </c>
      <c r="I13" s="1" t="n">
        <f aca="false">'Объем  платных услуг насел'!H13/Население!I13</f>
        <v>26.3327526132404</v>
      </c>
      <c r="J13" s="1" t="n">
        <f aca="false">'Объем  платных услуг насел'!I13/Население!J13</f>
        <v>28.2263986013986</v>
      </c>
      <c r="K13" s="1" t="n">
        <f aca="false">'Объем  платных услуг насел'!J13/Население!K13</f>
        <v>30.965819456617</v>
      </c>
      <c r="L13" s="1" t="n">
        <f aca="false">'Объем  платных услуг насел'!K13/Население!L13</f>
        <v>33.4</v>
      </c>
      <c r="M13" s="1" t="n">
        <f aca="false">'Объем  платных услуг насел'!L13/Население!M13</f>
        <v>35.2513274336283</v>
      </c>
      <c r="N13" s="1" t="n">
        <f aca="false">'Объем  платных услуг насел'!M13/Население!N13</f>
        <v>38.2173913043478</v>
      </c>
      <c r="O13" s="1" t="n">
        <f aca="false">'Объем  платных услуг насел'!N13/Население!O13</f>
        <v>41.0757575757576</v>
      </c>
      <c r="P13" s="1" t="n">
        <f aca="false">'Объем  платных услуг насел'!O13/Население!P13</f>
        <v>44.4317773788151</v>
      </c>
      <c r="Q13" s="1" t="n">
        <f aca="false">'Объем  платных услуг насел'!P13/Население!Q13</f>
        <v>46.9359783588819</v>
      </c>
      <c r="R13" s="1" t="n">
        <f aca="false">'Объем  платных услуг насел'!Q13/Население!R13</f>
        <v>45.3597449908925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" t="n">
        <f aca="false">'Объем  платных услуг насел'!B14/Население!C14</f>
        <v>8.8390243902439</v>
      </c>
      <c r="D14" s="1" t="n">
        <f aca="false">'Объем  платных услуг насел'!C14/Население!D14</f>
        <v>11.0844930417495</v>
      </c>
      <c r="E14" s="1" t="n">
        <f aca="false">'Объем  платных услуг насел'!D14/Население!E14</f>
        <v>14.0211267605634</v>
      </c>
      <c r="F14" s="1" t="n">
        <f aca="false">'Объем  платных услуг насел'!E14/Население!F14</f>
        <v>16.5188199389624</v>
      </c>
      <c r="G14" s="1" t="n">
        <f aca="false">'Объем  платных услуг насел'!F14/Население!G14</f>
        <v>17.7186858316222</v>
      </c>
      <c r="H14" s="1" t="n">
        <f aca="false">'Объем  платных услуг насел'!G14/Население!H14</f>
        <v>20.1709053916582</v>
      </c>
      <c r="I14" s="1" t="n">
        <f aca="false">'Объем  платных услуг насел'!H14/Население!I14</f>
        <v>22.9877675840979</v>
      </c>
      <c r="J14" s="1" t="n">
        <f aca="false">'Объем  платных услуг насел'!I14/Население!J14</f>
        <v>24.6358974358974</v>
      </c>
      <c r="K14" s="1" t="n">
        <f aca="false">'Объем  платных услуг насел'!J14/Население!K14</f>
        <v>27.6704545454545</v>
      </c>
      <c r="L14" s="1" t="n">
        <f aca="false">'Объем  платных услуг насел'!K14/Население!L14</f>
        <v>31.1274611398964</v>
      </c>
      <c r="M14" s="1" t="n">
        <f aca="false">'Объем  платных услуг насел'!L14/Население!M14</f>
        <v>32.5735140771637</v>
      </c>
      <c r="N14" s="1" t="n">
        <f aca="false">'Объем  платных услуг насел'!M14/Население!N14</f>
        <v>33.6610703043022</v>
      </c>
      <c r="O14" s="1" t="n">
        <f aca="false">'Объем  платных услуг насел'!N14/Население!O14</f>
        <v>35.3115789473684</v>
      </c>
      <c r="P14" s="1" t="n">
        <f aca="false">'Объем  платных услуг насел'!O14/Население!P14</f>
        <v>36.9331210191083</v>
      </c>
      <c r="Q14" s="1" t="n">
        <f aca="false">'Объем  платных услуг насел'!P14/Население!Q14</f>
        <v>38.3604278074866</v>
      </c>
      <c r="R14" s="1" t="n">
        <f aca="false">'Объем  платных услуг насел'!Q14/Население!R14</f>
        <v>35.4657980456026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" t="n">
        <f aca="false">'Объем  платных услуг насел'!B15/Население!C15</f>
        <v>9.3766461808604</v>
      </c>
      <c r="D15" s="1" t="n">
        <f aca="false">'Объем  платных услуг насел'!C15/Население!D15</f>
        <v>11.5017699115044</v>
      </c>
      <c r="E15" s="1" t="n">
        <f aca="false">'Объем  платных услуг насел'!D15/Население!E15</f>
        <v>14.5541629364369</v>
      </c>
      <c r="F15" s="1" t="n">
        <f aca="false">'Объем  платных услуг насел'!E15/Население!F15</f>
        <v>19.5108499095841</v>
      </c>
      <c r="G15" s="1" t="n">
        <f aca="false">'Объем  платных услуг насел'!F15/Население!G15</f>
        <v>22.1850501367366</v>
      </c>
      <c r="H15" s="1" t="n">
        <f aca="false">'Объем  платных услуг насел'!G15/Население!H15</f>
        <v>24.6733944954128</v>
      </c>
      <c r="I15" s="1" t="n">
        <f aca="false">'Объем  платных услуг насел'!H15/Население!I15</f>
        <v>27.6645101663586</v>
      </c>
      <c r="J15" s="1" t="n">
        <f aca="false">'Объем  платных услуг насел'!I15/Население!J15</f>
        <v>31.2258364312268</v>
      </c>
      <c r="K15" s="1" t="n">
        <f aca="false">'Объем  платных услуг насел'!J15/Население!K15</f>
        <v>36.1964452759588</v>
      </c>
      <c r="L15" s="1" t="n">
        <f aca="false">'Объем  платных услуг насел'!K15/Население!L15</f>
        <v>39.9482109227872</v>
      </c>
      <c r="M15" s="1" t="n">
        <f aca="false">'Объем  платных услуг насел'!L15/Население!M15</f>
        <v>42.5085714285714</v>
      </c>
      <c r="N15" s="1" t="n">
        <f aca="false">'Объем  платных услуг насел'!M15/Население!N15</f>
        <v>44.9653846153846</v>
      </c>
      <c r="O15" s="1" t="n">
        <f aca="false">'Объем  платных услуг насел'!N15/Население!O15</f>
        <v>46.5595353339787</v>
      </c>
      <c r="P15" s="1" t="n">
        <f aca="false">'Объем  платных услуг насел'!O15/Население!P15</f>
        <v>49.0285433070866</v>
      </c>
      <c r="Q15" s="1" t="n">
        <f aca="false">'Объем  платных услуг насел'!P15/Население!Q15</f>
        <v>51.9334657398213</v>
      </c>
      <c r="R15" s="1" t="n">
        <f aca="false">'Объем  платных услуг насел'!Q15/Население!R15</f>
        <v>47.9124748490946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" t="n">
        <f aca="false">'Объем  платных услуг насел'!B16/Население!C16</f>
        <v>11.626148409894</v>
      </c>
      <c r="D16" s="1" t="n">
        <f aca="false">'Объем  платных услуг насел'!C16/Население!D16</f>
        <v>14.3425728500355</v>
      </c>
      <c r="E16" s="1" t="n">
        <f aca="false">'Объем  платных услуг насел'!D16/Население!E16</f>
        <v>17.9553956834532</v>
      </c>
      <c r="F16" s="1" t="n">
        <f aca="false">'Объем  платных услуг насел'!E16/Население!F16</f>
        <v>20.7246376811594</v>
      </c>
      <c r="G16" s="1" t="n">
        <f aca="false">'Объем  платных услуг насел'!F16/Население!G16</f>
        <v>22.2512783053324</v>
      </c>
      <c r="H16" s="1" t="n">
        <f aca="false">'Объем  платных услуг насел'!G16/Население!H16</f>
        <v>22.6340740740741</v>
      </c>
      <c r="I16" s="1" t="n">
        <f aca="false">'Объем  платных услуг насел'!H16/Население!I16</f>
        <v>25.1743666169896</v>
      </c>
      <c r="J16" s="1" t="n">
        <f aca="false">'Объем  платных услуг насел'!I16/Население!J16</f>
        <v>28.0374812593703</v>
      </c>
      <c r="K16" s="1" t="n">
        <f aca="false">'Объем  платных услуг насел'!J16/Население!K16</f>
        <v>31.3132075471698</v>
      </c>
      <c r="L16" s="1" t="n">
        <f aca="false">'Объем  платных услуг насел'!K16/Население!L16</f>
        <v>31.9566539923954</v>
      </c>
      <c r="M16" s="1" t="n">
        <f aca="false">'Объем  платных услуг насел'!L16/Население!M16</f>
        <v>35.5256704980843</v>
      </c>
      <c r="N16" s="1" t="n">
        <f aca="false">'Объем  платных услуг насел'!M16/Население!N16</f>
        <v>38.2991518889746</v>
      </c>
      <c r="O16" s="1" t="n">
        <f aca="false">'Объем  платных услуг насел'!N16/Население!O16</f>
        <v>40.5358255451713</v>
      </c>
      <c r="P16" s="1" t="n">
        <f aca="false">'Объем  платных услуг насел'!O16/Население!P16</f>
        <v>43.8220472440945</v>
      </c>
      <c r="Q16" s="1" t="n">
        <f aca="false">'Объем  платных услуг насел'!P16/Население!Q16</f>
        <v>47.0063492063492</v>
      </c>
      <c r="R16" s="1" t="n">
        <f aca="false">'Объем  платных услуг насел'!Q16/Население!R16</f>
        <v>44.9711075441413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" t="n">
        <f aca="false">'Объем  платных услуг насел'!B17/Население!C17</f>
        <v>10.5058823529412</v>
      </c>
      <c r="D17" s="1" t="n">
        <f aca="false">'Объем  платных услуг насел'!C17/Население!D17</f>
        <v>13.188125</v>
      </c>
      <c r="E17" s="1" t="n">
        <f aca="false">'Объем  платных услуг насел'!D17/Население!E17</f>
        <v>15.9949367088608</v>
      </c>
      <c r="F17" s="1" t="n">
        <f aca="false">'Объем  платных услуг насел'!E17/Население!F17</f>
        <v>19.6973180076628</v>
      </c>
      <c r="G17" s="1" t="n">
        <f aca="false">'Объем  платных услуг насел'!F17/Население!G17</f>
        <v>22.492594977463</v>
      </c>
      <c r="H17" s="1" t="n">
        <f aca="false">'Объем  платных услуг насел'!G17/Население!H17</f>
        <v>24.9135483870968</v>
      </c>
      <c r="I17" s="1" t="n">
        <f aca="false">'Объем  платных услуг насел'!H17/Население!I17</f>
        <v>29.1624595469256</v>
      </c>
      <c r="J17" s="1" t="n">
        <f aca="false">'Объем  платных услуг насел'!I17/Население!J17</f>
        <v>32.3237597911227</v>
      </c>
      <c r="K17" s="1" t="n">
        <f aca="false">'Объем  платных услуг насел'!J17/Население!K17</f>
        <v>36.3685939553219</v>
      </c>
      <c r="L17" s="1" t="n">
        <f aca="false">'Объем  платных услуг насел'!K17/Население!L17</f>
        <v>39.5317040951123</v>
      </c>
      <c r="M17" s="1" t="n">
        <f aca="false">'Объем  платных услуг насел'!L17/Население!M17</f>
        <v>42.7549800796813</v>
      </c>
      <c r="N17" s="1" t="n">
        <f aca="false">'Объем  платных услуг насел'!M17/Население!N17</f>
        <v>44.0420280186791</v>
      </c>
      <c r="O17" s="1" t="n">
        <f aca="false">'Объем  платных услуг насел'!N17/Население!O17</f>
        <v>46.6447721179625</v>
      </c>
      <c r="P17" s="1" t="n">
        <f aca="false">'Объем  платных услуг насел'!O17/Население!P17</f>
        <v>49.2481406355646</v>
      </c>
      <c r="Q17" s="1" t="n">
        <f aca="false">'Объем  платных услуг насел'!P17/Население!Q17</f>
        <v>51.4133697135061</v>
      </c>
      <c r="R17" s="1" t="n">
        <f aca="false">'Объем  платных услуг насел'!Q17/Население!R17</f>
        <v>49.6846100759144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" t="n">
        <f aca="false">'Объем  платных услуг насел'!B18/Население!C18</f>
        <v>13.1294744859101</v>
      </c>
      <c r="D18" s="1" t="n">
        <f aca="false">'Объем  платных услуг насел'!C18/Население!D18</f>
        <v>17.5813253012048</v>
      </c>
      <c r="E18" s="1" t="n">
        <f aca="false">'Объем  платных услуг насел'!D18/Население!E18</f>
        <v>21.5825757575758</v>
      </c>
      <c r="F18" s="1" t="n">
        <f aca="false">'Объем  платных услуг насел'!E18/Население!F18</f>
        <v>20.8053231939164</v>
      </c>
      <c r="G18" s="1" t="n">
        <f aca="false">'Объем  платных услуг насел'!F18/Население!G18</f>
        <v>23.8045801526718</v>
      </c>
      <c r="H18" s="1" t="n">
        <f aca="false">'Объем  платных услуг насел'!G18/Население!H18</f>
        <v>25.3493312352478</v>
      </c>
      <c r="I18" s="1" t="n">
        <f aca="false">'Объем  платных услуг насел'!H18/Население!I18</f>
        <v>27.8568056648308</v>
      </c>
      <c r="J18" s="1" t="n">
        <f aca="false">'Объем  платных услуг насел'!I18/Население!J18</f>
        <v>29.872641509434</v>
      </c>
      <c r="K18" s="1" t="n">
        <f aca="false">'Объем  платных услуг насел'!J18/Население!K18</f>
        <v>32.7020440251572</v>
      </c>
      <c r="L18" s="1" t="n">
        <f aca="false">'Объем  платных услуг насел'!K18/Население!L18</f>
        <v>36.1729559748428</v>
      </c>
      <c r="M18" s="1" t="n">
        <f aca="false">'Объем  платных услуг насел'!L18/Население!M18</f>
        <v>37.9905660377358</v>
      </c>
      <c r="N18" s="1" t="n">
        <f aca="false">'Объем  платных услуг насел'!M18/Население!N18</f>
        <v>40.9315499606609</v>
      </c>
      <c r="O18" s="1" t="n">
        <f aca="false">'Объем  платных услуг насел'!N18/Население!O18</f>
        <v>43.4218009478673</v>
      </c>
      <c r="P18" s="1" t="n">
        <f aca="false">'Объем  платных услуг насел'!O18/Население!P18</f>
        <v>47.3214285714286</v>
      </c>
      <c r="Q18" s="1" t="n">
        <f aca="false">'Объем  платных услуг насел'!P18/Население!Q18</f>
        <v>51.384370015949</v>
      </c>
      <c r="R18" s="1" t="n">
        <f aca="false">'Объем  платных услуг насел'!Q18/Население!R18</f>
        <v>48.116035455278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" t="n">
        <f aca="false">'Объем  платных услуг насел'!B19/Население!C19</f>
        <v>50.4331746612962</v>
      </c>
      <c r="D19" s="1" t="n">
        <f aca="false">'Объем  платных услуг насел'!C19/Население!D19</f>
        <v>63.2324220623501</v>
      </c>
      <c r="E19" s="1" t="n">
        <f aca="false">'Объем  платных услуг насел'!D19/Население!E19</f>
        <v>75.1063870535287</v>
      </c>
      <c r="F19" s="1" t="n">
        <f aca="false">'Объем  платных услуг насел'!E19/Население!F19</f>
        <v>84.7389684813754</v>
      </c>
      <c r="G19" s="1" t="n">
        <f aca="false">'Объем  платных услуг насел'!F19/Население!G19</f>
        <v>88.5325911123799</v>
      </c>
      <c r="H19" s="1" t="n">
        <f aca="false">'Объем  платных услуг насел'!G19/Население!H19</f>
        <v>82.6606013343731</v>
      </c>
      <c r="I19" s="1" t="n">
        <f aca="false">'Объем  платных услуг насел'!H19/Население!I19</f>
        <v>89.0300525273401</v>
      </c>
      <c r="J19" s="1" t="n">
        <f aca="false">'Объем  платных услуг насел'!I19/Население!J19</f>
        <v>92.2335559265442</v>
      </c>
      <c r="K19" s="1" t="n">
        <f aca="false">'Объем  платных услуг насел'!J19/Население!K19</f>
        <v>102.250991080278</v>
      </c>
      <c r="L19" s="1" t="n">
        <f aca="false">'Объем  платных услуг насел'!K19/Население!L19</f>
        <v>108.564073132738</v>
      </c>
      <c r="M19" s="1" t="n">
        <f aca="false">'Объем  платных услуг насел'!L19/Население!M19</f>
        <v>115.824330900243</v>
      </c>
      <c r="N19" s="1" t="n">
        <f aca="false">'Объем  платных услуг насел'!M19/Население!N19</f>
        <v>133.902027299895</v>
      </c>
      <c r="O19" s="1" t="n">
        <f aca="false">'Объем  платных услуг насел'!N19/Население!O19</f>
        <v>143.581114575838</v>
      </c>
      <c r="P19" s="1" t="n">
        <f aca="false">'Объем  платных услуг насел'!O19/Население!P19</f>
        <v>147.715576694411</v>
      </c>
      <c r="Q19" s="1" t="n">
        <f aca="false">'Объем  платных услуг насел'!P19/Население!Q19</f>
        <v>158.460167218804</v>
      </c>
      <c r="R19" s="1" t="n">
        <f aca="false">'Объем  платных услуг насел'!Q19/Население!R19</f>
        <v>125.00553141051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" t="n">
        <f aca="false">'Объем  платных услуг насел'!B20/Население!C20</f>
        <v>13.3565088757396</v>
      </c>
      <c r="D20" s="1" t="n">
        <f aca="false">'Объем  платных услуг насел'!C20/Население!D20</f>
        <v>15.6260744985673</v>
      </c>
      <c r="E20" s="1" t="n">
        <f aca="false">'Объем  платных услуг насел'!D20/Население!E20</f>
        <v>19.02886002886</v>
      </c>
      <c r="F20" s="1" t="n">
        <f aca="false">'Объем  платных услуг насел'!E20/Население!F20</f>
        <v>20.2518089725036</v>
      </c>
      <c r="G20" s="1" t="n">
        <f aca="false">'Объем  платных услуг насел'!F20/Население!G20</f>
        <v>22.8908296943231</v>
      </c>
      <c r="H20" s="1" t="n">
        <f aca="false">'Объем  платных услуг насел'!G20/Население!H20</f>
        <v>28.4914463452566</v>
      </c>
      <c r="I20" s="1" t="n">
        <f aca="false">'Объем  платных услуг насел'!H20/Население!I20</f>
        <v>31.6484375</v>
      </c>
      <c r="J20" s="1" t="n">
        <f aca="false">'Объем  платных услуг насел'!I20/Население!J20</f>
        <v>35.5667189952904</v>
      </c>
      <c r="K20" s="1" t="n">
        <f aca="false">'Объем  платных услуг насел'!J20/Население!K20</f>
        <v>39.5804416403786</v>
      </c>
      <c r="L20" s="1" t="n">
        <f aca="false">'Объем  платных услуг насел'!K20/Население!L20</f>
        <v>43.1563981042654</v>
      </c>
      <c r="M20" s="1" t="n">
        <f aca="false">'Объем  платных услуг насел'!L20/Население!M20</f>
        <v>45.7825396825397</v>
      </c>
      <c r="N20" s="1" t="n">
        <f aca="false">'Объем  платных услуг насел'!M20/Население!N20</f>
        <v>49.1164274322169</v>
      </c>
      <c r="O20" s="1" t="n">
        <f aca="false">'Объем  платных услуг насел'!N20/Население!O20</f>
        <v>53.7138263665595</v>
      </c>
      <c r="P20" s="1" t="n">
        <f aca="false">'Объем  платных услуг насел'!O20/Население!P20</f>
        <v>56.7459546925566</v>
      </c>
      <c r="Q20" s="1" t="n">
        <f aca="false">'Объем  платных услуг насел'!P20/Население!Q20</f>
        <v>60.514657980456</v>
      </c>
      <c r="R20" s="1" t="n">
        <f aca="false">'Объем  платных услуг насел'!Q20/Население!R20</f>
        <v>58.5714285714286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" t="n">
        <f aca="false">'Объем  платных услуг насел'!B21/Население!C21</f>
        <v>17.1422637590862</v>
      </c>
      <c r="D21" s="1" t="n">
        <f aca="false">'Объем  платных услуг насел'!C21/Население!D21</f>
        <v>20.7055837563452</v>
      </c>
      <c r="E21" s="1" t="n">
        <f aca="false">'Объем  платных услуг насел'!D21/Население!E21</f>
        <v>25.0041025641026</v>
      </c>
      <c r="F21" s="1" t="n">
        <f aca="false">'Объем  платных услуг насел'!E21/Население!F21</f>
        <v>29.6776859504132</v>
      </c>
      <c r="G21" s="1" t="n">
        <f aca="false">'Объем  платных услуг насел'!F21/Население!G21</f>
        <v>33.5026068821689</v>
      </c>
      <c r="H21" s="1" t="n">
        <f aca="false">'Объем  платных услуг насел'!G21/Население!H21</f>
        <v>38.7385984427141</v>
      </c>
      <c r="I21" s="1" t="n">
        <f aca="false">'Объем  платных услуг насел'!H21/Население!I21</f>
        <v>42.8359550561798</v>
      </c>
      <c r="J21" s="1" t="n">
        <f aca="false">'Объем  платных услуг насел'!I21/Население!J21</f>
        <v>45.9647727272727</v>
      </c>
      <c r="K21" s="1" t="n">
        <f aca="false">'Объем  платных услуг насел'!J21/Население!K21</f>
        <v>50.9862385321101</v>
      </c>
      <c r="L21" s="1" t="n">
        <f aca="false">'Объем  платных услуг насел'!K21/Население!L21</f>
        <v>52.9340277777778</v>
      </c>
      <c r="M21" s="1" t="n">
        <f aca="false">'Объем  платных услуг насел'!L21/Население!M21</f>
        <v>53.5577596266044</v>
      </c>
      <c r="N21" s="1" t="n">
        <f aca="false">'Объем  платных услуг насел'!M21/Население!N21</f>
        <v>55.4741176470588</v>
      </c>
      <c r="O21" s="1" t="n">
        <f aca="false">'Объем  платных услуг насел'!N21/Население!O21</f>
        <v>57.6872770511296</v>
      </c>
      <c r="P21" s="1" t="n">
        <f aca="false">'Объем  платных услуг насел'!O21/Население!P21</f>
        <v>60.2638554216868</v>
      </c>
      <c r="Q21" s="1" t="n">
        <f aca="false">'Объем  платных услуг насел'!P21/Население!Q21</f>
        <v>63.9037758830694</v>
      </c>
      <c r="R21" s="1" t="n">
        <f aca="false">'Объем  платных услуг насел'!Q21/Население!R21</f>
        <v>57.495085995086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" t="n">
        <f aca="false">'Объем  платных услуг насел'!B22/Население!C22</f>
        <v>14.0920436817473</v>
      </c>
      <c r="D22" s="1" t="n">
        <f aca="false">'Объем  платных услуг насел'!C22/Население!D22</f>
        <v>18.3346243222308</v>
      </c>
      <c r="E22" s="1" t="n">
        <f aca="false">'Объем  платных услуг насел'!D22/Население!E22</f>
        <v>25.17734375</v>
      </c>
      <c r="F22" s="1" t="n">
        <f aca="false">'Объем  платных услуг насел'!E22/Население!F22</f>
        <v>30.8687106918239</v>
      </c>
      <c r="G22" s="1" t="n">
        <f aca="false">'Объем  платных услуг насел'!F22/Население!G22</f>
        <v>34.8803486529319</v>
      </c>
      <c r="H22" s="1" t="n">
        <f aca="false">'Объем  платных услуг насел'!G22/Население!H22</f>
        <v>38.0930612244898</v>
      </c>
      <c r="I22" s="1" t="n">
        <f aca="false">'Объем  платных услуг насел'!H22/Население!I22</f>
        <v>43.2769991755977</v>
      </c>
      <c r="J22" s="1" t="n">
        <f aca="false">'Объем  платных услуг насел'!I22/Население!J22</f>
        <v>47.869384359401</v>
      </c>
      <c r="K22" s="1" t="n">
        <f aca="false">'Объем  платных услуг насел'!J22/Население!K22</f>
        <v>45.5486577181208</v>
      </c>
      <c r="L22" s="1" t="n">
        <f aca="false">'Объем  платных услуг насел'!K22/Население!L22</f>
        <v>50.4015215553677</v>
      </c>
      <c r="M22" s="1" t="n">
        <f aca="false">'Объем  платных услуг насел'!L22/Население!M22</f>
        <v>54.267461669506</v>
      </c>
      <c r="N22" s="1" t="n">
        <f aca="false">'Объем  платных услуг насел'!M22/Население!N22</f>
        <v>56.4528301886792</v>
      </c>
      <c r="O22" s="1" t="n">
        <f aca="false">'Объем  платных услуг насел'!N22/Население!O22</f>
        <v>59.2883116883117</v>
      </c>
      <c r="P22" s="1" t="n">
        <f aca="false">'Объем  платных услуг насел'!O22/Население!P22</f>
        <v>62.3068181818182</v>
      </c>
      <c r="Q22" s="1" t="n">
        <f aca="false">'Объем  платных услуг насел'!P22/Население!Q22</f>
        <v>67.0721830985916</v>
      </c>
      <c r="R22" s="1" t="n">
        <f aca="false">'Объем  платных услуг насел'!Q22/Население!R22</f>
        <v>57.1863354037267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" t="n">
        <f aca="false">'Объем  платных услуг насел'!B23/Население!C23</f>
        <v>12.9109311740891</v>
      </c>
      <c r="D23" s="1" t="n">
        <f aca="false">'Объем  платных услуг насел'!C23/Население!D23</f>
        <v>16.6356275303644</v>
      </c>
      <c r="E23" s="1" t="n">
        <f aca="false">'Объем  платных услуг насел'!D23/Население!E23</f>
        <v>20.0171009771987</v>
      </c>
      <c r="F23" s="1" t="n">
        <f aca="false">'Объем  платных услуг насел'!E23/Население!F23</f>
        <v>23.9313164349959</v>
      </c>
      <c r="G23" s="1" t="n">
        <f aca="false">'Объем  платных услуг насел'!F23/Население!G23</f>
        <v>26.0106732348112</v>
      </c>
      <c r="H23" s="1" t="n">
        <f aca="false">'Объем  платных услуг насел'!G23/Население!H23</f>
        <v>28.970024979184</v>
      </c>
      <c r="I23" s="1" t="n">
        <f aca="false">'Объем  платных услуг насел'!H23/Население!I23</f>
        <v>32.8130217028381</v>
      </c>
      <c r="J23" s="1" t="n">
        <f aca="false">'Объем  платных услуг насел'!I23/Население!J23</f>
        <v>34.497491638796</v>
      </c>
      <c r="K23" s="1" t="n">
        <f aca="false">'Объем  платных услуг насел'!J23/Население!K23</f>
        <v>38.8290025146689</v>
      </c>
      <c r="L23" s="1" t="n">
        <f aca="false">'Объем  платных услуг насел'!K23/Население!L23</f>
        <v>42.6020151133501</v>
      </c>
      <c r="M23" s="1" t="n">
        <f aca="false">'Объем  платных услуг насел'!L23/Население!M23</f>
        <v>44.8720538720539</v>
      </c>
      <c r="N23" s="1" t="n">
        <f aca="false">'Объем  платных услуг насел'!M23/Население!N23</f>
        <v>46.0760135135135</v>
      </c>
      <c r="O23" s="1" t="n">
        <f aca="false">'Объем  платных услуг насел'!N23/Население!O23</f>
        <v>47.4180118946474</v>
      </c>
      <c r="P23" s="1" t="n">
        <f aca="false">'Объем  платных услуг насел'!O23/Население!P23</f>
        <v>49.5265410958904</v>
      </c>
      <c r="Q23" s="1" t="n">
        <f aca="false">'Объем  платных услуг насел'!P23/Население!Q23</f>
        <v>54.1043103448276</v>
      </c>
      <c r="R23" s="1" t="n">
        <f aca="false">'Объем  платных услуг насел'!Q23/Население!R23</f>
        <v>52.5473501303215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" t="n">
        <f aca="false">'Объем  платных услуг насел'!B24/Население!C24</f>
        <v>12.8643162393162</v>
      </c>
      <c r="D24" s="1" t="n">
        <f aca="false">'Объем  платных услуг насел'!C24/Население!D24</f>
        <v>16.8234042553191</v>
      </c>
      <c r="E24" s="1" t="n">
        <f aca="false">'Объем  платных услуг насел'!D24/Население!E24</f>
        <v>21.008537886873</v>
      </c>
      <c r="F24" s="1" t="n">
        <f aca="false">'Объем  платных услуг насел'!E24/Население!F24</f>
        <v>25.5229455709712</v>
      </c>
      <c r="G24" s="1" t="n">
        <f aca="false">'Объем  платных услуг насел'!F24/Население!G24</f>
        <v>28.5336179295624</v>
      </c>
      <c r="H24" s="1" t="n">
        <f aca="false">'Объем  платных услуг насел'!G24/Население!H24</f>
        <v>31.6019108280255</v>
      </c>
      <c r="I24" s="1" t="n">
        <f aca="false">'Объем  платных услуг насел'!H24/Население!I24</f>
        <v>33.4297782470961</v>
      </c>
      <c r="J24" s="1" t="n">
        <f aca="false">'Объем  платных услуг насел'!I24/Население!J24</f>
        <v>35.8659685863874</v>
      </c>
      <c r="K24" s="1" t="n">
        <f aca="false">'Объем  платных услуг насел'!J24/Население!K24</f>
        <v>39.4506749740395</v>
      </c>
      <c r="L24" s="1" t="n">
        <f aca="false">'Объем  платных услуг насел'!K24/Население!L24</f>
        <v>43.1909184726522</v>
      </c>
      <c r="M24" s="1" t="n">
        <f aca="false">'Объем  платных услуг насел'!L24/Население!M24</f>
        <v>46.9364754098361</v>
      </c>
      <c r="N24" s="1" t="n">
        <f aca="false">'Объем  платных услуг насел'!M24/Население!N24</f>
        <v>51.9959432048682</v>
      </c>
      <c r="O24" s="1" t="n">
        <f aca="false">'Объем  платных услуг насел'!N24/Население!O24</f>
        <v>56.38391959799</v>
      </c>
      <c r="P24" s="1" t="n">
        <f aca="false">'Объем  платных услуг насел'!O24/Население!P24</f>
        <v>59.4770459081836</v>
      </c>
      <c r="Q24" s="1" t="n">
        <f aca="false">'Объем  платных услуг насел'!P24/Население!Q24</f>
        <v>62.1441263573544</v>
      </c>
      <c r="R24" s="1" t="n">
        <f aca="false">'Объем  платных услуг насел'!Q24/Население!R24</f>
        <v>55.1579980372915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" t="n">
        <f aca="false">'Объем  платных услуг насел'!B25/Население!C25</f>
        <v>8.79703264094956</v>
      </c>
      <c r="D25" s="1" t="n">
        <f aca="false">'Объем  платных услуг насел'!C25/Население!D25</f>
        <v>11.2457420924574</v>
      </c>
      <c r="E25" s="1" t="n">
        <f aca="false">'Объем  платных услуг насел'!D25/Население!E25</f>
        <v>13.1471306471306</v>
      </c>
      <c r="F25" s="1" t="n">
        <f aca="false">'Объем  платных услуг насел'!E25/Население!F25</f>
        <v>15.686466625842</v>
      </c>
      <c r="G25" s="1" t="n">
        <f aca="false">'Объем  платных услуг насел'!F25/Население!G25</f>
        <v>19.1041666666667</v>
      </c>
      <c r="H25" s="1" t="n">
        <f aca="false">'Объем  платных услуг насел'!G25/Население!H25</f>
        <v>21.3507853403141</v>
      </c>
      <c r="I25" s="1" t="n">
        <f aca="false">'Объем  платных услуг насел'!H25/Население!I25</f>
        <v>24.0911188004614</v>
      </c>
      <c r="J25" s="1" t="n">
        <f aca="false">'Объем  платных услуг насел'!I25/Население!J25</f>
        <v>26.7275842375785</v>
      </c>
      <c r="K25" s="1" t="n">
        <f aca="false">'Объем  платных услуг насел'!J25/Население!K25</f>
        <v>30.5589569160998</v>
      </c>
      <c r="L25" s="1" t="n">
        <f aca="false">'Объем  платных услуг насел'!K25/Население!L25</f>
        <v>32.6559684684685</v>
      </c>
      <c r="M25" s="1" t="n">
        <f aca="false">'Объем  платных услуг насел'!L25/Население!M25</f>
        <v>35.4154019111861</v>
      </c>
      <c r="N25" s="1" t="n">
        <f aca="false">'Объем  платных услуг насел'!M25/Население!N25</f>
        <v>38.5418526785714</v>
      </c>
      <c r="O25" s="1" t="n">
        <f aca="false">'Объем  платных услуг насел'!N25/Население!O25</f>
        <v>40.5909592061742</v>
      </c>
      <c r="P25" s="1" t="n">
        <f aca="false">'Объем  платных услуг насел'!O25/Население!P25</f>
        <v>42.4989177489178</v>
      </c>
      <c r="Q25" s="1" t="n">
        <f aca="false">'Объем  платных услуг насел'!P25/Население!Q25</f>
        <v>44.3757995735608</v>
      </c>
      <c r="R25" s="1" t="n">
        <f aca="false">'Объем  платных услуг насел'!Q25/Население!R25</f>
        <v>42.473322768093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" t="n">
        <f aca="false">'Объем  платных услуг насел'!B26/Население!C26</f>
        <v>27.3432657926103</v>
      </c>
      <c r="D26" s="1" t="n">
        <f aca="false">'Объем  платных услуг насел'!C26/Население!D26</f>
        <v>32.0798611111111</v>
      </c>
      <c r="E26" s="1" t="n">
        <f aca="false">'Объем  платных услуг насел'!D26/Население!E26</f>
        <v>36.8494749124854</v>
      </c>
      <c r="F26" s="1" t="n">
        <f aca="false">'Объем  платных услуг насел'!E26/Население!F26</f>
        <v>41.5781433607521</v>
      </c>
      <c r="G26" s="1" t="n">
        <f aca="false">'Объем  платных услуг насел'!F26/Население!G26</f>
        <v>46.5005931198102</v>
      </c>
      <c r="H26" s="1" t="n">
        <f aca="false">'Объем  платных услуг насел'!G26/Население!H26</f>
        <v>47.6007556675063</v>
      </c>
      <c r="I26" s="1" t="n">
        <f aca="false">'Объем  платных услуг насел'!H26/Население!I26</f>
        <v>51.0621827411168</v>
      </c>
      <c r="J26" s="1" t="n">
        <f aca="false">'Объем  платных услуг насел'!I26/Население!J26</f>
        <v>55.3141025641026</v>
      </c>
      <c r="K26" s="1" t="n">
        <f aca="false">'Объем  платных услуг насел'!J26/Население!K26</f>
        <v>65.7354085603113</v>
      </c>
      <c r="L26" s="1" t="n">
        <f aca="false">'Объем  платных услуг насел'!K26/Население!L26</f>
        <v>71.5248041775457</v>
      </c>
      <c r="M26" s="1" t="n">
        <f aca="false">'Объем  платных услуг насел'!L26/Население!M26</f>
        <v>72.1286089238845</v>
      </c>
      <c r="N26" s="1" t="n">
        <f aca="false">'Объем  платных услуг насел'!M26/Население!N26</f>
        <v>75.003963011889</v>
      </c>
      <c r="O26" s="1" t="n">
        <f aca="false">'Объем  платных услуг насел'!N26/Население!O26</f>
        <v>74.893899204244</v>
      </c>
      <c r="P26" s="1" t="n">
        <f aca="false">'Объем  платных услуг насел'!O26/Население!P26</f>
        <v>80.0147058823529</v>
      </c>
      <c r="Q26" s="1" t="n">
        <f aca="false">'Объем  платных услуг насел'!P26/Население!Q26</f>
        <v>85.4278002699055</v>
      </c>
      <c r="R26" s="1" t="n">
        <f aca="false">'Объем  платных услуг насел'!Q26/Население!R26</f>
        <v>79.3410641200546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" t="n">
        <f aca="false">'Объем  платных услуг насел'!B27/Население!C27</f>
        <v>12.1201201201201</v>
      </c>
      <c r="D27" s="1" t="n">
        <f aca="false">'Объем  платных услуг насел'!C27/Население!D27</f>
        <v>14.6736842105263</v>
      </c>
      <c r="E27" s="1" t="n">
        <f aca="false">'Объем  платных услуг насел'!D27/Население!E27</f>
        <v>17.8980213089802</v>
      </c>
      <c r="F27" s="1" t="n">
        <f aca="false">'Объем  платных услуг насел'!E27/Население!F27</f>
        <v>21.9478527607362</v>
      </c>
      <c r="G27" s="1" t="n">
        <f aca="false">'Объем  платных услуг насел'!F27/Население!G27</f>
        <v>25.5232198142415</v>
      </c>
      <c r="H27" s="1" t="n">
        <f aca="false">'Объем  платных услуг насел'!G27/Население!H27</f>
        <v>30.6887835703002</v>
      </c>
      <c r="I27" s="1" t="n">
        <f aca="false">'Объем  платных услуг насел'!H27/Население!I27</f>
        <v>36.1412698412698</v>
      </c>
      <c r="J27" s="1" t="n">
        <f aca="false">'Объем  платных услуг насел'!I27/Население!J27</f>
        <v>41.8738019169329</v>
      </c>
      <c r="K27" s="1" t="n">
        <f aca="false">'Объем  платных услуг насел'!J27/Население!K27</f>
        <v>46.3402889245586</v>
      </c>
      <c r="L27" s="1" t="n">
        <f aca="false">'Объем  платных услуг насел'!K27/Население!L27</f>
        <v>51.2455573505654</v>
      </c>
      <c r="M27" s="1" t="n">
        <f aca="false">'Объем  платных услуг насел'!L27/Население!M27</f>
        <v>53.6850649350649</v>
      </c>
      <c r="N27" s="1" t="n">
        <f aca="false">'Объем  платных услуг насел'!M27/Население!N27</f>
        <v>53.8743882544861</v>
      </c>
      <c r="O27" s="1" t="n">
        <f aca="false">'Объем  платных услуг насел'!N27/Население!O27</f>
        <v>53.1501650165017</v>
      </c>
      <c r="P27" s="1" t="n">
        <f aca="false">'Объем  платных услуг насел'!O27/Население!P27</f>
        <v>54.34</v>
      </c>
      <c r="Q27" s="1" t="n">
        <f aca="false">'Объем  платных услуг насел'!P27/Население!Q27</f>
        <v>55.6180904522613</v>
      </c>
      <c r="R27" s="1" t="n">
        <f aca="false">'Объем  платных услуг насел'!Q27/Население!R27</f>
        <v>49.1283783783784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" t="n">
        <f aca="false">'Объем  платных услуг насел'!B28/Население!C28</f>
        <v>9.94868238557559</v>
      </c>
      <c r="D28" s="1" t="n">
        <f aca="false">'Объем  платных услуг насел'!C28/Население!D28</f>
        <v>12.5751724137931</v>
      </c>
      <c r="E28" s="1" t="n">
        <f aca="false">'Объем  платных услуг насел'!D28/Население!E28</f>
        <v>14.9663865546218</v>
      </c>
      <c r="F28" s="1" t="n">
        <f aca="false">'Объем  платных услуг насел'!E28/Население!F28</f>
        <v>18.0014164305949</v>
      </c>
      <c r="G28" s="1" t="n">
        <f aca="false">'Объем  платных услуг насел'!F28/Население!G28</f>
        <v>21.2112068965517</v>
      </c>
      <c r="H28" s="1" t="n">
        <f aca="false">'Объем  платных услуг насел'!G28/Население!H28</f>
        <v>24.3368107302534</v>
      </c>
      <c r="I28" s="1" t="n">
        <f aca="false">'Объем  платных услуг насел'!H28/Население!I28</f>
        <v>27.4137931034483</v>
      </c>
      <c r="J28" s="1" t="n">
        <f aca="false">'Объем  платных услуг насел'!I28/Население!J28</f>
        <v>29.3489425981873</v>
      </c>
      <c r="K28" s="1" t="n">
        <f aca="false">'Объем  платных услуг насел'!J28/Население!K28</f>
        <v>30.1156773211568</v>
      </c>
      <c r="L28" s="1" t="n">
        <f aca="false">'Объем  платных услуг насел'!K28/Население!L28</f>
        <v>32.3179723502304</v>
      </c>
      <c r="M28" s="1" t="n">
        <f aca="false">'Объем  платных услуг насел'!L28/Население!M28</f>
        <v>36.3606811145511</v>
      </c>
      <c r="N28" s="1" t="n">
        <f aca="false">'Объем  платных услуг насел'!M28/Население!N28</f>
        <v>38.4626168224299</v>
      </c>
      <c r="O28" s="1" t="n">
        <f aca="false">'Объем  платных услуг насел'!N28/Население!O28</f>
        <v>40.3066037735849</v>
      </c>
      <c r="P28" s="1" t="n">
        <f aca="false">'Объем  платных услуг насел'!O28/Население!P28</f>
        <v>42.6873015873016</v>
      </c>
      <c r="Q28" s="1" t="n">
        <f aca="false">'Объем  платных услуг насел'!P28/Население!Q28</f>
        <v>45.2172523961661</v>
      </c>
      <c r="R28" s="1" t="n">
        <f aca="false">'Объем  платных услуг насел'!Q28/Население!R28</f>
        <v>42.3483870967742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" t="n">
        <f aca="false">'Объем  платных услуг насел'!B29/Население!C29</f>
        <v>26.8124336940378</v>
      </c>
      <c r="D29" s="1" t="n">
        <f aca="false">'Объем  платных услуг насел'!C29/Население!D29</f>
        <v>33.0628683693517</v>
      </c>
      <c r="E29" s="1" t="n">
        <f aca="false">'Объем  платных услуг насел'!D29/Население!E29</f>
        <v>41.5808357033472</v>
      </c>
      <c r="F29" s="1" t="n">
        <f aca="false">'Объем  платных услуг насел'!E29/Население!F29</f>
        <v>50.0899737302977</v>
      </c>
      <c r="G29" s="1" t="n">
        <f aca="false">'Объем  платных услуг насел'!F29/Население!G29</f>
        <v>52.6772151898734</v>
      </c>
      <c r="H29" s="1" t="n">
        <f aca="false">'Объем  платных услуг насел'!G29/Население!H29</f>
        <v>57.4276382935293</v>
      </c>
      <c r="I29" s="1" t="n">
        <f aca="false">'Объем  платных услуг насел'!H29/Население!I29</f>
        <v>63.8619018776499</v>
      </c>
      <c r="J29" s="1" t="n">
        <f aca="false">'Объем  платных услуг насел'!I29/Население!J29</f>
        <v>68.37092283214</v>
      </c>
      <c r="K29" s="1" t="n">
        <f aca="false">'Объем  платных услуг насел'!J29/Население!K29</f>
        <v>72.6176929072486</v>
      </c>
      <c r="L29" s="1" t="n">
        <f aca="false">'Объем  платных услуг насел'!K29/Население!L29</f>
        <v>74.4306625577812</v>
      </c>
      <c r="M29" s="1" t="n">
        <f aca="false">'Объем  платных услуг насел'!L29/Население!M29</f>
        <v>79.2324913892078</v>
      </c>
      <c r="N29" s="1" t="n">
        <f aca="false">'Объем  платных услуг насел'!M29/Население!N29</f>
        <v>84.705035971223</v>
      </c>
      <c r="O29" s="1" t="n">
        <f aca="false">'Объем  платных услуг насел'!N29/Население!O29</f>
        <v>92.3290358744395</v>
      </c>
      <c r="P29" s="1" t="n">
        <f aca="false">'Объем  платных услуг насел'!O29/Население!P29</f>
        <v>100.018016344725</v>
      </c>
      <c r="Q29" s="1" t="n">
        <f aca="false">'Объем  платных услуг насел'!P29/Население!Q29</f>
        <v>102.700444609114</v>
      </c>
      <c r="R29" s="1" t="n">
        <f aca="false">'Объем  платных услуг насел'!Q29/Население!R29</f>
        <v>87.5339895988113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" t="n">
        <f aca="false">'Объем  платных услуг насел'!B30/Население!C30</f>
        <v>7.13151927437642</v>
      </c>
      <c r="D30" s="1" t="n">
        <f aca="false">'Объем  платных услуг насел'!C30/Население!D30</f>
        <v>7.60270880361174</v>
      </c>
      <c r="E30" s="1" t="n">
        <f aca="false">'Объем  платных услуг насел'!D30/Население!E30</f>
        <v>9.12471655328798</v>
      </c>
      <c r="F30" s="1" t="n">
        <f aca="false">'Объем  платных услуг насел'!E30/Население!F30</f>
        <v>11.9138321995465</v>
      </c>
      <c r="G30" s="1" t="n">
        <f aca="false">'Объем  платных услуг насел'!F30/Население!G30</f>
        <v>13.5823927765237</v>
      </c>
      <c r="H30" s="1" t="n">
        <f aca="false">'Объем  платных услуг насел'!G30/Население!H30</f>
        <v>14.275</v>
      </c>
      <c r="I30" s="1" t="n">
        <f aca="false">'Объем  платных услуг насел'!H30/Население!I30</f>
        <v>16.6433408577878</v>
      </c>
      <c r="J30" s="1" t="n">
        <f aca="false">'Объем  платных услуг насел'!I30/Население!J30</f>
        <v>18.9910112359551</v>
      </c>
      <c r="K30" s="1" t="n">
        <f aca="false">'Объем  платных услуг насел'!J30/Население!K30</f>
        <v>22.8161434977578</v>
      </c>
      <c r="L30" s="1" t="n">
        <f aca="false">'Объем  платных услуг насел'!K30/Население!L30</f>
        <v>25.0400890868597</v>
      </c>
      <c r="M30" s="1" t="n">
        <f aca="false">'Объем  платных услуг насел'!L30/Население!M30</f>
        <v>25.5321507760532</v>
      </c>
      <c r="N30" s="1" t="n">
        <f aca="false">'Объем  платных услуг насел'!M30/Население!N30</f>
        <v>27.9273127753304</v>
      </c>
      <c r="O30" s="1" t="n">
        <f aca="false">'Объем  платных услуг насел'!N30/Население!O30</f>
        <v>29.3039647577093</v>
      </c>
      <c r="P30" s="1" t="n">
        <f aca="false">'Объем  платных услуг насел'!O30/Население!P30</f>
        <v>29.6593406593407</v>
      </c>
      <c r="Q30" s="1" t="n">
        <f aca="false">'Объем  платных услуг насел'!P30/Население!Q30</f>
        <v>31.2721382289417</v>
      </c>
      <c r="R30" s="1" t="n">
        <f aca="false">'Объем  платных услуг насел'!Q30/Население!R30</f>
        <v>30.7494600431965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" t="n">
        <f aca="false">'Объем  платных услуг насел'!B31/Население!C31</f>
        <v>3.91836734693878</v>
      </c>
      <c r="D31" s="1" t="n">
        <f aca="false">'Объем  платных услуг насел'!C31/Население!D31</f>
        <v>6.19377162629758</v>
      </c>
      <c r="E31" s="1" t="n">
        <f aca="false">'Объем  платных услуг насел'!D31/Население!E31</f>
        <v>7.38675958188153</v>
      </c>
      <c r="F31" s="1" t="n">
        <f aca="false">'Объем  платных услуг насел'!E31/Население!F31</f>
        <v>9.12937062937063</v>
      </c>
      <c r="G31" s="1" t="n">
        <f aca="false">'Объем  платных услуг насел'!F31/Население!G31</f>
        <v>9.96478873239437</v>
      </c>
      <c r="H31" s="1" t="n">
        <f aca="false">'Объем  платных услуг насел'!G31/Население!H31</f>
        <v>10.7647058823529</v>
      </c>
      <c r="I31" s="1" t="n">
        <f aca="false">'Объем  платных услуг насел'!H31/Население!I31</f>
        <v>12.0383275261324</v>
      </c>
      <c r="J31" s="1" t="n">
        <f aca="false">'Объем  платных услуг насел'!I31/Население!J31</f>
        <v>13.6443661971831</v>
      </c>
      <c r="K31" s="1" t="n">
        <f aca="false">'Объем  платных услуг насел'!J31/Население!K31</f>
        <v>15.2127659574468</v>
      </c>
      <c r="L31" s="1" t="n">
        <f aca="false">'Объем  платных услуг насел'!K31/Население!L31</f>
        <v>16.3985765124555</v>
      </c>
      <c r="M31" s="1" t="n">
        <f aca="false">'Объем  платных услуг насел'!L31/Население!M31</f>
        <v>17.4516129032258</v>
      </c>
      <c r="N31" s="1" t="n">
        <f aca="false">'Объем  платных услуг насел'!M31/Население!N31</f>
        <v>18.0935251798561</v>
      </c>
      <c r="O31" s="1" t="n">
        <f aca="false">'Объем  платных услуг насел'!N31/Население!O31</f>
        <v>19.8472727272727</v>
      </c>
      <c r="P31" s="1" t="n">
        <f aca="false">'Объем  платных услуг насел'!O31/Население!P31</f>
        <v>21.5183823529412</v>
      </c>
      <c r="Q31" s="1" t="n">
        <f aca="false">'Объем  платных услуг насел'!P31/Население!Q31</f>
        <v>22.7675276752768</v>
      </c>
      <c r="R31" s="1" t="n">
        <f aca="false">'Объем  платных услуг насел'!Q31/Население!R31</f>
        <v>21.7888888888889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 t="n">
        <f aca="false">'Объем  платных услуг насел'!K32/Население!L32</f>
        <v>4.54852320675106</v>
      </c>
      <c r="M32" s="1" t="n">
        <f aca="false">'Объем  платных услуг насел'!L32/Население!M32</f>
        <v>38.6848453067646</v>
      </c>
      <c r="N32" s="1" t="n">
        <f aca="false">'Объем  платных услуг насел'!M32/Население!N32</f>
        <v>41.8948744769875</v>
      </c>
      <c r="O32" s="1" t="n">
        <f aca="false">'Объем  платных услуг насел'!N32/Население!O32</f>
        <v>44.6264367816092</v>
      </c>
      <c r="P32" s="1" t="n">
        <f aca="false">'Объем  платных услуг насел'!O32/Население!P32</f>
        <v>45.239539748954</v>
      </c>
      <c r="Q32" s="1" t="n">
        <f aca="false">'Объем  платных услуг насел'!P32/Население!Q32</f>
        <v>47.4576359832636</v>
      </c>
      <c r="R32" s="1" t="n">
        <f aca="false">'Объем  платных услуг насел'!Q32/Население!R32</f>
        <v>45.0672975814932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" t="n">
        <f aca="false">'Объем  платных услуг насел'!B33/Население!C33</f>
        <v>14.471815876731</v>
      </c>
      <c r="D33" s="1" t="n">
        <f aca="false">'Объем  платных услуг насел'!C33/Население!D33</f>
        <v>17.1034144427002</v>
      </c>
      <c r="E33" s="1" t="n">
        <f aca="false">'Объем  платных услуг насел'!D33/Население!E33</f>
        <v>22.6796706528132</v>
      </c>
      <c r="F33" s="1" t="n">
        <f aca="false">'Объем  платных услуг насел'!E33/Население!F33</f>
        <v>26.9168293635299</v>
      </c>
      <c r="G33" s="1" t="n">
        <f aca="false">'Объем  платных услуг насел'!F33/Население!G33</f>
        <v>31.4638273045508</v>
      </c>
      <c r="H33" s="1" t="n">
        <f aca="false">'Объем  платных услуг насел'!G33/Население!H33</f>
        <v>35.5822179732314</v>
      </c>
      <c r="I33" s="1" t="n">
        <f aca="false">'Объем  платных услуг насел'!H33/Население!I33</f>
        <v>40.5529901589705</v>
      </c>
      <c r="J33" s="1" t="n">
        <f aca="false">'Объем  платных услуг насел'!I33/Население!J33</f>
        <v>45.3163227016886</v>
      </c>
      <c r="K33" s="1" t="n">
        <f aca="false">'Объем  платных услуг насел'!J33/Население!K33</f>
        <v>58.2927461139896</v>
      </c>
      <c r="L33" s="1" t="n">
        <f aca="false">'Объем  платных услуг насел'!K33/Население!L33</f>
        <v>66.1591492482582</v>
      </c>
      <c r="M33" s="1" t="n">
        <f aca="false">'Объем  платных услуг насел'!L33/Население!M33</f>
        <v>74.0163220892274</v>
      </c>
      <c r="N33" s="1" t="n">
        <f aca="false">'Объем  платных услуг насел'!M33/Население!N33</f>
        <v>80.1111111111111</v>
      </c>
      <c r="O33" s="1" t="n">
        <f aca="false">'Объем  платных услуг насел'!N33/Население!O33</f>
        <v>85.6337676244869</v>
      </c>
      <c r="P33" s="1" t="n">
        <f aca="false">'Объем  платных услуг насел'!O33/Население!P33</f>
        <v>92.4814093484419</v>
      </c>
      <c r="Q33" s="1" t="n">
        <f aca="false">'Объем  платных услуг насел'!P33/Население!Q33</f>
        <v>93.6992600422833</v>
      </c>
      <c r="R33" s="1" t="n">
        <f aca="false">'Объем  платных услуг насел'!Q33/Население!R33</f>
        <v>92.8464109781844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" t="n">
        <f aca="false">'Объем  платных услуг насел'!B34/Население!C34</f>
        <v>10.728813559322</v>
      </c>
      <c r="D34" s="1" t="n">
        <f aca="false">'Объем  платных услуг насел'!C34/Население!D34</f>
        <v>13.2957746478873</v>
      </c>
      <c r="E34" s="1" t="n">
        <f aca="false">'Объем  платных услуг насел'!D34/Население!E34</f>
        <v>15.453722334004</v>
      </c>
      <c r="F34" s="1" t="n">
        <f aca="false">'Объем  платных услуг насел'!E34/Население!F34</f>
        <v>18.4385614385614</v>
      </c>
      <c r="G34" s="1" t="n">
        <f aca="false">'Объем  платных услуг насел'!F34/Население!G34</f>
        <v>21.6019900497512</v>
      </c>
      <c r="H34" s="1" t="n">
        <f aca="false">'Объем  платных услуг насел'!G34/Население!H34</f>
        <v>24.2673267326733</v>
      </c>
      <c r="I34" s="1" t="n">
        <f aca="false">'Объем  платных услуг насел'!H34/Население!I34</f>
        <v>26.4610837438424</v>
      </c>
      <c r="J34" s="1" t="n">
        <f aca="false">'Объем  платных услуг насел'!I34/Население!J34</f>
        <v>28.6755424063116</v>
      </c>
      <c r="K34" s="1" t="n">
        <f aca="false">'Объем  платных услуг насел'!J34/Население!K34</f>
        <v>31.1750245821042</v>
      </c>
      <c r="L34" s="1" t="n">
        <f aca="false">'Объем  платных услуг насел'!K34/Население!L34</f>
        <v>34.1567091087169</v>
      </c>
      <c r="M34" s="1" t="n">
        <f aca="false">'Объем  платных услуг насел'!L34/Население!M34</f>
        <v>35.0255152109912</v>
      </c>
      <c r="N34" s="1" t="n">
        <f aca="false">'Объем  платных услуг насел'!M34/Население!N34</f>
        <v>36.3905789990186</v>
      </c>
      <c r="O34" s="1" t="n">
        <f aca="false">'Объем  платных услуг насел'!N34/Население!O34</f>
        <v>38.5988200589971</v>
      </c>
      <c r="P34" s="1" t="n">
        <f aca="false">'Объем  платных услуг насел'!O34/Население!P34</f>
        <v>40.6715976331361</v>
      </c>
      <c r="Q34" s="1" t="n">
        <f aca="false">'Объем  платных услуг насел'!P34/Население!Q34</f>
        <v>42.4234592445328</v>
      </c>
      <c r="R34" s="1" t="n">
        <f aca="false">'Объем  платных услуг насел'!Q34/Население!R34</f>
        <v>39.0450901803607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" t="n">
        <f aca="false">'Объем  платных услуг насел'!B35/Население!C35</f>
        <v>12.3253787878788</v>
      </c>
      <c r="D35" s="1" t="n">
        <f aca="false">'Объем  платных услуг насел'!C35/Население!D35</f>
        <v>17.3034901365706</v>
      </c>
      <c r="E35" s="1" t="n">
        <f aca="false">'Объем  платных услуг насел'!D35/Население!E35</f>
        <v>22.1328244274809</v>
      </c>
      <c r="F35" s="1" t="n">
        <f aca="false">'Объем  платных услуг насел'!E35/Население!F35</f>
        <v>27.2077424300498</v>
      </c>
      <c r="G35" s="1" t="n">
        <f aca="false">'Объем  платных услуг насел'!F35/Население!G35</f>
        <v>31.7991535205848</v>
      </c>
      <c r="H35" s="1" t="n">
        <f aca="false">'Объем  платных услуг насел'!G35/Население!H35</f>
        <v>32.7502876869966</v>
      </c>
      <c r="I35" s="1" t="n">
        <f aca="false">'Объем  платных услуг насел'!H35/Население!I35</f>
        <v>36.9094412331407</v>
      </c>
      <c r="J35" s="1" t="n">
        <f aca="false">'Объем  платных услуг насел'!I35/Население!J35</f>
        <v>41.7704219899342</v>
      </c>
      <c r="K35" s="1" t="n">
        <f aca="false">'Объем  платных услуг насел'!J35/Население!K35</f>
        <v>44.3351498637602</v>
      </c>
      <c r="L35" s="1" t="n">
        <f aca="false">'Объем  платных услуг насел'!K35/Население!L35</f>
        <v>47.1392256550645</v>
      </c>
      <c r="M35" s="1" t="n">
        <f aca="false">'Объем  платных услуг насел'!L35/Население!M35</f>
        <v>51.6512175962294</v>
      </c>
      <c r="N35" s="1" t="n">
        <f aca="false">'Объем  платных услуг насел'!M35/Население!N35</f>
        <v>49.6686390532544</v>
      </c>
      <c r="O35" s="1" t="n">
        <f aca="false">'Объем  платных услуг насел'!N35/Население!O35</f>
        <v>52.7794525981753</v>
      </c>
      <c r="P35" s="1" t="n">
        <f aca="false">'Объем  платных услуг насел'!O35/Население!P35</f>
        <v>55.6718500797448</v>
      </c>
      <c r="Q35" s="1" t="n">
        <f aca="false">'Объем  платных услуг насел'!P35/Население!Q35</f>
        <v>59.347651545564</v>
      </c>
      <c r="R35" s="1" t="n">
        <f aca="false">'Объем  платных услуг насел'!Q35/Население!R35</f>
        <v>53.4905050505051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" t="n">
        <f aca="false">'Объем  платных услуг насел'!B36/Население!C36</f>
        <v>11.3843490304709</v>
      </c>
      <c r="D36" s="1" t="n">
        <f aca="false">'Объем  платных услуг насел'!C36/Население!D36</f>
        <v>14.4135687732342</v>
      </c>
      <c r="E36" s="1" t="n">
        <f aca="false">'Объем  платных услуг насел'!D36/Население!E36</f>
        <v>17.032273152479</v>
      </c>
      <c r="F36" s="1" t="n">
        <f aca="false">'Объем  платных услуг насел'!E36/Население!F36</f>
        <v>20.7092831962397</v>
      </c>
      <c r="G36" s="1" t="n">
        <f aca="false">'Объем  платных услуг насел'!F36/Население!G36</f>
        <v>22.8439415370108</v>
      </c>
      <c r="H36" s="1" t="n">
        <f aca="false">'Объем  платных услуг насел'!G36/Население!H36</f>
        <v>25.6893567251462</v>
      </c>
      <c r="I36" s="1" t="n">
        <f aca="false">'Объем  платных услуг насел'!H36/Население!I36</f>
        <v>28.6633802816901</v>
      </c>
      <c r="J36" s="1" t="n">
        <f aca="false">'Объем  платных услуг насел'!I36/Население!J36</f>
        <v>31.0923836389281</v>
      </c>
      <c r="K36" s="1" t="n">
        <f aca="false">'Объем  платных услуг насел'!J36/Население!K36</f>
        <v>36.393075836081</v>
      </c>
      <c r="L36" s="1" t="n">
        <f aca="false">'Объем  платных услуг насел'!K36/Население!L36</f>
        <v>40.4165487977369</v>
      </c>
      <c r="M36" s="1" t="n">
        <f aca="false">'Объем  платных услуг насел'!L36/Население!M36</f>
        <v>44.2877714825307</v>
      </c>
      <c r="N36" s="1" t="n">
        <f aca="false">'Объем  платных услуг насел'!M36/Население!N36</f>
        <v>47.5620420704325</v>
      </c>
      <c r="O36" s="1" t="n">
        <f aca="false">'Объем  платных услуг насел'!N36/Население!O36</f>
        <v>50.8197109689647</v>
      </c>
      <c r="P36" s="1" t="n">
        <f aca="false">'Объем  платных услуг насел'!O36/Население!P36</f>
        <v>54.9188674756127</v>
      </c>
      <c r="Q36" s="1" t="n">
        <f aca="false">'Объем  платных услуг насел'!P36/Население!Q36</f>
        <v>58.980228680324</v>
      </c>
      <c r="R36" s="1" t="n">
        <f aca="false">'Объем  платных услуг насел'!Q36/Население!R36</f>
        <v>54.9662840746055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"/>
      <c r="D37" s="1"/>
      <c r="E37" s="1"/>
      <c r="F37" s="1"/>
      <c r="G37" s="1"/>
      <c r="H37" s="1"/>
      <c r="I37" s="1"/>
      <c r="J37" s="1"/>
      <c r="K37" s="1"/>
      <c r="L37" s="1" t="n">
        <f aca="false">'Объем  платных услуг насел'!K37/Население!L37</f>
        <v>5.77944862155388</v>
      </c>
      <c r="M37" s="1" t="n">
        <f aca="false">'Объем  платных услуг насел'!L37/Население!M37</f>
        <v>50.7836538461539</v>
      </c>
      <c r="N37" s="1" t="n">
        <f aca="false">'Объем  платных услуг насел'!M37/Население!N37</f>
        <v>70.0559440559441</v>
      </c>
      <c r="O37" s="1" t="n">
        <f aca="false">'Объем  платных услуг насел'!N37/Население!O37</f>
        <v>76.7345537757437</v>
      </c>
      <c r="P37" s="1" t="n">
        <f aca="false">'Объем  платных услуг насел'!O37/Население!P37</f>
        <v>81.1015801354402</v>
      </c>
      <c r="Q37" s="1" t="n">
        <f aca="false">'Объем  платных услуг насел'!P37/Население!Q37</f>
        <v>83.5122494432071</v>
      </c>
      <c r="R37" s="1" t="n">
        <f aca="false">'Объем  платных услуг насел'!Q37/Население!R37</f>
        <v>69.5333333333333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" t="n">
        <f aca="false">'Объем  платных услуг насел'!B38/Население!C38</f>
        <v>7.19792053471964</v>
      </c>
      <c r="D38" s="1" t="n">
        <f aca="false">'Объем  платных услуг насел'!C38/Население!D38</f>
        <v>9.59219992427111</v>
      </c>
      <c r="E38" s="1" t="n">
        <f aca="false">'Объем  платных услуг насел'!D38/Население!E38</f>
        <v>12.7017675817977</v>
      </c>
      <c r="F38" s="1" t="n">
        <f aca="false">'Объем  платных услуг насел'!E38/Население!F38</f>
        <v>16.2946428571429</v>
      </c>
      <c r="G38" s="1" t="n">
        <f aca="false">'Объем  платных услуг насел'!F38/Население!G38</f>
        <v>19.7149705014749</v>
      </c>
      <c r="H38" s="1" t="n">
        <f aca="false">'Объем  платных услуг насел'!G38/Население!H38</f>
        <v>20.856554564173</v>
      </c>
      <c r="I38" s="1" t="n">
        <f aca="false">'Объем  платных услуг насел'!H38/Население!I38</f>
        <v>22.8444216990788</v>
      </c>
      <c r="J38" s="1" t="n">
        <f aca="false">'Объем  платных услуг насел'!I38/Население!J38</f>
        <v>25.0016972165648</v>
      </c>
      <c r="K38" s="1" t="n">
        <f aca="false">'Объем  платных услуг насел'!J38/Население!K38</f>
        <v>28.9493927125506</v>
      </c>
      <c r="L38" s="1" t="n">
        <f aca="false">'Объем  платных услуг насел'!K38/Население!L38</f>
        <v>32.2394648829431</v>
      </c>
      <c r="M38" s="1" t="n">
        <f aca="false">'Объем  платных услуг насел'!L38/Население!M38</f>
        <v>35.1240464344942</v>
      </c>
      <c r="N38" s="1" t="n">
        <f aca="false">'Объем  платных услуг насел'!M38/Население!N38</f>
        <v>35.8747534516765</v>
      </c>
      <c r="O38" s="1" t="n">
        <f aca="false">'Объем  платных услуг насел'!N38/Население!O38</f>
        <v>38.8195169712794</v>
      </c>
      <c r="P38" s="1" t="n">
        <f aca="false">'Объем  платных услуг насел'!O38/Население!P38</f>
        <v>39.9147764095917</v>
      </c>
      <c r="Q38" s="1" t="n">
        <f aca="false">'Объем  платных услуг насел'!P38/Население!Q38</f>
        <v>42.4500160720026</v>
      </c>
      <c r="R38" s="1" t="n">
        <f aca="false">'Объем  платных услуг насел'!Q38/Население!R38</f>
        <v>39.3874880306416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" t="n">
        <f aca="false">'Объем  платных услуг насел'!B39/Население!C39</f>
        <v>0</v>
      </c>
      <c r="D39" s="1" t="n">
        <f aca="false">'Объем  платных услуг насел'!C39/Население!D39</f>
        <v>0</v>
      </c>
      <c r="E39" s="1" t="n">
        <f aca="false">'Объем  платных услуг насел'!D39/Население!E39</f>
        <v>0</v>
      </c>
      <c r="F39" s="1" t="n">
        <f aca="false">'Объем  платных услуг насел'!E39/Население!F39</f>
        <v>0</v>
      </c>
      <c r="G39" s="1" t="n">
        <f aca="false">'Объем  платных услуг насел'!F39/Население!G39</f>
        <v>0</v>
      </c>
      <c r="H39" s="1" t="n">
        <f aca="false">'Объем  платных услуг насел'!G39/Население!H39</f>
        <v>0</v>
      </c>
      <c r="I39" s="1" t="n">
        <f aca="false">'Объем  платных услуг насел'!H39/Население!I39</f>
        <v>0</v>
      </c>
      <c r="J39" s="1" t="n">
        <f aca="false">'Объем  платных услуг насел'!I39/Население!J39</f>
        <v>0</v>
      </c>
      <c r="K39" s="1" t="n">
        <f aca="false">'Объем  платных услуг насел'!J39/Население!K39</f>
        <v>19.9779249448124</v>
      </c>
      <c r="L39" s="1" t="n">
        <f aca="false">'Объем  платных услуг насел'!K39/Население!L39</f>
        <v>20.6530172413793</v>
      </c>
      <c r="M39" s="1" t="n">
        <f aca="false">'Объем  платных услуг насел'!L39/Население!M39</f>
        <v>21.0105708245243</v>
      </c>
      <c r="N39" s="1" t="n">
        <f aca="false">'Объем  платных услуг насел'!M39/Население!N39</f>
        <v>20.7713097713098</v>
      </c>
      <c r="O39" s="1" t="n">
        <f aca="false">'Объем  платных услуг насел'!N39/Население!O39</f>
        <v>23.2848360655738</v>
      </c>
      <c r="P39" s="1" t="n">
        <f aca="false">'Объем  платных услуг насел'!O39/Население!P39</f>
        <v>23.3032128514056</v>
      </c>
      <c r="Q39" s="1" t="n">
        <f aca="false">'Объем  платных услуг насел'!P39/Население!Q39</f>
        <v>21.8422090729783</v>
      </c>
      <c r="R39" s="1" t="n">
        <f aca="false">'Объем  платных услуг насел'!Q39/Население!R39</f>
        <v>18.2286821705426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" t="n">
        <f aca="false">'Объем  платных услуг насел'!B40/Население!C40</f>
        <v>7.84064665127021</v>
      </c>
      <c r="D40" s="1" t="n">
        <f aca="false">'Объем  платных услуг насел'!C40/Население!D40</f>
        <v>8.89821029082774</v>
      </c>
      <c r="E40" s="1" t="n">
        <f aca="false">'Объем  платных услуг насел'!D40/Население!E40</f>
        <v>10.0830527497194</v>
      </c>
      <c r="F40" s="1" t="n">
        <f aca="false">'Объем  платных услуг насел'!E40/Население!F40</f>
        <v>12.1156004489338</v>
      </c>
      <c r="G40" s="1" t="n">
        <f aca="false">'Объем  платных услуг насел'!F40/Население!G40</f>
        <v>14.2679372197309</v>
      </c>
      <c r="H40" s="1" t="n">
        <f aca="false">'Объем  платных услуг насел'!G40/Население!H40</f>
        <v>17.3546511627907</v>
      </c>
      <c r="I40" s="1" t="n">
        <f aca="false">'Объем  платных услуг насел'!H40/Население!I40</f>
        <v>20.2188591385332</v>
      </c>
      <c r="J40" s="1" t="n">
        <f aca="false">'Объем  платных услуг насел'!I40/Население!J40</f>
        <v>22.0873108265425</v>
      </c>
      <c r="K40" s="1" t="n">
        <f aca="false">'Объем  платных услуг насел'!J40/Население!K40</f>
        <v>25.4726426076834</v>
      </c>
      <c r="L40" s="1" t="n">
        <f aca="false">'Объем  платных услуг насел'!K40/Население!L40</f>
        <v>27.9094076655052</v>
      </c>
      <c r="M40" s="1" t="n">
        <f aca="false">'Объем  платных услуг насел'!L40/Население!M40</f>
        <v>30.3921113689095</v>
      </c>
      <c r="N40" s="1" t="n">
        <f aca="false">'Объем  платных услуг насел'!M40/Население!N40</f>
        <v>32.0947976878613</v>
      </c>
      <c r="O40" s="1" t="n">
        <f aca="false">'Объем  платных услуг насел'!N40/Население!O40</f>
        <v>33.9375722543353</v>
      </c>
      <c r="P40" s="1" t="n">
        <f aca="false">'Объем  платных услуг насел'!O40/Население!P40</f>
        <v>36.3013856812933</v>
      </c>
      <c r="Q40" s="1" t="n">
        <f aca="false">'Объем  платных услуг насел'!P40/Население!Q40</f>
        <v>38.5852534562212</v>
      </c>
      <c r="R40" s="1" t="n">
        <f aca="false">'Объем  платных услуг насел'!Q40/Население!R40</f>
        <v>36.4649021864212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" t="n">
        <f aca="false">'Объем  платных услуг насел'!B41/Население!C41</f>
        <v>6.6967032967033</v>
      </c>
      <c r="D41" s="1" t="n">
        <f aca="false">'Объем  платных услуг насел'!C41/Население!D41</f>
        <v>9.51972157772622</v>
      </c>
      <c r="E41" s="1" t="n">
        <f aca="false">'Объем  платных услуг насел'!D41/Население!E41</f>
        <v>10.967365967366</v>
      </c>
      <c r="F41" s="1" t="n">
        <f aca="false">'Объем  платных услуг насел'!E41/Население!F41</f>
        <v>14.1967213114754</v>
      </c>
      <c r="G41" s="1" t="n">
        <f aca="false">'Объем  платных услуг насел'!F41/Население!G41</f>
        <v>15.9297423887588</v>
      </c>
      <c r="H41" s="1" t="n">
        <f aca="false">'Объем  платных услуг насел'!G41/Население!H41</f>
        <v>17.7190775681342</v>
      </c>
      <c r="I41" s="1" t="n">
        <f aca="false">'Объем  платных услуг насел'!H41/Население!I41</f>
        <v>19.5494736842105</v>
      </c>
      <c r="J41" s="1" t="n">
        <f aca="false">'Объем  платных услуг насел'!I41/Население!J41</f>
        <v>21.5572033898305</v>
      </c>
      <c r="K41" s="1" t="n">
        <f aca="false">'Объем  платных услуг насел'!J41/Население!K41</f>
        <v>23.9276595744681</v>
      </c>
      <c r="L41" s="1" t="n">
        <f aca="false">'Объем  платных услуг насел'!K41/Население!L41</f>
        <v>25.0703624733475</v>
      </c>
      <c r="M41" s="1" t="n">
        <f aca="false">'Объем  платных услуг насел'!L41/Население!M41</f>
        <v>26.1196581196581</v>
      </c>
      <c r="N41" s="1" t="n">
        <f aca="false">'Объем  платных услуг насел'!M41/Население!N41</f>
        <v>27.8326180257511</v>
      </c>
      <c r="O41" s="1" t="n">
        <f aca="false">'Объем  платных услуг насел'!N41/Население!O41</f>
        <v>29.3583690987124</v>
      </c>
      <c r="P41" s="1" t="n">
        <f aca="false">'Объем  платных услуг насел'!O41/Население!P41</f>
        <v>30.9077253218884</v>
      </c>
      <c r="Q41" s="1" t="n">
        <f aca="false">'Объем  платных услуг насел'!P41/Население!Q41</f>
        <v>33.3025751072961</v>
      </c>
      <c r="R41" s="1" t="n">
        <f aca="false">'Объем  платных услуг насел'!Q41/Население!R41</f>
        <v>32.3806451612903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" t="n">
        <f aca="false">'Объем  платных услуг насел'!B42/Население!C42</f>
        <v>9.71570014144272</v>
      </c>
      <c r="D42" s="1" t="n">
        <f aca="false">'Объем  платных услуг насел'!C42/Население!D42</f>
        <v>12.9344729344729</v>
      </c>
      <c r="E42" s="1" t="n">
        <f aca="false">'Объем  платных услуг насел'!D42/Население!E42</f>
        <v>15.2239657631954</v>
      </c>
      <c r="F42" s="1" t="n">
        <f aca="false">'Объем  платных услуг насел'!E42/Население!F42</f>
        <v>17.8304843304843</v>
      </c>
      <c r="G42" s="1" t="n">
        <f aca="false">'Объем  платных услуг насел'!F42/Население!G42</f>
        <v>20.7250712250712</v>
      </c>
      <c r="H42" s="1" t="n">
        <f aca="false">'Объем  платных услуг насел'!G42/Население!H42</f>
        <v>22.9761235955056</v>
      </c>
      <c r="I42" s="1" t="n">
        <f aca="false">'Объем  платных услуг насел'!H42/Население!I42</f>
        <v>26.9802538787024</v>
      </c>
      <c r="J42" s="1" t="n">
        <f aca="false">'Объем  платных услуг насел'!I42/Население!J42</f>
        <v>28.9787535410765</v>
      </c>
      <c r="K42" s="1" t="n">
        <f aca="false">'Объем  платных услуг насел'!J42/Население!K42</f>
        <v>31.0894886363636</v>
      </c>
      <c r="L42" s="1" t="n">
        <f aca="false">'Объем  платных услуг насел'!K42/Население!L42</f>
        <v>32.957507082153</v>
      </c>
      <c r="M42" s="1" t="n">
        <f aca="false">'Объем  платных услуг насел'!L42/Население!M42</f>
        <v>35.46875</v>
      </c>
      <c r="N42" s="1" t="n">
        <f aca="false">'Объем  платных услуг насел'!M42/Население!N42</f>
        <v>36.950213371266</v>
      </c>
      <c r="O42" s="1" t="n">
        <f aca="false">'Объем  платных услуг насел'!N42/Население!O42</f>
        <v>38.8247863247863</v>
      </c>
      <c r="P42" s="1" t="n">
        <f aca="false">'Объем  платных услуг насел'!O42/Население!P42</f>
        <v>40.9542203147353</v>
      </c>
      <c r="Q42" s="1" t="n">
        <f aca="false">'Объем  платных услуг насел'!P42/Население!Q42</f>
        <v>38.622668579627</v>
      </c>
      <c r="R42" s="1" t="n">
        <f aca="false">'Объем  платных услуг насел'!Q42/Население!R42</f>
        <v>33.8023088023088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" t="n">
        <f aca="false">'Объем  платных услуг насел'!B43/Население!C43</f>
        <v>0</v>
      </c>
      <c r="D43" s="1" t="n">
        <f aca="false">'Объем  платных услуг насел'!C43/Население!D43</f>
        <v>0</v>
      </c>
      <c r="E43" s="1" t="n">
        <f aca="false">'Объем  платных услуг насел'!D43/Население!E43</f>
        <v>0</v>
      </c>
      <c r="F43" s="1" t="n">
        <f aca="false">'Объем  платных услуг насел'!E43/Население!F43</f>
        <v>0</v>
      </c>
      <c r="G43" s="1" t="n">
        <f aca="false">'Объем  платных услуг насел'!F43/Население!G43</f>
        <v>0</v>
      </c>
      <c r="H43" s="1" t="n">
        <f aca="false">'Объем  платных услуг насел'!G43/Население!H43</f>
        <v>0</v>
      </c>
      <c r="I43" s="1" t="n">
        <f aca="false">'Объем  платных услуг насел'!H43/Население!I43</f>
        <v>0</v>
      </c>
      <c r="J43" s="1" t="n">
        <f aca="false">'Объем  платных услуг насел'!I43/Население!J43</f>
        <v>0</v>
      </c>
      <c r="K43" s="1" t="n">
        <f aca="false">'Объем  платных услуг насел'!J43/Население!K43</f>
        <v>22.18573551263</v>
      </c>
      <c r="L43" s="1" t="n">
        <f aca="false">'Объем  платных услуг насел'!K43/Население!L43</f>
        <v>27.5700729927007</v>
      </c>
      <c r="M43" s="1" t="n">
        <f aca="false">'Объем  платных услуг насел'!L43/Население!M43</f>
        <v>30.7302725968436</v>
      </c>
      <c r="N43" s="1" t="n">
        <f aca="false">'Объем  платных услуг насел'!M43/Население!N43</f>
        <v>33.2296819787986</v>
      </c>
      <c r="O43" s="1" t="n">
        <f aca="false">'Объем  платных услуг насел'!N43/Население!O43</f>
        <v>36.6819763395964</v>
      </c>
      <c r="P43" s="1" t="n">
        <f aca="false">'Объем  платных услуг насел'!O43/Население!P43</f>
        <v>38.2937542896362</v>
      </c>
      <c r="Q43" s="1" t="n">
        <f aca="false">'Объем  платных услуг насел'!P43/Население!Q43</f>
        <v>39.2407031778229</v>
      </c>
      <c r="R43" s="1" t="n">
        <f aca="false">'Объем  платных услуг насел'!Q43/Население!R43</f>
        <v>37.2289719626168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" t="n">
        <f aca="false">'Объем  платных услуг насел'!B44/Население!C44</f>
        <v>12.8536585365854</v>
      </c>
      <c r="D44" s="1" t="n">
        <f aca="false">'Объем  платных услуг насел'!C44/Население!D44</f>
        <v>15.2660516605166</v>
      </c>
      <c r="E44" s="1" t="n">
        <f aca="false">'Объем  платных услуг насел'!D44/Население!E44</f>
        <v>18.6456867826731</v>
      </c>
      <c r="F44" s="1" t="n">
        <f aca="false">'Объем  платных услуг насел'!E44/Население!F44</f>
        <v>21.1367837338263</v>
      </c>
      <c r="G44" s="1" t="n">
        <f aca="false">'Объем  платных услуг насел'!F44/Население!G44</f>
        <v>24.0613224972294</v>
      </c>
      <c r="H44" s="1" t="n">
        <f aca="false">'Объем  платных услуг насел'!G44/Население!H44</f>
        <v>26.5570710696339</v>
      </c>
      <c r="I44" s="1" t="n">
        <f aca="false">'Объем  платных услуг насел'!H44/Население!I44</f>
        <v>30.6010046645138</v>
      </c>
      <c r="J44" s="1" t="n">
        <f aca="false">'Объем  платных услуг насел'!I44/Население!J44</f>
        <v>34.7004657828735</v>
      </c>
      <c r="K44" s="1" t="n">
        <f aca="false">'Объем  платных услуг насел'!J44/Население!K44</f>
        <v>42.5042949176807</v>
      </c>
      <c r="L44" s="1" t="n">
        <f aca="false">'Объем  платных услуг насел'!K44/Население!L44</f>
        <v>46.5448374419436</v>
      </c>
      <c r="M44" s="1" t="n">
        <f aca="false">'Объем  платных услуг насел'!L44/Население!M44</f>
        <v>49.9675231977159</v>
      </c>
      <c r="N44" s="1" t="n">
        <f aca="false">'Объем  платных услуг насел'!M44/Население!N44</f>
        <v>51.8605563480742</v>
      </c>
      <c r="O44" s="1" t="n">
        <f aca="false">'Объем  платных услуг насел'!N44/Население!O44</f>
        <v>54.2973937879329</v>
      </c>
      <c r="P44" s="1" t="n">
        <f aca="false">'Объем  платных услуг насел'!O44/Население!P44</f>
        <v>56.972450805009</v>
      </c>
      <c r="Q44" s="1" t="n">
        <f aca="false">'Объем  платных услуг насел'!P44/Население!Q44</f>
        <v>59.4841241526935</v>
      </c>
      <c r="R44" s="1" t="n">
        <f aca="false">'Объем  платных услуг насел'!Q44/Население!R44</f>
        <v>51.6777658431794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" t="n">
        <f aca="false">'Объем  платных услуг насел'!B45/Население!C45</f>
        <v>14.680767338908</v>
      </c>
      <c r="D45" s="1" t="n">
        <f aca="false">'Объем  платных услуг насел'!C45/Население!D45</f>
        <v>18.6377061284765</v>
      </c>
      <c r="E45" s="1" t="n">
        <f aca="false">'Объем  платных услуг насел'!D45/Население!E45</f>
        <v>23.7948654653172</v>
      </c>
      <c r="F45" s="1" t="n">
        <f aca="false">'Объем  платных услуг насел'!E45/Население!F45</f>
        <v>31.4332593140883</v>
      </c>
      <c r="G45" s="1" t="n">
        <f aca="false">'Объем  платных услуг насел'!F45/Население!G45</f>
        <v>35.3031796894257</v>
      </c>
      <c r="H45" s="1" t="n">
        <f aca="false">'Объем  платных услуг насел'!G45/Население!H45</f>
        <v>35.2932220039293</v>
      </c>
      <c r="I45" s="1" t="n">
        <f aca="false">'Объем  платных услуг насел'!H45/Население!I45</f>
        <v>39.5187007874016</v>
      </c>
      <c r="J45" s="1" t="n">
        <f aca="false">'Объем  платных услуг насел'!I45/Население!J45</f>
        <v>44.0689485348436</v>
      </c>
      <c r="K45" s="1" t="n">
        <f aca="false">'Объем  платных услуг насел'!J45/Население!K45</f>
        <v>48.2985257985258</v>
      </c>
      <c r="L45" s="1" t="n">
        <f aca="false">'Объем  платных услуг насел'!K45/Население!L45</f>
        <v>53.7445972495088</v>
      </c>
      <c r="M45" s="1" t="n">
        <f aca="false">'Объем  платных услуг насел'!L45/Население!M45</f>
        <v>56.8828297715549</v>
      </c>
      <c r="N45" s="1" t="n">
        <f aca="false">'Объем  платных услуг насел'!M45/Население!N45</f>
        <v>59.0162281780182</v>
      </c>
      <c r="O45" s="1" t="n">
        <f aca="false">'Объем  платных услуг насел'!N45/Население!O45</f>
        <v>61.5062761506276</v>
      </c>
      <c r="P45" s="1" t="n">
        <f aca="false">'Объем  платных услуг насел'!O45/Население!P45</f>
        <v>64.5151814366823</v>
      </c>
      <c r="Q45" s="1" t="n">
        <f aca="false">'Объем  платных услуг насел'!P45/Население!Q45</f>
        <v>67.2808320950966</v>
      </c>
      <c r="R45" s="1" t="n">
        <f aca="false">'Объем  платных услуг насел'!Q45/Население!R45</f>
        <v>55.2927254608869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" t="n">
        <f aca="false">'Объем  платных услуг насел'!B46/Население!C46</f>
        <v>7.70967741935484</v>
      </c>
      <c r="D46" s="1" t="n">
        <f aca="false">'Объем  платных услуг насел'!C46/Население!D46</f>
        <v>9.93258426966292</v>
      </c>
      <c r="E46" s="1" t="n">
        <f aca="false">'Объем  платных услуг насел'!D46/Население!E46</f>
        <v>12.6166902404526</v>
      </c>
      <c r="F46" s="1" t="n">
        <f aca="false">'Объем  платных услуг насел'!E46/Население!F46</f>
        <v>15.5035561877667</v>
      </c>
      <c r="G46" s="1" t="n">
        <f aca="false">'Объем  платных услуг насел'!F46/Население!G46</f>
        <v>18.2471428571429</v>
      </c>
      <c r="H46" s="1" t="n">
        <f aca="false">'Объем  платных услуг насел'!G46/Население!H46</f>
        <v>20.3597122302158</v>
      </c>
      <c r="I46" s="1" t="n">
        <f aca="false">'Объем  платных услуг насел'!H46/Население!I46</f>
        <v>22.856936416185</v>
      </c>
      <c r="J46" s="1" t="n">
        <f aca="false">'Объем  платных услуг насел'!I46/Население!J46</f>
        <v>24.8623188405797</v>
      </c>
      <c r="K46" s="1" t="n">
        <f aca="false">'Объем  платных услуг насел'!J46/Население!K46</f>
        <v>27.0188953488372</v>
      </c>
      <c r="L46" s="1" t="n">
        <f aca="false">'Объем  платных услуг насел'!K46/Население!L46</f>
        <v>28.5487627365357</v>
      </c>
      <c r="M46" s="1" t="n">
        <f aca="false">'Объем  платных услуг насел'!L46/Население!M46</f>
        <v>29.8294460641399</v>
      </c>
      <c r="N46" s="1" t="n">
        <f aca="false">'Объем  платных услуг насел'!M46/Население!N46</f>
        <v>30.8350364963504</v>
      </c>
      <c r="O46" s="1" t="n">
        <f aca="false">'Объем  платных услуг насел'!N46/Население!O46</f>
        <v>33.2683284457478</v>
      </c>
      <c r="P46" s="1" t="n">
        <f aca="false">'Объем  платных услуг насел'!O46/Население!P46</f>
        <v>35.3362701908957</v>
      </c>
      <c r="Q46" s="1" t="n">
        <f aca="false">'Объем  платных услуг насел'!P46/Население!Q46</f>
        <v>36.5758468335788</v>
      </c>
      <c r="R46" s="1" t="n">
        <f aca="false">'Объем  платных услуг насел'!Q46/Население!R46</f>
        <v>33.9022222222222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" t="n">
        <f aca="false">'Объем  платных услуг насел'!B47/Население!C47</f>
        <v>6.73757225433526</v>
      </c>
      <c r="D47" s="1" t="n">
        <f aca="false">'Объем  платных услуг насел'!C47/Население!D47</f>
        <v>8.487747957993</v>
      </c>
      <c r="E47" s="1" t="n">
        <f aca="false">'Объем  платных услуг насел'!D47/Население!E47</f>
        <v>10.5825471698113</v>
      </c>
      <c r="F47" s="1" t="n">
        <f aca="false">'Объем  платных услуг насел'!E47/Население!F47</f>
        <v>13.1178571428571</v>
      </c>
      <c r="G47" s="1" t="n">
        <f aca="false">'Объем  платных услуг насел'!F47/Население!G47</f>
        <v>15.9207683073229</v>
      </c>
      <c r="H47" s="1" t="n">
        <f aca="false">'Объем  платных услуг насел'!G47/Население!H47</f>
        <v>18.7805755395683</v>
      </c>
      <c r="I47" s="1" t="n">
        <f aca="false">'Объем  платных услуг насел'!H47/Население!I47</f>
        <v>21.1006060606061</v>
      </c>
      <c r="J47" s="1" t="n">
        <f aca="false">'Объем  платных услуг насел'!I47/Население!J47</f>
        <v>23.1746031746032</v>
      </c>
      <c r="K47" s="1" t="n">
        <f aca="false">'Объем  платных услуг насел'!J47/Население!K47</f>
        <v>25.5849753694581</v>
      </c>
      <c r="L47" s="1" t="n">
        <f aca="false">'Объем  платных услуг насел'!K47/Население!L47</f>
        <v>27.4252163164401</v>
      </c>
      <c r="M47" s="1" t="n">
        <f aca="false">'Объем  платных услуг насел'!L47/Население!M47</f>
        <v>28.7484510532838</v>
      </c>
      <c r="N47" s="1" t="n">
        <f aca="false">'Объем  платных услуг насел'!M47/Население!N47</f>
        <v>29.8205445544554</v>
      </c>
      <c r="O47" s="1" t="n">
        <f aca="false">'Объем  платных услуг насел'!N47/Население!O47</f>
        <v>31.1204968944099</v>
      </c>
      <c r="P47" s="1" t="n">
        <f aca="false">'Объем  платных услуг насел'!O47/Население!P47</f>
        <v>32.7308176100629</v>
      </c>
      <c r="Q47" s="1" t="n">
        <f aca="false">'Объем  платных услуг насел'!P47/Население!Q47</f>
        <v>34.3962025316456</v>
      </c>
      <c r="R47" s="1" t="n">
        <f aca="false">'Объем  платных услуг насел'!Q47/Население!R47</f>
        <v>32.6906290115533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" t="n">
        <f aca="false">'Объем  платных услуг насел'!B48/Население!C48</f>
        <v>14.597288676236</v>
      </c>
      <c r="D48" s="1" t="n">
        <f aca="false">'Объем  платных услуг насел'!C48/Население!D48</f>
        <v>18.5039872408293</v>
      </c>
      <c r="E48" s="1" t="n">
        <f aca="false">'Объем  платных услуг насел'!D48/Население!E48</f>
        <v>24.8207446808511</v>
      </c>
      <c r="F48" s="1" t="n">
        <f aca="false">'Объем  платных услуг насел'!E48/Население!F48</f>
        <v>31.4860483656657</v>
      </c>
      <c r="G48" s="1" t="n">
        <f aca="false">'Объем  платных услуг насел'!F48/Население!G48</f>
        <v>35.2716901034757</v>
      </c>
      <c r="H48" s="1" t="n">
        <f aca="false">'Объем  платных услуг насел'!G48/Население!H48</f>
        <v>40.6992342223396</v>
      </c>
      <c r="I48" s="1" t="n">
        <f aca="false">'Объем  платных услуг насел'!H48/Население!I48</f>
        <v>46.3442019458322</v>
      </c>
      <c r="J48" s="1" t="n">
        <f aca="false">'Объем  платных услуг насел'!I48/Население!J48</f>
        <v>50.0052328623757</v>
      </c>
      <c r="K48" s="1" t="n">
        <f aca="false">'Объем  платных услуг насел'!J48/Население!K48</f>
        <v>55.3241271495571</v>
      </c>
      <c r="L48" s="1" t="n">
        <f aca="false">'Объем  платных услуг насел'!K48/Население!L48</f>
        <v>59.6005188067445</v>
      </c>
      <c r="M48" s="1" t="n">
        <f aca="false">'Объем  платных услуг насел'!L48/Население!M48</f>
        <v>64.0199017834066</v>
      </c>
      <c r="N48" s="1" t="n">
        <f aca="false">'Объем  платных услуг насел'!M48/Население!N48</f>
        <v>66.7279279279279</v>
      </c>
      <c r="O48" s="1" t="n">
        <f aca="false">'Объем  платных услуг насел'!N48/Население!O48</f>
        <v>68.7830551989731</v>
      </c>
      <c r="P48" s="1" t="n">
        <f aca="false">'Объем  платных услуг насел'!O48/Население!P48</f>
        <v>71.4295973326494</v>
      </c>
      <c r="Q48" s="1" t="n">
        <f aca="false">'Объем  платных услуг насел'!P48/Население!Q48</f>
        <v>74.7163720215219</v>
      </c>
      <c r="R48" s="1" t="n">
        <f aca="false">'Объем  платных услуг насел'!Q48/Население!R48</f>
        <v>67.472521828454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" t="n">
        <f aca="false">'Объем  платных услуг насел'!B49/Население!C49</f>
        <v>9.76843467011643</v>
      </c>
      <c r="D49" s="1" t="n">
        <f aca="false">'Объем  платных услуг насел'!C49/Население!D49</f>
        <v>12.1198186528497</v>
      </c>
      <c r="E49" s="1" t="n">
        <f aca="false">'Объем  платных услуг насел'!D49/Население!E49</f>
        <v>14.8426527958388</v>
      </c>
      <c r="F49" s="1" t="n">
        <f aca="false">'Объем  платных услуг насел'!E49/Население!F49</f>
        <v>17.6118721461187</v>
      </c>
      <c r="G49" s="1" t="n">
        <f aca="false">'Объем  платных услуг насел'!F49/Население!G49</f>
        <v>19.2269457161544</v>
      </c>
      <c r="H49" s="1" t="n">
        <f aca="false">'Объем  платных услуг насел'!G49/Население!H49</f>
        <v>22.2197368421053</v>
      </c>
      <c r="I49" s="1" t="n">
        <f aca="false">'Объем  платных услуг насел'!H49/Население!I49</f>
        <v>24.570487483531</v>
      </c>
      <c r="J49" s="1" t="n">
        <f aca="false">'Объем  платных услуг насел'!I49/Население!J49</f>
        <v>26.9057971014493</v>
      </c>
      <c r="K49" s="1" t="n">
        <f aca="false">'Объем  платных услуг насел'!J49/Население!K49</f>
        <v>32.2946605141727</v>
      </c>
      <c r="L49" s="1" t="n">
        <f aca="false">'Объем  платных услуг насел'!K49/Население!L49</f>
        <v>34.5816864295125</v>
      </c>
      <c r="M49" s="1" t="n">
        <f aca="false">'Объем  платных услуг насел'!L49/Население!M49</f>
        <v>35.4601186552406</v>
      </c>
      <c r="N49" s="1" t="n">
        <f aca="false">'Объем  платных услуг насел'!M49/Население!N49</f>
        <v>38.7547791694133</v>
      </c>
      <c r="O49" s="1" t="n">
        <f aca="false">'Объем  платных услуг насел'!N49/Население!O49</f>
        <v>41.7395902181097</v>
      </c>
      <c r="P49" s="1" t="n">
        <f aca="false">'Объем  платных услуг насел'!O49/Население!P49</f>
        <v>43.6529528865295</v>
      </c>
      <c r="Q49" s="1" t="n">
        <f aca="false">'Объем  платных услуг насел'!P49/Население!Q49</f>
        <v>45.1359093937375</v>
      </c>
      <c r="R49" s="1" t="n">
        <f aca="false">'Объем  платных услуг насел'!Q49/Население!R49</f>
        <v>42.6342933690556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" t="n">
        <f aca="false">'Объем  платных услуг насел'!B50/Население!C50</f>
        <v>9.87333854573886</v>
      </c>
      <c r="D50" s="1" t="n">
        <f aca="false">'Объем  платных услуг насел'!C50/Население!D50</f>
        <v>12.156346749226</v>
      </c>
      <c r="E50" s="1" t="n">
        <f aca="false">'Объем  платных услуг насел'!D50/Население!E50</f>
        <v>15.2301710730949</v>
      </c>
      <c r="F50" s="1" t="n">
        <f aca="false">'Объем  платных услуг насел'!E50/Население!F50</f>
        <v>18.4859594383775</v>
      </c>
      <c r="G50" s="1" t="n">
        <f aca="false">'Объем  платных услуг насел'!F50/Население!G50</f>
        <v>20.2916340891321</v>
      </c>
      <c r="H50" s="1" t="n">
        <f aca="false">'Объем  платных услуг насел'!G50/Население!H50</f>
        <v>22.5083932853717</v>
      </c>
      <c r="I50" s="1" t="n">
        <f aca="false">'Объем  платных услуг насел'!H50/Население!I50</f>
        <v>25.308740978348</v>
      </c>
      <c r="J50" s="1" t="n">
        <f aca="false">'Объем  платных услуг насел'!I50/Население!J50</f>
        <v>27.612540192926</v>
      </c>
      <c r="K50" s="1" t="n">
        <f aca="false">'Объем  платных услуг насел'!J50/Население!K50</f>
        <v>30.6475806451613</v>
      </c>
      <c r="L50" s="1" t="n">
        <f aca="false">'Объем  платных услуг насел'!K50/Население!L50</f>
        <v>32.2657512116317</v>
      </c>
      <c r="M50" s="1" t="n">
        <f aca="false">'Объем  платных услуг насел'!L50/Население!M50</f>
        <v>34.0670978172999</v>
      </c>
      <c r="N50" s="1" t="n">
        <f aca="false">'Объем  платных услуг насел'!M50/Население!N50</f>
        <v>36.5105177993528</v>
      </c>
      <c r="O50" s="1" t="n">
        <f aca="false">'Объем  платных услуг насел'!N50/Население!O50</f>
        <v>39.1657189277011</v>
      </c>
      <c r="P50" s="1" t="n">
        <f aca="false">'Объем  платных услуг насел'!O50/Население!P50</f>
        <v>41.5298446443173</v>
      </c>
      <c r="Q50" s="1" t="n">
        <f aca="false">'Объем  платных услуг насел'!P50/Население!Q50</f>
        <v>44.1822660098522</v>
      </c>
      <c r="R50" s="1" t="n">
        <f aca="false">'Объем  платных услуг насел'!Q50/Население!R50</f>
        <v>40.8758278145695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" t="n">
        <f aca="false">'Объем  платных услуг насел'!B51/Население!C51</f>
        <v>14.4659801397573</v>
      </c>
      <c r="D51" s="1" t="n">
        <f aca="false">'Объем  платных услуг насел'!C51/Население!D51</f>
        <v>16.8005822416303</v>
      </c>
      <c r="E51" s="1" t="n">
        <f aca="false">'Объем  платных услуг насел'!D51/Население!E51</f>
        <v>20.610399121201</v>
      </c>
      <c r="F51" s="1" t="n">
        <f aca="false">'Объем  платных услуг насел'!E51/Население!F51</f>
        <v>25.2498160412068</v>
      </c>
      <c r="G51" s="1" t="n">
        <f aca="false">'Объем  платных услуг насел'!F51/Население!G51</f>
        <v>29.0155096011817</v>
      </c>
      <c r="H51" s="1" t="n">
        <f aca="false">'Объем  платных услуг насел'!G51/Население!H51</f>
        <v>34.422171602126</v>
      </c>
      <c r="I51" s="1" t="n">
        <f aca="false">'Объем  платных услуг насел'!H51/Население!I51</f>
        <v>39.1056632459141</v>
      </c>
      <c r="J51" s="1" t="n">
        <f aca="false">'Объем  платных услуг насел'!I51/Население!J51</f>
        <v>42.6848899012908</v>
      </c>
      <c r="K51" s="1" t="n">
        <f aca="false">'Объем  платных услуг насел'!J51/Население!K51</f>
        <v>47.146813353566</v>
      </c>
      <c r="L51" s="1" t="n">
        <f aca="false">'Объем  платных услуг насел'!K51/Население!L51</f>
        <v>49.671596511187</v>
      </c>
      <c r="M51" s="1" t="n">
        <f aca="false">'Объем  платных услуг насел'!L51/Население!M51</f>
        <v>50.5952923310554</v>
      </c>
      <c r="N51" s="1" t="n">
        <f aca="false">'Объем  платных услуг насел'!M51/Население!N51</f>
        <v>53.2382218844985</v>
      </c>
      <c r="O51" s="1" t="n">
        <f aca="false">'Объем  платных услуг насел'!N51/Население!O51</f>
        <v>57.800228745711</v>
      </c>
      <c r="P51" s="1" t="n">
        <f aca="false">'Объем  платных услуг насел'!O51/Население!P51</f>
        <v>61.3573343546534</v>
      </c>
      <c r="Q51" s="1" t="n">
        <f aca="false">'Объем  платных услуг насел'!P51/Население!Q51</f>
        <v>64.6252404771066</v>
      </c>
      <c r="R51" s="1" t="n">
        <f aca="false">'Объем  платных услуг насел'!Q51/Население!R51</f>
        <v>56.5160915083366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" t="n">
        <f aca="false">'Объем  платных услуг насел'!B52/Население!C52</f>
        <v>9.74277660324172</v>
      </c>
      <c r="D52" s="1" t="n">
        <f aca="false">'Объем  платных услуг насел'!C52/Население!D52</f>
        <v>11.3326403326403</v>
      </c>
      <c r="E52" s="1" t="n">
        <f aca="false">'Объем  платных услуг насел'!D52/Население!E52</f>
        <v>14.9754730203224</v>
      </c>
      <c r="F52" s="1" t="n">
        <f aca="false">'Объем  платных услуг насел'!E52/Население!F52</f>
        <v>18.8903043170559</v>
      </c>
      <c r="G52" s="1" t="n">
        <f aca="false">'Объем  платных услуг насел'!F52/Население!G52</f>
        <v>21.7016416845111</v>
      </c>
      <c r="H52" s="1" t="n">
        <f aca="false">'Объем  платных услуг насел'!G52/Население!H52</f>
        <v>23.7856609410007</v>
      </c>
      <c r="I52" s="1" t="n">
        <f aca="false">'Объем  платных услуг насел'!H52/Население!I52</f>
        <v>26.8659638554217</v>
      </c>
      <c r="J52" s="1" t="n">
        <f aca="false">'Объем  платных услуг насел'!I52/Население!J52</f>
        <v>28.9704321455648</v>
      </c>
      <c r="K52" s="1" t="n">
        <f aca="false">'Объем  платных услуг насел'!J52/Население!K52</f>
        <v>34.4263920671243</v>
      </c>
      <c r="L52" s="1" t="n">
        <f aca="false">'Объем  платных услуг насел'!K52/Население!L52</f>
        <v>36.8266871165644</v>
      </c>
      <c r="M52" s="1" t="n">
        <f aca="false">'Объем  платных услуг насел'!L52/Население!M52</f>
        <v>38.27833461835</v>
      </c>
      <c r="N52" s="1" t="n">
        <f aca="false">'Объем  платных услуг насел'!M52/Население!N52</f>
        <v>39.875386996904</v>
      </c>
      <c r="O52" s="1" t="n">
        <f aca="false">'Объем  платных услуг насел'!N52/Население!O52</f>
        <v>42.2486360093531</v>
      </c>
      <c r="P52" s="1" t="n">
        <f aca="false">'Объем  платных услуг насел'!O52/Население!P52</f>
        <v>44.502358490566</v>
      </c>
      <c r="Q52" s="1" t="n">
        <f aca="false">'Объем  платных услуг насел'!P52/Население!Q52</f>
        <v>47.5003958828187</v>
      </c>
      <c r="R52" s="1" t="n">
        <f aca="false">'Объем  платных услуг насел'!Q52/Население!R52</f>
        <v>45.7224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" t="n">
        <f aca="false">'Объем  платных услуг насел'!B53/Население!C53</f>
        <v>10.0058582308143</v>
      </c>
      <c r="D53" s="1" t="n">
        <f aca="false">'Объем  платных услуг насел'!C53/Население!D53</f>
        <v>12.8715919085312</v>
      </c>
      <c r="E53" s="1" t="n">
        <f aca="false">'Объем  платных услуг насел'!D53/Население!E53</f>
        <v>15.7920733510796</v>
      </c>
      <c r="F53" s="1" t="n">
        <f aca="false">'Объем  платных услуг насел'!E53/Население!F53</f>
        <v>20.0892857142857</v>
      </c>
      <c r="G53" s="1" t="n">
        <f aca="false">'Объем  платных услуг насел'!F53/Население!G53</f>
        <v>23.5908410655492</v>
      </c>
      <c r="H53" s="1" t="n">
        <f aca="false">'Объем  платных услуг насел'!G53/Население!H53</f>
        <v>26.8237605804111</v>
      </c>
      <c r="I53" s="1" t="n">
        <f aca="false">'Объем  платных услуг насел'!H53/Население!I53</f>
        <v>30.3336366393691</v>
      </c>
      <c r="J53" s="1" t="n">
        <f aca="false">'Объем  платных услуг насел'!I53/Население!J53</f>
        <v>34.2322188449848</v>
      </c>
      <c r="K53" s="1" t="n">
        <f aca="false">'Объем  платных услуг насел'!J53/Население!K53</f>
        <v>42.9012496190186</v>
      </c>
      <c r="L53" s="1" t="n">
        <f aca="false">'Объем  платных услуг насел'!K53/Население!L53</f>
        <v>45.62874617737</v>
      </c>
      <c r="M53" s="1" t="n">
        <f aca="false">'Объем  платных услуг насел'!L53/Население!M53</f>
        <v>47.2288343558282</v>
      </c>
      <c r="N53" s="1" t="n">
        <f aca="false">'Объем  платных услуг насел'!M53/Население!N53</f>
        <v>49.503078817734</v>
      </c>
      <c r="O53" s="1" t="n">
        <f aca="false">'Объем  платных услуг насел'!N53/Население!O53</f>
        <v>53.6377125193199</v>
      </c>
      <c r="P53" s="1" t="n">
        <f aca="false">'Объем  платных услуг насел'!O53/Население!P53</f>
        <v>57.2146189735614</v>
      </c>
      <c r="Q53" s="1" t="n">
        <f aca="false">'Объем  платных услуг насел'!P53/Население!Q53</f>
        <v>61.1607867624102</v>
      </c>
      <c r="R53" s="1" t="n">
        <f aca="false">'Объем  платных услуг насел'!Q53/Население!R53</f>
        <v>55.5470569719862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" t="n">
        <f aca="false">'Объем  платных услуг насел'!B54/Население!C54</f>
        <v>9.38079311992355</v>
      </c>
      <c r="D54" s="1" t="n">
        <f aca="false">'Объем  платных услуг насел'!C54/Население!D54</f>
        <v>10.8208606173994</v>
      </c>
      <c r="E54" s="1" t="n">
        <f aca="false">'Объем  платных услуг насел'!D54/Население!E54</f>
        <v>14.1683913452493</v>
      </c>
      <c r="F54" s="1" t="n">
        <f aca="false">'Объем  платных услуг насел'!E54/Население!F54</f>
        <v>18.9480887210949</v>
      </c>
      <c r="G54" s="1" t="n">
        <f aca="false">'Объем  платных услуг насел'!F54/Население!G54</f>
        <v>22.452178030303</v>
      </c>
      <c r="H54" s="1" t="n">
        <f aca="false">'Объем  платных услуг насел'!G54/Население!H54</f>
        <v>25.6727362204724</v>
      </c>
      <c r="I54" s="1" t="n">
        <f aca="false">'Объем  платных услуг насел'!H54/Население!I54</f>
        <v>29.0103754940711</v>
      </c>
      <c r="J54" s="1" t="n">
        <f aca="false">'Объем  платных услуг насел'!I54/Население!J54</f>
        <v>32.1195436507937</v>
      </c>
      <c r="K54" s="1" t="n">
        <f aca="false">'Объем  платных услуг насел'!J54/Население!K54</f>
        <v>36.7406669985067</v>
      </c>
      <c r="L54" s="1" t="n">
        <f aca="false">'Объем  платных услуг насел'!K54/Население!L54</f>
        <v>39.9870064967516</v>
      </c>
      <c r="M54" s="1" t="n">
        <f aca="false">'Объем  платных услуг насел'!L54/Население!M54</f>
        <v>42.0491228070176</v>
      </c>
      <c r="N54" s="1" t="n">
        <f aca="false">'Объем  платных услуг насел'!M54/Население!N54</f>
        <v>40.4643216080402</v>
      </c>
      <c r="O54" s="1" t="n">
        <f aca="false">'Объем  платных услуг насел'!N54/Население!O54</f>
        <v>42.1521739130435</v>
      </c>
      <c r="P54" s="1" t="n">
        <f aca="false">'Объем  платных услуг насел'!O54/Население!P54</f>
        <v>45.302088639837</v>
      </c>
      <c r="Q54" s="1" t="n">
        <f aca="false">'Объем  платных услуг насел'!P54/Население!Q54</f>
        <v>47.4251405212059</v>
      </c>
      <c r="R54" s="1" t="n">
        <f aca="false">'Объем  платных услуг насел'!Q54/Население!R54</f>
        <v>45.1085949562532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" t="n">
        <f aca="false">'Объем  платных услуг насел'!B55/Население!C55</f>
        <v>9.17816901408451</v>
      </c>
      <c r="D55" s="1" t="n">
        <f aca="false">'Объем  платных услуг насел'!C55/Население!D55</f>
        <v>11.4346590909091</v>
      </c>
      <c r="E55" s="1" t="n">
        <f aca="false">'Объем  платных услуг насел'!D55/Население!E55</f>
        <v>13.9813753581662</v>
      </c>
      <c r="F55" s="1" t="n">
        <f aca="false">'Объем  платных услуг насел'!E55/Население!F55</f>
        <v>17.0223342939481</v>
      </c>
      <c r="G55" s="1" t="n">
        <f aca="false">'Объем  платных услуг насел'!F55/Население!G55</f>
        <v>19.1123188405797</v>
      </c>
      <c r="H55" s="1" t="n">
        <f aca="false">'Объем  платных услуг насел'!G55/Население!H55</f>
        <v>20.9183526011561</v>
      </c>
      <c r="I55" s="1" t="n">
        <f aca="false">'Объем  платных услуг насел'!H55/Население!I55</f>
        <v>22.8525780682643</v>
      </c>
      <c r="J55" s="1" t="n">
        <f aca="false">'Объем  платных услуг насел'!I55/Население!J55</f>
        <v>25.1840759678598</v>
      </c>
      <c r="K55" s="1" t="n">
        <f aca="false">'Объем  платных услуг насел'!J55/Население!K55</f>
        <v>29.6634827332844</v>
      </c>
      <c r="L55" s="1" t="n">
        <f aca="false">'Объем  платных услуг насел'!K55/Население!L55</f>
        <v>31.9749262536873</v>
      </c>
      <c r="M55" s="1" t="n">
        <f aca="false">'Объем  платных услуг насел'!L55/Население!M55</f>
        <v>35.3765752409192</v>
      </c>
      <c r="N55" s="1" t="n">
        <f aca="false">'Объем  платных услуг насел'!M55/Население!N55</f>
        <v>37.0670640834575</v>
      </c>
      <c r="O55" s="1" t="n">
        <f aca="false">'Объем  платных услуг насел'!N55/Население!O55</f>
        <v>39.7387387387387</v>
      </c>
      <c r="P55" s="1" t="n">
        <f aca="false">'Объем  платных услуг насел'!O55/Население!P55</f>
        <v>41.9097116843703</v>
      </c>
      <c r="Q55" s="1" t="n">
        <f aca="false">'Объем  платных услуг насел'!P55/Население!Q55</f>
        <v>45.3805513016845</v>
      </c>
      <c r="R55" s="1" t="n">
        <f aca="false">'Объем  платных услуг насел'!Q55/Население!R55</f>
        <v>42.2192099147947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" t="n">
        <f aca="false">'Объем  платных услуг насел'!B56/Население!C56</f>
        <v>16.2845629262244</v>
      </c>
      <c r="D56" s="1" t="n">
        <f aca="false">'Объем  платных услуг насел'!C56/Население!D56</f>
        <v>20.6970837253057</v>
      </c>
      <c r="E56" s="1" t="n">
        <f aca="false">'Объем  платных услуг насел'!D56/Население!E56</f>
        <v>25.7168030207678</v>
      </c>
      <c r="F56" s="1" t="n">
        <f aca="false">'Объем  платных услуг насел'!E56/Население!F56</f>
        <v>30.1244878663725</v>
      </c>
      <c r="G56" s="1" t="n">
        <f aca="false">'Объем  платных услуг насел'!F56/Население!G56</f>
        <v>33.5761589403974</v>
      </c>
      <c r="H56" s="1" t="n">
        <f aca="false">'Объем  платных услуг насел'!G56/Население!H56</f>
        <v>34.8556765163297</v>
      </c>
      <c r="I56" s="1" t="n">
        <f aca="false">'Объем  платных услуг насел'!H56/Население!I56</f>
        <v>37.9359054138146</v>
      </c>
      <c r="J56" s="1" t="n">
        <f aca="false">'Объем  платных услуг насел'!I56/Население!J56</f>
        <v>39.010582010582</v>
      </c>
      <c r="K56" s="1" t="n">
        <f aca="false">'Объем  платных услуг насел'!J56/Население!K56</f>
        <v>42.3151666147618</v>
      </c>
      <c r="L56" s="1" t="n">
        <f aca="false">'Объем  платных услуг насел'!K56/Население!L56</f>
        <v>45.0728291316527</v>
      </c>
      <c r="M56" s="1" t="n">
        <f aca="false">'Объем  платных услуг насел'!L56/Население!M56</f>
        <v>47.4457267623206</v>
      </c>
      <c r="N56" s="1" t="n">
        <f aca="false">'Объем  платных услуг насел'!M56/Население!N56</f>
        <v>49.2422728691851</v>
      </c>
      <c r="O56" s="1" t="n">
        <f aca="false">'Объем  платных услуг насел'!N56/Население!O56</f>
        <v>52.246789852803</v>
      </c>
      <c r="P56" s="1" t="n">
        <f aca="false">'Объем  платных услуг насел'!O56/Население!P56</f>
        <v>55.0267043669494</v>
      </c>
      <c r="Q56" s="1" t="n">
        <f aca="false">'Объем  платных услуг насел'!P56/Население!Q56</f>
        <v>57.1100975149418</v>
      </c>
      <c r="R56" s="1" t="n">
        <f aca="false">'Объем  платных услуг насел'!Q56/Население!R56</f>
        <v>51.4619530754597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" t="n">
        <f aca="false">'Объем  платных услуг насел'!B57/Население!C57</f>
        <v>8.87186414511772</v>
      </c>
      <c r="D57" s="1" t="n">
        <f aca="false">'Объем  платных услуг насел'!C57/Население!D57</f>
        <v>10.7120398773006</v>
      </c>
      <c r="E57" s="1" t="n">
        <f aca="false">'Объем  платных услуг насел'!D57/Население!E57</f>
        <v>13.0057803468208</v>
      </c>
      <c r="F57" s="1" t="n">
        <f aca="false">'Объем  платных услуг насел'!E57/Население!F57</f>
        <v>15.7794117647059</v>
      </c>
      <c r="G57" s="1" t="n">
        <f aca="false">'Объем  платных услуг насел'!F57/Население!G57</f>
        <v>17.858142246405</v>
      </c>
      <c r="H57" s="1" t="n">
        <f aca="false">'Объем  платных услуг насел'!G57/Население!H57</f>
        <v>21.3473600635173</v>
      </c>
      <c r="I57" s="1" t="n">
        <f aca="false">'Объем  платных услуг насел'!H57/Население!I57</f>
        <v>25.9378238341969</v>
      </c>
      <c r="J57" s="1" t="n">
        <f aca="false">'Объем  платных услуг насел'!I57/Население!J57</f>
        <v>27.309628445865</v>
      </c>
      <c r="K57" s="1" t="n">
        <f aca="false">'Объем  платных услуг насел'!J57/Население!K57</f>
        <v>30.4905887064477</v>
      </c>
      <c r="L57" s="1" t="n">
        <f aca="false">'Объем  платных услуг насел'!K57/Население!L57</f>
        <v>31.663858804653</v>
      </c>
      <c r="M57" s="1" t="n">
        <f aca="false">'Объем  платных услуг насел'!L57/Население!M57</f>
        <v>32.5566720257235</v>
      </c>
      <c r="N57" s="1" t="n">
        <f aca="false">'Объем  платных услуг насел'!M57/Население!N57</f>
        <v>34.8975393303752</v>
      </c>
      <c r="O57" s="1" t="n">
        <f aca="false">'Объем  платных услуг насел'!N57/Население!O57</f>
        <v>37.8717011774259</v>
      </c>
      <c r="P57" s="1" t="n">
        <f aca="false">'Объем  платных услуг насел'!O57/Население!P57</f>
        <v>40.1900860303154</v>
      </c>
      <c r="Q57" s="1" t="n">
        <f aca="false">'Объем  платных услуг насел'!P57/Население!Q57</f>
        <v>42.8905862923204</v>
      </c>
      <c r="R57" s="1" t="n">
        <f aca="false">'Объем  платных услуг насел'!Q57/Население!R57</f>
        <v>40.8325678496868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" t="n">
        <f aca="false">'Объем  платных услуг насел'!B58/Население!C58</f>
        <v>10.4298507462687</v>
      </c>
      <c r="D58" s="1" t="n">
        <f aca="false">'Объем  платных услуг насел'!C58/Население!D58</f>
        <v>12.560628742515</v>
      </c>
      <c r="E58" s="1" t="n">
        <f aca="false">'Объем  платных услуг насел'!D58/Население!E58</f>
        <v>15.3131618759455</v>
      </c>
      <c r="F58" s="1" t="n">
        <f aca="false">'Объем  платных услуг насел'!E58/Население!F58</f>
        <v>18.4443597560976</v>
      </c>
      <c r="G58" s="1" t="n">
        <f aca="false">'Объем  платных услуг насел'!F58/Население!G58</f>
        <v>20.0835249042146</v>
      </c>
      <c r="H58" s="1" t="n">
        <f aca="false">'Объем  платных услуг насел'!G58/Население!H58</f>
        <v>23.4387596899225</v>
      </c>
      <c r="I58" s="1" t="n">
        <f aca="false">'Объем  платных услуг насел'!H58/Население!I58</f>
        <v>26.682527301092</v>
      </c>
      <c r="J58" s="1" t="n">
        <f aca="false">'Объем  платных услуг насел'!I58/Население!J58</f>
        <v>29.7331240188383</v>
      </c>
      <c r="K58" s="1" t="n">
        <f aca="false">'Объем  платных услуг насел'!J58/Население!K58</f>
        <v>33.2484227129338</v>
      </c>
      <c r="L58" s="1" t="n">
        <f aca="false">'Объем  платных услуг насел'!K58/Население!L58</f>
        <v>35.5736925515055</v>
      </c>
      <c r="M58" s="1" t="n">
        <f aca="false">'Объем  платных услуг насел'!L58/Население!M58</f>
        <v>38.0683624801272</v>
      </c>
      <c r="N58" s="1" t="n">
        <f aca="false">'Объем  платных услуг насел'!M58/Население!N58</f>
        <v>39.7637669592977</v>
      </c>
      <c r="O58" s="1" t="n">
        <f aca="false">'Объем  платных услуг насел'!N58/Население!O58</f>
        <v>41.7201283079391</v>
      </c>
      <c r="P58" s="1" t="n">
        <f aca="false">'Объем  платных услуг насел'!O58/Население!P58</f>
        <v>44.0799676898223</v>
      </c>
      <c r="Q58" s="1" t="n">
        <f aca="false">'Объем  платных услуг насел'!P58/Население!Q58</f>
        <v>47.1276422764228</v>
      </c>
      <c r="R58" s="1" t="n">
        <f aca="false">'Объем  платных услуг насел'!Q58/Население!R58</f>
        <v>44.615763546798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" t="n">
        <f aca="false">'Объем  платных услуг насел'!B59/Население!C59</f>
        <v>7.47713097713098</v>
      </c>
      <c r="D59" s="1" t="n">
        <f aca="false">'Объем  платных услуг насел'!C59/Население!D59</f>
        <v>9.33265306122449</v>
      </c>
      <c r="E59" s="1" t="n">
        <f aca="false">'Объем  платных услуг насел'!D59/Население!E59</f>
        <v>12.203302373581</v>
      </c>
      <c r="F59" s="1" t="n">
        <f aca="false">'Объем  платных услуг насел'!E59/Население!F59</f>
        <v>15.4697916666667</v>
      </c>
      <c r="G59" s="1" t="n">
        <f aca="false">'Объем  платных услуг насел'!F59/Население!G59</f>
        <v>19.1846799580273</v>
      </c>
      <c r="H59" s="1" t="n">
        <f aca="false">'Объем  платных услуг насел'!G59/Население!H59</f>
        <v>20.6347634763476</v>
      </c>
      <c r="I59" s="1" t="n">
        <f aca="false">'Объем  платных услуг насел'!H59/Население!I59</f>
        <v>24.7678571428571</v>
      </c>
      <c r="J59" s="1" t="n">
        <f aca="false">'Объем  платных услуг насел'!I59/Население!J59</f>
        <v>26.4853273137698</v>
      </c>
      <c r="K59" s="1" t="n">
        <f aca="false">'Объем  платных услуг насел'!J59/Население!K59</f>
        <v>29.903078677309</v>
      </c>
      <c r="L59" s="1" t="n">
        <f aca="false">'Объем  платных услуг насел'!K59/Население!L59</f>
        <v>31.035632183908</v>
      </c>
      <c r="M59" s="1" t="n">
        <f aca="false">'Объем  платных услуг насел'!L59/Население!M59</f>
        <v>32.7354988399072</v>
      </c>
      <c r="N59" s="1" t="n">
        <f aca="false">'Объем  платных услуг насел'!M59/Население!N59</f>
        <v>33.884074941452</v>
      </c>
      <c r="O59" s="1" t="n">
        <f aca="false">'Объем  платных услуг насел'!N59/Население!O59</f>
        <v>35.8120567375887</v>
      </c>
      <c r="P59" s="1" t="n">
        <f aca="false">'Объем  платных услуг насел'!O59/Население!P59</f>
        <v>37.4011976047904</v>
      </c>
      <c r="Q59" s="1" t="n">
        <f aca="false">'Объем  платных услуг насел'!P59/Население!Q59</f>
        <v>39.7980652962515</v>
      </c>
      <c r="R59" s="1" t="n">
        <f aca="false">'Объем  платных услуг насел'!Q59/Население!R59</f>
        <v>34.7155067155067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" t="n">
        <f aca="false">'Объем  платных услуг насел'!B60/Население!C60</f>
        <v>15.7589531680441</v>
      </c>
      <c r="D60" s="1" t="n">
        <f aca="false">'Объем  платных услуг насел'!C60/Население!D60</f>
        <v>20.3546485260771</v>
      </c>
      <c r="E60" s="1" t="n">
        <f aca="false">'Объем  платных услуг насел'!D60/Население!E60</f>
        <v>24.9440909090909</v>
      </c>
      <c r="F60" s="1" t="n">
        <f aca="false">'Объем  платных услуг насел'!E60/Население!F60</f>
        <v>30.6826660600546</v>
      </c>
      <c r="G60" s="1" t="n">
        <f aca="false">'Объем  платных услуг насел'!F60/Население!G60</f>
        <v>35.1881683731513</v>
      </c>
      <c r="H60" s="1" t="n">
        <f aca="false">'Объем  платных услуг насел'!G60/Население!H60</f>
        <v>40.8459390272283</v>
      </c>
      <c r="I60" s="1" t="n">
        <f aca="false">'Объем  платных услуг насел'!H60/Население!I60</f>
        <v>46.3561643835616</v>
      </c>
      <c r="J60" s="1" t="n">
        <f aca="false">'Объем  платных услуг насел'!I60/Население!J60</f>
        <v>49.8137164040779</v>
      </c>
      <c r="K60" s="1" t="n">
        <f aca="false">'Объем  платных услуг насел'!J60/Население!K60</f>
        <v>58.6139782457764</v>
      </c>
      <c r="L60" s="1" t="n">
        <f aca="false">'Объем  платных услуг насел'!K60/Население!L60</f>
        <v>64.9574763115322</v>
      </c>
      <c r="M60" s="1" t="n">
        <f aca="false">'Объем  платных услуг насел'!L60/Население!M60</f>
        <v>72.0651270207852</v>
      </c>
      <c r="N60" s="1" t="n">
        <f aca="false">'Объем  платных услуг насел'!M60/Население!N60</f>
        <v>77.2432432432432</v>
      </c>
      <c r="O60" s="1" t="n">
        <f aca="false">'Объем  платных услуг насел'!N60/Население!O60</f>
        <v>83.092485549133</v>
      </c>
      <c r="P60" s="1" t="n">
        <f aca="false">'Объем  платных услуг насел'!O60/Население!P60</f>
        <v>90.7110750695088</v>
      </c>
      <c r="Q60" s="1" t="n">
        <f aca="false">'Объем  платных услуг насел'!P60/Население!Q60</f>
        <v>93.7770818835537</v>
      </c>
      <c r="R60" s="1" t="n">
        <f aca="false">'Объем  платных услуг насел'!Q60/Население!R60</f>
        <v>76.0300699300699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" t="n">
        <f aca="false">'Объем  платных услуг насел'!B61/Население!C61</f>
        <v>20.1815421979356</v>
      </c>
      <c r="D61" s="1" t="n">
        <f aca="false">'Объем  платных услуг насел'!C61/Население!D61</f>
        <v>25.0737285585314</v>
      </c>
      <c r="E61" s="1" t="n">
        <f aca="false">'Объем  платных услуг насел'!D61/Население!E61</f>
        <v>30.4627802690583</v>
      </c>
      <c r="F61" s="1" t="n">
        <f aca="false">'Объем  платных услуг насел'!E61/Население!F61</f>
        <v>36.2996443390634</v>
      </c>
      <c r="G61" s="1" t="n">
        <f aca="false">'Объем  платных услуг насел'!F61/Население!G61</f>
        <v>39.7007943512798</v>
      </c>
      <c r="H61" s="1" t="n">
        <f aca="false">'Объем  платных услуг насел'!G61/Население!H61</f>
        <v>40.9089574155654</v>
      </c>
      <c r="I61" s="1" t="n">
        <f aca="false">'Объем  платных услуг насел'!H61/Население!I61</f>
        <v>44.535549132948</v>
      </c>
      <c r="J61" s="1" t="n">
        <f aca="false">'Объем  платных услуг насел'!I61/Население!J61</f>
        <v>47.775847336941</v>
      </c>
      <c r="K61" s="1" t="n">
        <f aca="false">'Объем  платных услуг насел'!J61/Население!K61</f>
        <v>51.12239142696</v>
      </c>
      <c r="L61" s="1" t="n">
        <f aca="false">'Объем  платных услуг насел'!K61/Население!L61</f>
        <v>54.7260541748115</v>
      </c>
      <c r="M61" s="1" t="n">
        <f aca="false">'Объем  платных услуг насел'!L61/Население!M61</f>
        <v>58.2331950207469</v>
      </c>
      <c r="N61" s="1" t="n">
        <f aca="false">'Объем  платных услуг насел'!M61/Население!N61</f>
        <v>60.7579234972678</v>
      </c>
      <c r="O61" s="1" t="n">
        <f aca="false">'Объем  платных услуг насел'!N61/Население!O61</f>
        <v>64.5205850487541</v>
      </c>
      <c r="P61" s="1" t="n">
        <f aca="false">'Объем  платных услуг насел'!O61/Население!P61</f>
        <v>67.4542035992479</v>
      </c>
      <c r="Q61" s="1" t="n">
        <f aca="false">'Объем  платных услуг насел'!P61/Население!Q61</f>
        <v>70.3146127229172</v>
      </c>
      <c r="R61" s="1" t="n">
        <f aca="false">'Объем  платных услуг насел'!Q61/Население!R61</f>
        <v>63.2681312863949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" t="n">
        <f aca="false">'Объем  платных услуг насел'!B62/Население!C62</f>
        <v>11.6602217799261</v>
      </c>
      <c r="D62" s="1" t="n">
        <f aca="false">'Объем  платных услуг насел'!C62/Население!D62</f>
        <v>14.7445482866044</v>
      </c>
      <c r="E62" s="1" t="n">
        <f aca="false">'Объем  платных услуг насел'!D62/Население!E62</f>
        <v>18.3918112027296</v>
      </c>
      <c r="F62" s="1" t="n">
        <f aca="false">'Объем  платных услуг насел'!E62/Население!F62</f>
        <v>21.7043577328396</v>
      </c>
      <c r="G62" s="1" t="n">
        <f aca="false">'Объем  платных услуг насел'!F62/Население!G62</f>
        <v>21.3241163055872</v>
      </c>
      <c r="H62" s="1" t="n">
        <f aca="false">'Объем  платных услуг насел'!G62/Население!H62</f>
        <v>23.6777905638665</v>
      </c>
      <c r="I62" s="1" t="n">
        <f aca="false">'Объем  платных услуг насел'!H62/Население!I62</f>
        <v>30.4204022988506</v>
      </c>
      <c r="J62" s="1" t="n">
        <f aca="false">'Объем  платных услуг насел'!I62/Население!J62</f>
        <v>32.2728837876614</v>
      </c>
      <c r="K62" s="1" t="n">
        <f aca="false">'Объем  платных услуг насел'!J62/Население!K62</f>
        <v>36.0412607449857</v>
      </c>
      <c r="L62" s="1" t="n">
        <f aca="false">'Объем  платных услуг насел'!K62/Население!L62</f>
        <v>38.3150371640938</v>
      </c>
      <c r="M62" s="1" t="n">
        <f aca="false">'Объем  платных услуг насел'!L62/Население!M62</f>
        <v>39.3493287632105</v>
      </c>
      <c r="N62" s="1" t="n">
        <f aca="false">'Объем  платных услуг насел'!M62/Население!N62</f>
        <v>40.5796687607082</v>
      </c>
      <c r="O62" s="1" t="n">
        <f aca="false">'Объем  платных услуг насел'!N62/Население!O62</f>
        <v>43.2925851703407</v>
      </c>
      <c r="P62" s="1" t="n">
        <f aca="false">'Объем  платных услуг насел'!O62/Население!P62</f>
        <v>47.25</v>
      </c>
      <c r="Q62" s="1" t="n">
        <f aca="false">'Объем  платных услуг насел'!P62/Население!Q62</f>
        <v>51.5620311598384</v>
      </c>
      <c r="R62" s="1" t="n">
        <f aca="false">'Объем  платных услуг насел'!Q62/Население!R62</f>
        <v>50.3592796979378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" t="n">
        <f aca="false">'Объем  платных услуг насел'!B63/Население!C63</f>
        <v>5.0049504950495</v>
      </c>
      <c r="D63" s="1" t="n">
        <f aca="false">'Объем  платных услуг насел'!C63/Население!D63</f>
        <v>5.99019607843137</v>
      </c>
      <c r="E63" s="1" t="n">
        <f aca="false">'Объем  платных услуг насел'!D63/Население!E63</f>
        <v>7.46829268292683</v>
      </c>
      <c r="F63" s="1" t="n">
        <f aca="false">'Объем  платных услуг насел'!E63/Население!F63</f>
        <v>9.52657004830918</v>
      </c>
      <c r="G63" s="1" t="n">
        <f aca="false">'Объем  платных услуг насел'!F63/Население!G63</f>
        <v>11.2296650717703</v>
      </c>
      <c r="H63" s="1" t="n">
        <f aca="false">'Объем  платных услуг насел'!G63/Население!H63</f>
        <v>12.8019323671498</v>
      </c>
      <c r="I63" s="1" t="n">
        <f aca="false">'Объем  платных услуг насел'!H63/Население!I63</f>
        <v>14.1435406698565</v>
      </c>
      <c r="J63" s="1" t="n">
        <f aca="false">'Объем  платных услуг насел'!I63/Население!J63</f>
        <v>15.552380952381</v>
      </c>
      <c r="K63" s="1" t="n">
        <f aca="false">'Объем  платных услуг насел'!J63/Население!K63</f>
        <v>17.132701421801</v>
      </c>
      <c r="L63" s="1" t="n">
        <f aca="false">'Объем  платных услуг насел'!K63/Население!L63</f>
        <v>18.3878504672897</v>
      </c>
      <c r="M63" s="1" t="n">
        <f aca="false">'Объем  платных услуг насел'!L63/Население!M63</f>
        <v>21.2604651162791</v>
      </c>
      <c r="N63" s="1" t="n">
        <f aca="false">'Объем  платных услуг насел'!M63/Население!N63</f>
        <v>22.7695852534562</v>
      </c>
      <c r="O63" s="1" t="n">
        <f aca="false">'Объем  платных услуг насел'!N63/Население!O63</f>
        <v>24.4128440366972</v>
      </c>
      <c r="P63" s="1" t="n">
        <f aca="false">'Объем  платных услуг насел'!O63/Население!P63</f>
        <v>27.2328767123288</v>
      </c>
      <c r="Q63" s="1" t="n">
        <f aca="false">'Объем  платных услуг насел'!P63/Население!Q63</f>
        <v>29.5318181818182</v>
      </c>
      <c r="R63" s="1" t="n">
        <f aca="false">'Объем  платных услуг насел'!Q63/Население!R63</f>
        <v>29.6470588235294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" t="n">
        <f aca="false">'Объем  платных услуг насел'!B64/Население!C64</f>
        <v>9.23474663908997</v>
      </c>
      <c r="D64" s="1" t="n">
        <f aca="false">'Объем  платных услуг насел'!C64/Население!D64</f>
        <v>11.847510373444</v>
      </c>
      <c r="E64" s="1" t="n">
        <f aca="false">'Объем  платных услуг насел'!D64/Население!E64</f>
        <v>14.2114583333333</v>
      </c>
      <c r="F64" s="1" t="n">
        <f aca="false">'Объем  платных услуг насел'!E64/Население!F64</f>
        <v>17.603125</v>
      </c>
      <c r="G64" s="1" t="n">
        <f aca="false">'Объем  платных услуг насел'!F64/Население!G64</f>
        <v>19.8563995837669</v>
      </c>
      <c r="H64" s="1" t="n">
        <f aca="false">'Объем  платных услуг насел'!G64/Население!H64</f>
        <v>21.3199588477366</v>
      </c>
      <c r="I64" s="1" t="n">
        <f aca="false">'Объем  платных услуг насел'!H64/Население!I64</f>
        <v>24.8506694129763</v>
      </c>
      <c r="J64" s="1" t="n">
        <f aca="false">'Объем  платных услуг насел'!I64/Население!J64</f>
        <v>27.8343621399177</v>
      </c>
      <c r="K64" s="1" t="n">
        <f aca="false">'Объем  платных услуг насел'!J64/Население!K64</f>
        <v>36.8429158110883</v>
      </c>
      <c r="L64" s="1" t="n">
        <f aca="false">'Объем  платных услуг насел'!K64/Население!L64</f>
        <v>39.6196319018405</v>
      </c>
      <c r="M64" s="1" t="n">
        <f aca="false">'Объем  платных услуг насел'!L64/Население!M64</f>
        <v>42.7128309572301</v>
      </c>
      <c r="N64" s="1" t="n">
        <f aca="false">'Объем  платных услуг насел'!M64/Население!N64</f>
        <v>44.1412601626016</v>
      </c>
      <c r="O64" s="1" t="n">
        <f aca="false">'Объем  платных услуг насел'!N64/Население!O64</f>
        <v>45.5431472081218</v>
      </c>
      <c r="P64" s="1" t="n">
        <f aca="false">'Объем  платных услуг насел'!O64/Население!P64</f>
        <v>46.1281790437436</v>
      </c>
      <c r="Q64" s="1" t="n">
        <f aca="false">'Объем  платных услуг насел'!P64/Население!Q64</f>
        <v>46.6805273833671</v>
      </c>
      <c r="R64" s="1" t="n">
        <f aca="false">'Объем  платных услуг насел'!Q64/Население!R64</f>
        <v>43.010152284264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" t="n">
        <f aca="false">'Объем  платных услуг насел'!B65/Население!C65</f>
        <v>4.67326732673267</v>
      </c>
      <c r="D65" s="1" t="n">
        <f aca="false">'Объем  платных услуг насел'!C65/Население!D65</f>
        <v>5.6537216828479</v>
      </c>
      <c r="E65" s="1" t="n">
        <f aca="false">'Объем  платных услуг насел'!D65/Население!E65</f>
        <v>7.14239482200647</v>
      </c>
      <c r="F65" s="1" t="n">
        <f aca="false">'Объем  платных услуг насел'!E65/Население!F65</f>
        <v>8.63461538461539</v>
      </c>
      <c r="G65" s="1" t="n">
        <f aca="false">'Объем  платных услуг насел'!F65/Население!G65</f>
        <v>9.8343949044586</v>
      </c>
      <c r="H65" s="1" t="n">
        <f aca="false">'Объем  платных услуг насел'!G65/Население!H65</f>
        <v>11.6948051948052</v>
      </c>
      <c r="I65" s="1" t="n">
        <f aca="false">'Объем  платных услуг насел'!H65/Население!I65</f>
        <v>13.1488673139159</v>
      </c>
      <c r="J65" s="1" t="n">
        <f aca="false">'Объем  платных услуг насел'!I65/Население!J65</f>
        <v>14.6741935483871</v>
      </c>
      <c r="K65" s="1" t="n">
        <f aca="false">'Объем  платных услуг насел'!J65/Население!K65</f>
        <v>16.4102564102564</v>
      </c>
      <c r="L65" s="1" t="n">
        <f aca="false">'Объем  платных услуг насел'!K65/Население!L65</f>
        <v>16.7993630573248</v>
      </c>
      <c r="M65" s="1" t="n">
        <f aca="false">'Объем  платных услуг насел'!L65/Население!M65</f>
        <v>17.7025316455696</v>
      </c>
      <c r="N65" s="1" t="n">
        <f aca="false">'Объем  платных услуг насел'!M65/Население!N65</f>
        <v>18.1918238993711</v>
      </c>
      <c r="O65" s="1" t="n">
        <f aca="false">'Объем  платных услуг насел'!N65/Население!O65</f>
        <v>18.7111801242236</v>
      </c>
      <c r="P65" s="1" t="n">
        <f aca="false">'Объем  платных услуг насел'!O65/Население!P65</f>
        <v>20.0185185185185</v>
      </c>
      <c r="Q65" s="1" t="n">
        <f aca="false">'Объем  платных услуг насел'!P65/Население!Q65</f>
        <v>21.2385321100917</v>
      </c>
      <c r="R65" s="1" t="n">
        <f aca="false">'Объем  платных услуг насел'!Q65/Население!R65</f>
        <v>19.7575757575758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" t="n">
        <f aca="false">'Объем  платных услуг насел'!B66/Население!C66</f>
        <v>10.9007490636704</v>
      </c>
      <c r="D66" s="1" t="n">
        <f aca="false">'Объем  платных услуг насел'!C66/Население!D66</f>
        <v>13.0297397769517</v>
      </c>
      <c r="E66" s="1" t="n">
        <f aca="false">'Объем  платных услуг насел'!D66/Население!E66</f>
        <v>15.8212290502793</v>
      </c>
      <c r="F66" s="1" t="n">
        <f aca="false">'Объем  платных услуг насел'!E66/Население!F66</f>
        <v>18.3314711359404</v>
      </c>
      <c r="G66" s="1" t="n">
        <f aca="false">'Объем  платных услуг насел'!F66/Население!G66</f>
        <v>19.996282527881</v>
      </c>
      <c r="H66" s="1" t="n">
        <f aca="false">'Объем  платных услуг насел'!G66/Население!H66</f>
        <v>21.7951127819549</v>
      </c>
      <c r="I66" s="1" t="n">
        <f aca="false">'Объем  платных услуг насел'!H66/Население!I66</f>
        <v>24.656015037594</v>
      </c>
      <c r="J66" s="1" t="n">
        <f aca="false">'Объем  платных услуг насел'!I66/Население!J66</f>
        <v>26.2776735459662</v>
      </c>
      <c r="K66" s="1" t="n">
        <f aca="false">'Объем  платных услуг насел'!J66/Население!K66</f>
        <v>27.9269662921348</v>
      </c>
      <c r="L66" s="1" t="n">
        <f aca="false">'Объем  платных услуг насел'!K66/Население!L66</f>
        <v>29.4533582089552</v>
      </c>
      <c r="M66" s="1" t="n">
        <f aca="false">'Объем  платных услуг насел'!L66/Население!M66</f>
        <v>30.8864059590317</v>
      </c>
      <c r="N66" s="1" t="n">
        <f aca="false">'Объем  платных услуг насел'!M66/Население!N66</f>
        <v>31.2420856610801</v>
      </c>
      <c r="O66" s="1" t="n">
        <f aca="false">'Объем  платных услуг насел'!N66/Население!O66</f>
        <v>32.910780669145</v>
      </c>
      <c r="P66" s="1" t="n">
        <f aca="false">'Объем  платных услуг насел'!O66/Население!P66</f>
        <v>33.6778398510242</v>
      </c>
      <c r="Q66" s="1" t="n">
        <f aca="false">'Объем  платных услуг насел'!P66/Население!Q66</f>
        <v>36.1479400749064</v>
      </c>
      <c r="R66" s="1" t="n">
        <f aca="false">'Объем  платных услуг насел'!Q66/Население!R66</f>
        <v>36.2124060150376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" t="n">
        <f aca="false">'Объем  платных услуг насел'!B67/Население!C67</f>
        <v>9.16260487415102</v>
      </c>
      <c r="D67" s="1" t="n">
        <f aca="false">'Объем  платных услуг насел'!C67/Население!D67</f>
        <v>10.9547778214707</v>
      </c>
      <c r="E67" s="1" t="n">
        <f aca="false">'Объем  платных услуг насел'!D67/Население!E67</f>
        <v>13.6860879904875</v>
      </c>
      <c r="F67" s="1" t="n">
        <f aca="false">'Объем  платных услуг насел'!E67/Население!F67</f>
        <v>17.4070972886762</v>
      </c>
      <c r="G67" s="1" t="n">
        <f aca="false">'Объем  платных услуг насел'!F67/Население!G67</f>
        <v>18.9495394473368</v>
      </c>
      <c r="H67" s="1" t="n">
        <f aca="false">'Объем  платных услуг насел'!G67/Население!H67</f>
        <v>21.0773686388084</v>
      </c>
      <c r="I67" s="1" t="n">
        <f aca="false">'Объем  платных услуг насел'!H67/Население!I67</f>
        <v>23.581221437474</v>
      </c>
      <c r="J67" s="1" t="n">
        <f aca="false">'Объем  платных услуг насел'!I67/Население!J67</f>
        <v>25.1809087119633</v>
      </c>
      <c r="K67" s="1" t="n">
        <f aca="false">'Объем  платных услуг насел'!J67/Население!K67</f>
        <v>27.5579255541614</v>
      </c>
      <c r="L67" s="1" t="n">
        <f aca="false">'Объем  платных услуг насел'!K67/Население!L67</f>
        <v>30.1920335429769</v>
      </c>
      <c r="M67" s="1" t="n">
        <f aca="false">'Объем  платных услуг насел'!L67/Население!M67</f>
        <v>33.5553218342448</v>
      </c>
      <c r="N67" s="1" t="n">
        <f aca="false">'Объем  платных услуг насел'!M67/Население!N67</f>
        <v>35.7324598478445</v>
      </c>
      <c r="O67" s="1" t="n">
        <f aca="false">'Объем  платных услуг насел'!N67/Население!O67</f>
        <v>37.8017021276596</v>
      </c>
      <c r="P67" s="1" t="n">
        <f aca="false">'Объем  платных услуг насел'!O67/Население!P67</f>
        <v>40.5075010715817</v>
      </c>
      <c r="Q67" s="1" t="n">
        <f aca="false">'Объем  платных услуг насел'!P67/Население!Q67</f>
        <v>43.8342684505827</v>
      </c>
      <c r="R67" s="1" t="n">
        <f aca="false">'Объем  платных услуг насел'!Q67/Население!R67</f>
        <v>42.2883275261324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f aca="false">'Объем  платных услуг насел'!B68/Население!C68</f>
        <v>8.35943060498221</v>
      </c>
      <c r="D68" s="1" t="n">
        <f aca="false">'Объем  платных услуг насел'!C68/Население!D68</f>
        <v>10.3147163120567</v>
      </c>
      <c r="E68" s="1" t="n">
        <f aca="false">'Объем  платных услуг насел'!D68/Население!E68</f>
        <v>12.5356506238859</v>
      </c>
      <c r="F68" s="1" t="n">
        <f aca="false">'Объем  платных услуг насел'!E68/Население!F68</f>
        <v>15.3154602323503</v>
      </c>
      <c r="G68" s="1" t="n">
        <f aca="false">'Объем  платных услуг насел'!F68/Население!G68</f>
        <v>17.6848701880036</v>
      </c>
      <c r="H68" s="1" t="n">
        <f aca="false">'Объем  платных услуг насел'!G68/Население!H68</f>
        <v>20.4385171790235</v>
      </c>
      <c r="I68" s="1" t="n">
        <f aca="false">'Объем  платных услуг насел'!H68/Население!I68</f>
        <v>24.2136363636364</v>
      </c>
      <c r="J68" s="1" t="n">
        <f aca="false">'Объем  платных услуг насел'!I68/Население!J68</f>
        <v>27.8429223744292</v>
      </c>
      <c r="K68" s="1" t="n">
        <f aca="false">'Объем  платных услуг насел'!J68/Население!K68</f>
        <v>33.345871559633</v>
      </c>
      <c r="L68" s="1" t="n">
        <f aca="false">'Объем  платных услуг насел'!K68/Население!L68</f>
        <v>35.7304507819687</v>
      </c>
      <c r="M68" s="1" t="n">
        <f aca="false">'Объем  платных услуг насел'!L68/Население!M68</f>
        <v>37.9095106186519</v>
      </c>
      <c r="N68" s="1" t="n">
        <f aca="false">'Объем  платных услуг насел'!M68/Население!N68</f>
        <v>39.498609823911</v>
      </c>
      <c r="O68" s="1" t="n">
        <f aca="false">'Объем  платных услуг насел'!N68/Население!O68</f>
        <v>41.0978564771668</v>
      </c>
      <c r="P68" s="1" t="n">
        <f aca="false">'Объем  платных услуг насел'!O68/Население!P68</f>
        <v>43.0806754221388</v>
      </c>
      <c r="Q68" s="1" t="n">
        <f aca="false">'Объем  платных услуг насел'!P68/Население!Q68</f>
        <v>46.5801886792453</v>
      </c>
      <c r="R68" s="1" t="n">
        <f aca="false">'Объем  платных услуг насел'!Q68/Население!R68</f>
        <v>44.4169040835708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" t="n">
        <f aca="false">'Объем  платных услуг насел'!B69/Население!C69</f>
        <v>14.9620076681771</v>
      </c>
      <c r="D69" s="1" t="n">
        <f aca="false">'Объем  платных услуг насел'!C69/Население!D69</f>
        <v>18.1459050240881</v>
      </c>
      <c r="E69" s="1" t="n">
        <f aca="false">'Объем  платных услуг насел'!D69/Население!E69</f>
        <v>21.7747062888735</v>
      </c>
      <c r="F69" s="1" t="n">
        <f aca="false">'Объем  платных услуг насел'!E69/Население!F69</f>
        <v>25.2373702422145</v>
      </c>
      <c r="G69" s="1" t="n">
        <f aca="false">'Объем  платных услуг насел'!F69/Население!G69</f>
        <v>26.8771626297578</v>
      </c>
      <c r="H69" s="1" t="n">
        <f aca="false">'Объем  платных услуг насел'!G69/Население!H69</f>
        <v>31.0303994344291</v>
      </c>
      <c r="I69" s="1" t="n">
        <f aca="false">'Объем  платных услуг насел'!H69/Население!I69</f>
        <v>33.9552501761804</v>
      </c>
      <c r="J69" s="1" t="n">
        <f aca="false">'Объем  платных услуг насел'!I69/Население!J69</f>
        <v>37.4373024236038</v>
      </c>
      <c r="K69" s="1" t="n">
        <f aca="false">'Объем  платных услуг насел'!J69/Население!K69</f>
        <v>44.9425166491413</v>
      </c>
      <c r="L69" s="1" t="n">
        <f aca="false">'Объем  платных услуг насел'!K69/Население!L69</f>
        <v>45.5837705491431</v>
      </c>
      <c r="M69" s="1" t="n">
        <f aca="false">'Объем  платных услуг насел'!L69/Население!M69</f>
        <v>47.7372644801117</v>
      </c>
      <c r="N69" s="1" t="n">
        <f aca="false">'Объем  платных услуг насел'!M69/Население!N69</f>
        <v>49.2452173913044</v>
      </c>
      <c r="O69" s="1" t="n">
        <f aca="false">'Объем  платных услуг насел'!N69/Население!O69</f>
        <v>54.5688456189152</v>
      </c>
      <c r="P69" s="1" t="n">
        <f aca="false">'Объем  платных услуг насел'!O69/Население!P69</f>
        <v>57.3469032707029</v>
      </c>
      <c r="Q69" s="1" t="n">
        <f aca="false">'Объем  платных услуг насел'!P69/Население!Q69</f>
        <v>61.3129797627355</v>
      </c>
      <c r="R69" s="1" t="n">
        <f aca="false">'Объем  платных услуг насел'!Q69/Население!R69</f>
        <v>57.6995798319328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" t="n">
        <f aca="false">'Объем  платных услуг насел'!B70/Население!C70</f>
        <v>12.0168539325843</v>
      </c>
      <c r="D70" s="1" t="n">
        <f aca="false">'Объем  платных услуг насел'!C70/Население!D70</f>
        <v>13.9901068460625</v>
      </c>
      <c r="E70" s="1" t="n">
        <f aca="false">'Объем  платных услуг насел'!D70/Население!E70</f>
        <v>17.2386634844869</v>
      </c>
      <c r="F70" s="1" t="n">
        <f aca="false">'Объем  платных услуг насел'!E70/Население!F70</f>
        <v>20.341706539075</v>
      </c>
      <c r="G70" s="1" t="n">
        <f aca="false">'Объем  платных услуг насел'!F70/Население!G70</f>
        <v>21.9073852295409</v>
      </c>
      <c r="H70" s="1" t="n">
        <f aca="false">'Объем  платных услуг насел'!G70/Население!H70</f>
        <v>26.0514827018122</v>
      </c>
      <c r="I70" s="1" t="n">
        <f aca="false">'Объем  платных услуг насел'!H70/Население!I70</f>
        <v>28.2062706270627</v>
      </c>
      <c r="J70" s="1" t="n">
        <f aca="false">'Объем  платных услуг насел'!I70/Население!J70</f>
        <v>30.8009909165979</v>
      </c>
      <c r="K70" s="1" t="n">
        <f aca="false">'Объем  платных услуг насел'!J70/Население!K70</f>
        <v>33.7365591397849</v>
      </c>
      <c r="L70" s="1" t="n">
        <f aca="false">'Объем  платных услуг насел'!K70/Население!L70</f>
        <v>34.9788819875776</v>
      </c>
      <c r="M70" s="1" t="n">
        <f aca="false">'Объем  платных услуг насел'!L70/Население!M70</f>
        <v>34.3634479900539</v>
      </c>
      <c r="N70" s="1" t="n">
        <f aca="false">'Объем  платных услуг насел'!M70/Население!N70</f>
        <v>37.5682855956829</v>
      </c>
      <c r="O70" s="1" t="n">
        <f aca="false">'Объем  платных услуг насел'!N70/Население!O70</f>
        <v>41.4671381031614</v>
      </c>
      <c r="P70" s="1" t="n">
        <f aca="false">'Объем  платных услуг насел'!O70/Население!P70</f>
        <v>44.2881567973311</v>
      </c>
      <c r="Q70" s="1" t="n">
        <f aca="false">'Объем  платных услуг насел'!P70/Население!Q70</f>
        <v>48.0418235048097</v>
      </c>
      <c r="R70" s="1" t="n">
        <f aca="false">'Объем  платных услуг насел'!Q70/Население!R70</f>
        <v>42.5452631578947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" t="n">
        <f aca="false">'Объем  платных услуг насел'!B71/Население!C71</f>
        <v>10.2843905915895</v>
      </c>
      <c r="D71" s="1" t="n">
        <f aca="false">'Объем  платных услуг насел'!C71/Население!D71</f>
        <v>12.3839380063403</v>
      </c>
      <c r="E71" s="1" t="n">
        <f aca="false">'Объем  платных услуг насел'!D71/Население!E71</f>
        <v>15.6022646850672</v>
      </c>
      <c r="F71" s="1" t="n">
        <f aca="false">'Объем  платных услуг насел'!E71/Население!F71</f>
        <v>19.1477151965994</v>
      </c>
      <c r="G71" s="1" t="n">
        <f aca="false">'Объем  платных услуг насел'!F71/Население!G71</f>
        <v>20.5077958894401</v>
      </c>
      <c r="H71" s="1" t="n">
        <f aca="false">'Объем  платных услуг насел'!G71/Население!H71</f>
        <v>21.6841724013039</v>
      </c>
      <c r="I71" s="1" t="n">
        <f aca="false">'Объем  платных услуг насел'!H71/Население!I71</f>
        <v>24.5601599418393</v>
      </c>
      <c r="J71" s="1" t="n">
        <f aca="false">'Объем  платных услуг насел'!I71/Население!J71</f>
        <v>27.9474835886214</v>
      </c>
      <c r="K71" s="1" t="n">
        <f aca="false">'Объем  платных услуг насел'!J71/Население!K71</f>
        <v>31.7348207754206</v>
      </c>
      <c r="L71" s="1" t="n">
        <f aca="false">'Объем  платных услуг насел'!K71/Население!L71</f>
        <v>33.7284403669725</v>
      </c>
      <c r="M71" s="1" t="n">
        <f aca="false">'Объем  платных услуг насел'!L71/Население!M71</f>
        <v>35.7740986019132</v>
      </c>
      <c r="N71" s="1" t="n">
        <f aca="false">'Объем  платных услуг насел'!M71/Население!N71</f>
        <v>37.3953488372093</v>
      </c>
      <c r="O71" s="1" t="n">
        <f aca="false">'Объем  платных услуг насел'!N71/Население!O71</f>
        <v>40.7402597402597</v>
      </c>
      <c r="P71" s="1" t="n">
        <f aca="false">'Объем  платных услуг насел'!O71/Население!P71</f>
        <v>43.7498130142109</v>
      </c>
      <c r="Q71" s="1" t="n">
        <f aca="false">'Объем  платных услуг насел'!P71/Население!Q71</f>
        <v>47.4059443190369</v>
      </c>
      <c r="R71" s="1" t="n">
        <f aca="false">'Объем  платных услуг насел'!Q71/Население!R71</f>
        <v>46.2658564375237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" t="n">
        <f aca="false">'Объем  платных услуг насел'!B72/Население!C72</f>
        <v>16.5514124293785</v>
      </c>
      <c r="D72" s="1" t="n">
        <f aca="false">'Объем  платных услуг насел'!C72/Население!D72</f>
        <v>19.788679245283</v>
      </c>
      <c r="E72" s="1" t="n">
        <f aca="false">'Объем  платных услуг насел'!D72/Население!E72</f>
        <v>20.957213176827</v>
      </c>
      <c r="F72" s="1" t="n">
        <f aca="false">'Объем  платных услуг насел'!E72/Население!F72</f>
        <v>25.3672230652504</v>
      </c>
      <c r="G72" s="1" t="n">
        <f aca="false">'Объем  платных услуг насел'!F72/Население!G72</f>
        <v>25.5814393939394</v>
      </c>
      <c r="H72" s="1" t="n">
        <f aca="false">'Объем  платных услуг насел'!G72/Население!H72</f>
        <v>28.6916729182296</v>
      </c>
      <c r="I72" s="1" t="n">
        <f aca="false">'Объем  платных услуг насел'!H72/Население!I72</f>
        <v>33.0956457015259</v>
      </c>
      <c r="J72" s="1" t="n">
        <f aca="false">'Объем  платных услуг насел'!I72/Население!J72</f>
        <v>37.6878228782288</v>
      </c>
      <c r="K72" s="1" t="n">
        <f aca="false">'Объем  платных услуг насел'!J72/Население!K72</f>
        <v>44.4284145001831</v>
      </c>
      <c r="L72" s="1" t="n">
        <f aca="false">'Объем  платных услуг насел'!K72/Население!L72</f>
        <v>47.3068802329814</v>
      </c>
      <c r="M72" s="1" t="n">
        <f aca="false">'Объем  платных услуг насел'!L72/Население!M72</f>
        <v>48.2693700217234</v>
      </c>
      <c r="N72" s="1" t="n">
        <f aca="false">'Объем  платных услуг насел'!M72/Население!N72</f>
        <v>51.9658273381295</v>
      </c>
      <c r="O72" s="1" t="n">
        <f aca="false">'Объем  платных услуг насел'!N72/Население!O72</f>
        <v>54.3492291143779</v>
      </c>
      <c r="P72" s="1" t="n">
        <f aca="false">'Объем  платных услуг насел'!O72/Население!P72</f>
        <v>57.5520945220193</v>
      </c>
      <c r="Q72" s="1" t="n">
        <f aca="false">'Объем  платных услуг насел'!P72/Население!Q72</f>
        <v>61.8123659756969</v>
      </c>
      <c r="R72" s="1" t="n">
        <f aca="false">'Объем  платных услуг насел'!Q72/Население!R72</f>
        <v>56.0402010050251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" t="n">
        <f aca="false">'Объем  платных услуг насел'!B73/Население!C73</f>
        <v>11.9578373015873</v>
      </c>
      <c r="D73" s="1" t="n">
        <f aca="false">'Объем  платных услуг насел'!C73/Население!D73</f>
        <v>15.0943488943489</v>
      </c>
      <c r="E73" s="1" t="n">
        <f aca="false">'Объем  платных услуг насел'!D73/Население!E73</f>
        <v>18.6248766041461</v>
      </c>
      <c r="F73" s="1" t="n">
        <f aca="false">'Объем  платных услуг насел'!E73/Население!F73</f>
        <v>21.8221010901883</v>
      </c>
      <c r="G73" s="1" t="n">
        <f aca="false">'Объем  платных услуг насел'!F73/Население!G73</f>
        <v>24.0551142005958</v>
      </c>
      <c r="H73" s="1" t="n">
        <f aca="false">'Объем  платных услуг насел'!G73/Население!H73</f>
        <v>27.0784016186141</v>
      </c>
      <c r="I73" s="1" t="n">
        <f aca="false">'Объем  платных услуг насел'!H73/Население!I73</f>
        <v>30.3721518987342</v>
      </c>
      <c r="J73" s="1" t="n">
        <f aca="false">'Объем  платных услуг насел'!I73/Население!J73</f>
        <v>32.6798378926039</v>
      </c>
      <c r="K73" s="1" t="n">
        <f aca="false">'Объем  платных услуг насел'!J73/Население!K73</f>
        <v>36.3748733535968</v>
      </c>
      <c r="L73" s="1" t="n">
        <f aca="false">'Объем  платных услуг насел'!K73/Население!L73</f>
        <v>39.1607684529828</v>
      </c>
      <c r="M73" s="1" t="n">
        <f aca="false">'Объем  платных услуг насел'!L73/Население!M73</f>
        <v>41.9337714863499</v>
      </c>
      <c r="N73" s="1" t="n">
        <f aca="false">'Объем  платных услуг насел'!M73/Население!N73</f>
        <v>44.8601115053218</v>
      </c>
      <c r="O73" s="1" t="n">
        <f aca="false">'Объем  платных услуг насел'!N73/Население!O73</f>
        <v>48.4091836734694</v>
      </c>
      <c r="P73" s="1" t="n">
        <f aca="false">'Объем  платных услуг насел'!O73/Население!P73</f>
        <v>51.3019547325103</v>
      </c>
      <c r="Q73" s="1" t="n">
        <f aca="false">'Объем  платных услуг насел'!P73/Население!Q73</f>
        <v>55.3253762324857</v>
      </c>
      <c r="R73" s="1" t="n">
        <f aca="false">'Объем  платных услуг насел'!Q73/Население!R73</f>
        <v>50.3681722689076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" t="n">
        <f aca="false">'Объем  платных услуг насел'!B74/Население!C74</f>
        <v>19.00390625</v>
      </c>
      <c r="D74" s="1" t="n">
        <f aca="false">'Объем  платных услуг насел'!C74/Население!D74</f>
        <v>22.1760154738878</v>
      </c>
      <c r="E74" s="1" t="n">
        <f aca="false">'Объем  платных услуг насел'!D74/Население!E74</f>
        <v>26.9128751210068</v>
      </c>
      <c r="F74" s="1" t="n">
        <f aca="false">'Объем  платных услуг насел'!E74/Население!F74</f>
        <v>30.8019323671498</v>
      </c>
      <c r="G74" s="1" t="n">
        <f aca="false">'Объем  платных услуг насел'!F74/Население!G74</f>
        <v>31.8757225433526</v>
      </c>
      <c r="H74" s="1" t="n">
        <f aca="false">'Объем  платных услуг насел'!G74/Население!H74</f>
        <v>29.3889418493804</v>
      </c>
      <c r="I74" s="1" t="n">
        <f aca="false">'Объем  платных услуг насел'!H74/Население!I74</f>
        <v>30.2353497164461</v>
      </c>
      <c r="J74" s="1" t="n">
        <f aca="false">'Объем  платных услуг насел'!I74/Население!J74</f>
        <v>32.3609022556391</v>
      </c>
      <c r="K74" s="1" t="n">
        <f aca="false">'Объем  платных услуг насел'!J74/Население!K74</f>
        <v>37.2775700934579</v>
      </c>
      <c r="L74" s="1" t="n">
        <f aca="false">'Объем  платных услуг насел'!K74/Население!L74</f>
        <v>39.1247672253259</v>
      </c>
      <c r="M74" s="1" t="n">
        <f aca="false">'Объем  платных услуг насел'!L74/Население!M74</f>
        <v>42.5784586815228</v>
      </c>
      <c r="N74" s="1" t="n">
        <f aca="false">'Объем  платных услуг насел'!M74/Население!N74</f>
        <v>43.4346617238184</v>
      </c>
      <c r="O74" s="1" t="n">
        <f aca="false">'Объем  платных услуг насел'!N74/Население!O74</f>
        <v>45.8487940630798</v>
      </c>
      <c r="P74" s="1" t="n">
        <f aca="false">'Объем  платных услуг насел'!O74/Население!P74</f>
        <v>48.1987000928505</v>
      </c>
      <c r="Q74" s="1" t="n">
        <f aca="false">'Объем  платных услуг насел'!P74/Население!Q74</f>
        <v>51.0740740740741</v>
      </c>
      <c r="R74" s="1" t="n">
        <f aca="false">'Объем  платных услуг насел'!Q74/Население!R74</f>
        <v>48.5532710280374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" t="n">
        <f aca="false">'Объем  платных услуг насел'!B75/Население!C75</f>
        <v>21.8385744234801</v>
      </c>
      <c r="D75" s="1" t="n">
        <f aca="false">'Объем  платных услуг насел'!C75/Население!D75</f>
        <v>27.0084210526316</v>
      </c>
      <c r="E75" s="1" t="n">
        <f aca="false">'Объем  платных услуг насел'!D75/Население!E75</f>
        <v>32.2326315789474</v>
      </c>
      <c r="F75" s="1" t="n">
        <f aca="false">'Объем  платных услуг насел'!E75/Население!F75</f>
        <v>37.7665615141956</v>
      </c>
      <c r="G75" s="1" t="n">
        <f aca="false">'Объем  платных услуг насел'!F75/Население!G75</f>
        <v>42.9347368421053</v>
      </c>
      <c r="H75" s="1" t="n">
        <f aca="false">'Объем  платных услуг насел'!G75/Население!H75</f>
        <v>48.7849686847599</v>
      </c>
      <c r="I75" s="1" t="n">
        <f aca="false">'Объем  платных услуг насел'!H75/Население!I75</f>
        <v>54.4048117154812</v>
      </c>
      <c r="J75" s="1" t="n">
        <f aca="false">'Объем  платных услуг насел'!I75/Население!J75</f>
        <v>57.6433054393306</v>
      </c>
      <c r="K75" s="1" t="n">
        <f aca="false">'Объем  платных услуг насел'!J75/Население!K75</f>
        <v>65.1015706806283</v>
      </c>
      <c r="L75" s="1" t="n">
        <f aca="false">'Объем  платных услуг насел'!K75/Население!L75</f>
        <v>70.7889237199582</v>
      </c>
      <c r="M75" s="1" t="n">
        <f aca="false">'Объем  платных услуг насел'!L75/Население!M75</f>
        <v>73.7197916666667</v>
      </c>
      <c r="N75" s="1" t="n">
        <f aca="false">'Объем  платных услуг насел'!M75/Население!N75</f>
        <v>79.7746625129803</v>
      </c>
      <c r="O75" s="1" t="n">
        <f aca="false">'Объем  платных услуг насел'!N75/Население!O75</f>
        <v>84.8817427385892</v>
      </c>
      <c r="P75" s="1" t="n">
        <f aca="false">'Объем  платных услуг насел'!O75/Население!P75</f>
        <v>92.4457083764219</v>
      </c>
      <c r="Q75" s="1" t="n">
        <f aca="false">'Объем  платных услуг насел'!P75/Население!Q75</f>
        <v>96.2633744855967</v>
      </c>
      <c r="R75" s="1" t="n">
        <f aca="false">'Объем  платных услуг насел'!Q75/Население!R75</f>
        <v>76.9236252545825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" t="n">
        <f aca="false">'Объем  платных услуг насел'!B76/Население!C76</f>
        <v>20.2195845697329</v>
      </c>
      <c r="D76" s="1" t="n">
        <f aca="false">'Объем  платных услуг насел'!C76/Население!D76</f>
        <v>24.8051575931232</v>
      </c>
      <c r="E76" s="1" t="n">
        <f aca="false">'Объем  платных услуг насел'!D76/Население!E76</f>
        <v>30.7175792507205</v>
      </c>
      <c r="F76" s="1" t="n">
        <f aca="false">'Объем  платных услуг насел'!E76/Население!F76</f>
        <v>35.5404624277457</v>
      </c>
      <c r="G76" s="1" t="n">
        <f aca="false">'Объем  платных услуг насел'!F76/Население!G76</f>
        <v>43.156976744186</v>
      </c>
      <c r="H76" s="1" t="n">
        <f aca="false">'Объем  платных услуг насел'!G76/Население!H76</f>
        <v>51.6956521739131</v>
      </c>
      <c r="I76" s="1" t="n">
        <f aca="false">'Объем  платных услуг насел'!H76/Население!I76</f>
        <v>60.6625</v>
      </c>
      <c r="J76" s="1" t="n">
        <f aca="false">'Объем  платных услуг насел'!I76/Население!J76</f>
        <v>68</v>
      </c>
      <c r="K76" s="1" t="n">
        <f aca="false">'Объем  платных услуг насел'!J76/Население!K76</f>
        <v>81.678125</v>
      </c>
      <c r="L76" s="1" t="n">
        <f aca="false">'Объем  платных услуг насел'!K76/Население!L76</f>
        <v>85.5047318611987</v>
      </c>
      <c r="M76" s="1" t="n">
        <f aca="false">'Объем  платных услуг насел'!L76/Население!M76</f>
        <v>85.6550632911392</v>
      </c>
      <c r="N76" s="1" t="n">
        <f aca="false">'Объем  платных услуг насел'!M76/Население!N76</f>
        <v>90.0412698412698</v>
      </c>
      <c r="O76" s="1" t="n">
        <f aca="false">'Объем  платных услуг насел'!N76/Население!O76</f>
        <v>97.1898734177215</v>
      </c>
      <c r="P76" s="1" t="n">
        <f aca="false">'Объем  платных услуг насел'!O76/Население!P76</f>
        <v>96.1238095238095</v>
      </c>
      <c r="Q76" s="1" t="n">
        <f aca="false">'Объем  платных услуг насел'!P76/Население!Q76</f>
        <v>102.361022364217</v>
      </c>
      <c r="R76" s="1" t="n">
        <f aca="false">'Объем  платных услуг насел'!Q76/Население!R76</f>
        <v>93.7266881028939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" t="n">
        <f aca="false">'Объем  платных услуг насел'!B77/Население!C77</f>
        <v>17.5067264573991</v>
      </c>
      <c r="D77" s="1" t="n">
        <f aca="false">'Объем  платных услуг насел'!C77/Население!D77</f>
        <v>21.9965329370976</v>
      </c>
      <c r="E77" s="1" t="n">
        <f aca="false">'Объем  платных услуг насел'!D77/Население!E77</f>
        <v>25.9850448654038</v>
      </c>
      <c r="F77" s="1" t="n">
        <f aca="false">'Объем  платных услуг насел'!E77/Население!F77</f>
        <v>31.9554108216433</v>
      </c>
      <c r="G77" s="1" t="n">
        <f aca="false">'Объем  платных услуг насел'!F77/Население!G77</f>
        <v>35.7489939637827</v>
      </c>
      <c r="H77" s="1" t="n">
        <f aca="false">'Объем  платных услуг насел'!G77/Население!H77</f>
        <v>41.6891961085509</v>
      </c>
      <c r="I77" s="1" t="n">
        <f aca="false">'Объем  платных услуг насел'!H77/Население!I77</f>
        <v>49.395694515633</v>
      </c>
      <c r="J77" s="1" t="n">
        <f aca="false">'Объем  платных услуг насел'!I77/Население!J77</f>
        <v>58.9039548022599</v>
      </c>
      <c r="K77" s="1" t="n">
        <f aca="false">'Объем  платных услуг насел'!J77/Население!K77</f>
        <v>67.9726522187822</v>
      </c>
      <c r="L77" s="1" t="n">
        <f aca="false">'Объем  платных услуг насел'!K77/Население!L77</f>
        <v>71.4728401448526</v>
      </c>
      <c r="M77" s="1" t="n">
        <f aca="false">'Объем  платных услуг насел'!L77/Население!M77</f>
        <v>68.1897356143079</v>
      </c>
      <c r="N77" s="1" t="n">
        <f aca="false">'Объем  платных услуг насел'!M77/Население!N77</f>
        <v>69.2438897555902</v>
      </c>
      <c r="O77" s="1" t="n">
        <f aca="false">'Объем  платных услуг насел'!N77/Население!O77</f>
        <v>76.5295347621537</v>
      </c>
      <c r="P77" s="1" t="n">
        <f aca="false">'Объем  платных услуг насел'!O77/Население!P77</f>
        <v>82.5394321766562</v>
      </c>
      <c r="Q77" s="1" t="n">
        <f aca="false">'Объем  платных услуг насел'!P77/Население!Q77</f>
        <v>86.0975738396625</v>
      </c>
      <c r="R77" s="1" t="n">
        <f aca="false">'Объем  платных услуг насел'!Q77/Население!R77</f>
        <v>71.3189563365282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" t="n">
        <f aca="false">'Объем  платных услуг насел'!B78/Население!C78</f>
        <v>27.8662790697674</v>
      </c>
      <c r="D78" s="1" t="n">
        <f aca="false">'Объем  платных услуг насел'!C78/Население!D78</f>
        <v>32.7485835694051</v>
      </c>
      <c r="E78" s="1" t="n">
        <f aca="false">'Объем  платных услуг насел'!D78/Население!E78</f>
        <v>38.3231316725979</v>
      </c>
      <c r="F78" s="1" t="n">
        <f aca="false">'Объем  платных услуг насел'!E78/Население!F78</f>
        <v>44.7920227920228</v>
      </c>
      <c r="G78" s="1" t="n">
        <f aca="false">'Объем  платных услуг насел'!F78/Население!G78</f>
        <v>50.8666191155492</v>
      </c>
      <c r="H78" s="1" t="n">
        <f aca="false">'Объем  платных услуг насел'!G78/Население!H78</f>
        <v>59.7915115413254</v>
      </c>
      <c r="I78" s="1" t="n">
        <f aca="false">'Объем  платных услуг насел'!H78/Население!I78</f>
        <v>67.3293591654247</v>
      </c>
      <c r="J78" s="1" t="n">
        <f aca="false">'Объем  платных услуг насел'!I78/Население!J78</f>
        <v>73.0506706408346</v>
      </c>
      <c r="K78" s="1" t="n">
        <f aca="false">'Объем  платных услуг насел'!J78/Население!K78</f>
        <v>81.8253731343284</v>
      </c>
      <c r="L78" s="1" t="n">
        <f aca="false">'Объем  платных услуг насел'!K78/Население!L78</f>
        <v>88.6367713004484</v>
      </c>
      <c r="M78" s="1" t="n">
        <f aca="false">'Объем  платных услуг насел'!L78/Население!M78</f>
        <v>94.0734632683658</v>
      </c>
      <c r="N78" s="1" t="n">
        <f aca="false">'Объем  платных услуг насел'!M78/Население!N78</f>
        <v>101.5903975994</v>
      </c>
      <c r="O78" s="1" t="n">
        <f aca="false">'Объем  платных услуг насел'!N78/Население!O78</f>
        <v>105.706325301205</v>
      </c>
      <c r="P78" s="1" t="n">
        <f aca="false">'Объем  платных услуг насел'!O78/Население!P78</f>
        <v>111.45117335352</v>
      </c>
      <c r="Q78" s="1" t="n">
        <f aca="false">'Объем  платных услуг насел'!P78/Население!Q78</f>
        <v>111.428571428571</v>
      </c>
      <c r="R78" s="1" t="n">
        <f aca="false">'Объем  платных услуг насел'!Q78/Население!R78</f>
        <v>91.7002305918524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" t="n">
        <f aca="false">'Объем  платных услуг насел'!B79/Население!C79</f>
        <v>12.397212543554</v>
      </c>
      <c r="D79" s="1" t="n">
        <f aca="false">'Объем  платных услуг насел'!C79/Население!D79</f>
        <v>14.3700340522134</v>
      </c>
      <c r="E79" s="1" t="n">
        <f aca="false">'Объем  платных услуг насел'!D79/Население!E79</f>
        <v>16.3805714285714</v>
      </c>
      <c r="F79" s="1" t="n">
        <f aca="false">'Объем  платных услуг насел'!E79/Население!F79</f>
        <v>20.4402298850575</v>
      </c>
      <c r="G79" s="1" t="n">
        <f aca="false">'Объем  платных услуг насел'!F79/Население!G79</f>
        <v>23.0335648148148</v>
      </c>
      <c r="H79" s="1" t="n">
        <f aca="false">'Объем  платных услуг насел'!G79/Население!H79</f>
        <v>29.8552472858866</v>
      </c>
      <c r="I79" s="1" t="n">
        <f aca="false">'Объем  платных услуг насел'!H79/Население!I79</f>
        <v>35.3702801461632</v>
      </c>
      <c r="J79" s="1" t="n">
        <f aca="false">'Объем  платных услуг насел'!I79/Население!J79</f>
        <v>37.7135862913097</v>
      </c>
      <c r="K79" s="1" t="n">
        <f aca="false">'Объем  платных услуг насел'!J79/Население!K79</f>
        <v>45.4401972872996</v>
      </c>
      <c r="L79" s="1" t="n">
        <f aca="false">'Объем  платных услуг насел'!K79/Население!L79</f>
        <v>47.5444444444444</v>
      </c>
      <c r="M79" s="1" t="n">
        <f aca="false">'Объем  платных услуг насел'!L79/Население!M79</f>
        <v>51.0012406947891</v>
      </c>
      <c r="N79" s="1" t="n">
        <f aca="false">'Объем  платных услуг насел'!M79/Население!N79</f>
        <v>53.3067331670823</v>
      </c>
      <c r="O79" s="1" t="n">
        <f aca="false">'Объем  платных услуг насел'!N79/Население!O79</f>
        <v>55.2017543859649</v>
      </c>
      <c r="P79" s="1" t="n">
        <f aca="false">'Объем  платных услуг насел'!O79/Население!P79</f>
        <v>58.4836272040302</v>
      </c>
      <c r="Q79" s="1" t="n">
        <f aca="false">'Объем  платных услуг насел'!P79/Население!Q79</f>
        <v>61.7126582278481</v>
      </c>
      <c r="R79" s="1" t="n">
        <f aca="false">'Объем  платных услуг насел'!Q79/Население!R79</f>
        <v>60.4590792838875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" t="n">
        <f aca="false">'Объем  платных услуг насел'!B80/Население!C80</f>
        <v>24.0176470588235</v>
      </c>
      <c r="D80" s="1" t="n">
        <f aca="false">'Объем  платных услуг насел'!C80/Население!D80</f>
        <v>29.953488372093</v>
      </c>
      <c r="E80" s="1" t="n">
        <f aca="false">'Объем  платных услуг насел'!D80/Население!E80</f>
        <v>36.5562130177515</v>
      </c>
      <c r="F80" s="1" t="n">
        <f aca="false">'Объем  платных услуг насел'!E80/Население!F80</f>
        <v>47.855421686747</v>
      </c>
      <c r="G80" s="1" t="n">
        <f aca="false">'Объем  платных услуг насел'!F80/Население!G80</f>
        <v>58.7055214723926</v>
      </c>
      <c r="H80" s="1" t="n">
        <f aca="false">'Объем  платных услуг насел'!G80/Население!H80</f>
        <v>61.275641025641</v>
      </c>
      <c r="I80" s="1" t="n">
        <f aca="false">'Объем  платных услуг насел'!H80/Население!I80</f>
        <v>70.5032258064516</v>
      </c>
      <c r="J80" s="1" t="n">
        <f aca="false">'Объем  платных услуг насел'!I80/Население!J80</f>
        <v>81.7828947368421</v>
      </c>
      <c r="K80" s="1" t="n">
        <f aca="false">'Объем  платных услуг насел'!J80/Население!K80</f>
        <v>86.1466666666667</v>
      </c>
      <c r="L80" s="1" t="n">
        <f aca="false">'Объем  платных услуг насел'!K80/Население!L80</f>
        <v>88.7635135135135</v>
      </c>
      <c r="M80" s="1" t="n">
        <f aca="false">'Объем  платных услуг насел'!L80/Население!M80</f>
        <v>94.0816326530612</v>
      </c>
      <c r="N80" s="1" t="n">
        <f aca="false">'Объем  платных услуг насел'!M80/Население!N80</f>
        <v>103.157534246575</v>
      </c>
      <c r="O80" s="1" t="n">
        <f aca="false">'Объем  платных услуг насел'!N80/Население!O80</f>
        <v>111.173611111111</v>
      </c>
      <c r="P80" s="1" t="n">
        <f aca="false">'Объем  платных услуг насел'!O80/Население!P80</f>
        <v>116.212765957447</v>
      </c>
      <c r="Q80" s="1" t="n">
        <f aca="false">'Объем  платных услуг насел'!P80/Население!Q80</f>
        <v>120.957142857143</v>
      </c>
      <c r="R80" s="1" t="n">
        <f aca="false">'Объем  платных услуг насел'!Q80/Население!R80</f>
        <v>106.172661870504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" t="n">
        <f aca="false">'Объем  платных услуг насел'!B81/Население!C81</f>
        <v>27.6103646833013</v>
      </c>
      <c r="D81" s="1" t="n">
        <f aca="false">'Объем  платных услуг насел'!C81/Население!D81</f>
        <v>35.1768060836502</v>
      </c>
      <c r="E81" s="1" t="n">
        <f aca="false">'Объем  платных услуг насел'!D81/Население!E81</f>
        <v>44.8330134357006</v>
      </c>
      <c r="F81" s="1" t="n">
        <f aca="false">'Объем  платных услуг насел'!E81/Население!F81</f>
        <v>54.5540540540541</v>
      </c>
      <c r="G81" s="1" t="n">
        <f aca="false">'Объем  платных услуг насел'!F81/Население!G81</f>
        <v>63.0155642023346</v>
      </c>
      <c r="H81" s="1" t="n">
        <f aca="false">'Объем  платных услуг насел'!G81/Население!H81</f>
        <v>68.7545271629779</v>
      </c>
      <c r="I81" s="1" t="n">
        <f aca="false">'Объем  платных услуг насел'!H81/Население!I81</f>
        <v>79.3454545454545</v>
      </c>
      <c r="J81" s="1" t="n">
        <f aca="false">'Объем  платных услуг насел'!I81/Население!J81</f>
        <v>88.4089068825911</v>
      </c>
      <c r="K81" s="1" t="n">
        <f aca="false">'Объем  платных услуг насел'!J81/Население!K81</f>
        <v>87.0162932790224</v>
      </c>
      <c r="L81" s="1" t="n">
        <f aca="false">'Объем  платных услуг насел'!K81/Население!L81</f>
        <v>91.2950819672131</v>
      </c>
      <c r="M81" s="1" t="n">
        <f aca="false">'Объем  платных услуг насел'!L81/Население!M81</f>
        <v>99.952772073922</v>
      </c>
      <c r="N81" s="1" t="n">
        <f aca="false">'Объем  платных услуг насел'!M81/Население!N81</f>
        <v>105.199178644764</v>
      </c>
      <c r="O81" s="1" t="n">
        <f aca="false">'Объем  платных услуг насел'!N81/Население!O81</f>
        <v>104.536734693878</v>
      </c>
      <c r="P81" s="1" t="n">
        <f aca="false">'Объем  платных услуг насел'!O81/Население!P81</f>
        <v>108.94693877551</v>
      </c>
      <c r="Q81" s="1" t="n">
        <f aca="false">'Объем  платных услуг насел'!P81/Население!Q81</f>
        <v>114.024590163934</v>
      </c>
      <c r="R81" s="1" t="n">
        <f aca="false">'Объем  платных услуг насел'!Q81/Население!R81</f>
        <v>101.506172839506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" t="n">
        <f aca="false">'Объем  платных услуг насел'!B82/Население!C82</f>
        <v>9.63736263736264</v>
      </c>
      <c r="D82" s="1" t="n">
        <f aca="false">'Объем  платных услуг насел'!C82/Население!D82</f>
        <v>11.3903743315508</v>
      </c>
      <c r="E82" s="1" t="n">
        <f aca="false">'Объем  платных услуг насел'!D82/Население!E82</f>
        <v>14.2365591397849</v>
      </c>
      <c r="F82" s="1" t="n">
        <f aca="false">'Объем  платных услуг насел'!E82/Население!F82</f>
        <v>17.5913978494624</v>
      </c>
      <c r="G82" s="1" t="n">
        <f aca="false">'Объем  платных услуг насел'!F82/Население!G82</f>
        <v>20.9405405405405</v>
      </c>
      <c r="H82" s="1" t="n">
        <f aca="false">'Объем  платных услуг насел'!G82/Население!H82</f>
        <v>25.3693181818182</v>
      </c>
      <c r="I82" s="1" t="n">
        <f aca="false">'Объем  платных услуг насел'!H82/Население!I82</f>
        <v>29.6</v>
      </c>
      <c r="J82" s="1" t="n">
        <f aca="false">'Объем  платных услуг насел'!I82/Население!J82</f>
        <v>32.3410404624278</v>
      </c>
      <c r="K82" s="1" t="n">
        <f aca="false">'Объем  платных услуг насел'!J82/Население!K82</f>
        <v>41.3859649122807</v>
      </c>
      <c r="L82" s="1" t="n">
        <f aca="false">'Объем  платных услуг насел'!K82/Население!L82</f>
        <v>43.5739644970414</v>
      </c>
      <c r="M82" s="1" t="n">
        <f aca="false">'Объем  платных услуг насел'!L82/Население!M82</f>
        <v>47.4638554216867</v>
      </c>
      <c r="N82" s="1" t="n">
        <f aca="false">'Объем  платных услуг насел'!M82/Население!N82</f>
        <v>50.6219512195122</v>
      </c>
      <c r="O82" s="1" t="n">
        <f aca="false">'Объем  платных услуг насел'!N82/Население!O82</f>
        <v>53.5061728395062</v>
      </c>
      <c r="P82" s="1" t="n">
        <f aca="false">'Объем  платных услуг насел'!O82/Население!P82</f>
        <v>55.2875</v>
      </c>
      <c r="Q82" s="1" t="n">
        <f aca="false">'Объем  платных услуг насел'!P82/Население!Q82</f>
        <v>57.6582278481013</v>
      </c>
      <c r="R82" s="1" t="n">
        <f aca="false">'Объем  платных услуг насел'!Q82/Население!R82</f>
        <v>54.0955414012739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" t="n">
        <f aca="false">'Объем  платных услуг насел'!B83/Население!C83</f>
        <v>26.75</v>
      </c>
      <c r="D83" s="1" t="n">
        <f aca="false">'Объем  платных услуг насел'!C83/Население!D83</f>
        <v>30.7843137254902</v>
      </c>
      <c r="E83" s="1" t="n">
        <f aca="false">'Объем  платных услуг насел'!D83/Население!E83</f>
        <v>32.22</v>
      </c>
      <c r="F83" s="1" t="n">
        <f aca="false">'Объем  платных услуг насел'!E83/Население!F83</f>
        <v>36.2</v>
      </c>
      <c r="G83" s="1" t="n">
        <f aca="false">'Объем  платных услуг насел'!F83/Население!G83</f>
        <v>46.66</v>
      </c>
      <c r="H83" s="1" t="n">
        <f aca="false">'Объем  платных услуг насел'!G83/Население!H83</f>
        <v>52.2549019607843</v>
      </c>
      <c r="I83" s="1" t="n">
        <f aca="false">'Объем  платных услуг насел'!H83/Население!I83</f>
        <v>57.2941176470588</v>
      </c>
      <c r="J83" s="1" t="n">
        <f aca="false">'Объем  платных услуг насел'!I83/Население!J83</f>
        <v>54.6078431372549</v>
      </c>
      <c r="K83" s="1" t="n">
        <f aca="false">'Объем  платных услуг насел'!J83/Население!K83</f>
        <v>82.2745098039216</v>
      </c>
      <c r="L83" s="1" t="n">
        <f aca="false">'Объем  платных услуг насел'!K83/Население!L83</f>
        <v>82.921568627451</v>
      </c>
      <c r="M83" s="1" t="n">
        <f aca="false">'Объем  платных услуг насел'!L83/Население!M83</f>
        <v>88.56</v>
      </c>
      <c r="N83" s="1" t="n">
        <f aca="false">'Объем  платных услуг насел'!M83/Население!N83</f>
        <v>90.18</v>
      </c>
      <c r="O83" s="1" t="n">
        <f aca="false">'Объем  платных услуг насел'!N83/Население!O83</f>
        <v>97.2</v>
      </c>
      <c r="P83" s="1" t="n">
        <f aca="false">'Объем  платных услуг насел'!O83/Население!P83</f>
        <v>102.12</v>
      </c>
      <c r="Q83" s="1" t="n">
        <f aca="false">'Объем  платных услуг насел'!P83/Население!Q83</f>
        <v>104.56</v>
      </c>
      <c r="R83" s="1" t="n">
        <f aca="false">'Объем  платных услуг насел'!Q83/Население!R83</f>
        <v>83.88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4" min="3" style="117" width="8.43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8" min="18" style="117" width="9.14"/>
    <col collapsed="false" customWidth="true" hidden="false" outlineLevel="0" max="19" min="19" style="117" width="11.72"/>
    <col collapsed="false" customWidth="false" hidden="false" outlineLevel="0" max="16384" min="20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0.447091944283119</v>
      </c>
      <c r="C2" s="121" t="n">
        <v>2020</v>
      </c>
      <c r="D2" s="117" t="n">
        <v>45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0.358631797505935</v>
      </c>
      <c r="C3" s="121" t="n">
        <v>2020</v>
      </c>
      <c r="D3" s="117" t="n">
        <v>45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0.409214572569764</v>
      </c>
      <c r="C4" s="121" t="n">
        <v>2020</v>
      </c>
      <c r="D4" s="117" t="n">
        <v>45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0.405164278683359</v>
      </c>
      <c r="C5" s="121" t="n">
        <v>2020</v>
      </c>
      <c r="D5" s="117" t="n">
        <v>45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0.338702107418844</v>
      </c>
      <c r="C6" s="121" t="n">
        <v>2020</v>
      </c>
      <c r="D6" s="117" t="n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0.39303558079598</v>
      </c>
      <c r="C7" s="121" t="n">
        <v>2020</v>
      </c>
      <c r="D7" s="117" t="n">
        <v>45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0.345386802394304</v>
      </c>
      <c r="C8" s="121" t="n">
        <v>2020</v>
      </c>
      <c r="D8" s="117" t="n">
        <v>45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0.390983550730403</v>
      </c>
      <c r="C9" s="121" t="n">
        <v>2020</v>
      </c>
      <c r="D9" s="117" t="n">
        <v>45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0.450145398067022</v>
      </c>
      <c r="C10" s="121" t="n">
        <v>2020</v>
      </c>
      <c r="D10" s="117" t="n">
        <v>45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0.480025471326238</v>
      </c>
      <c r="C11" s="121" t="n">
        <v>2020</v>
      </c>
      <c r="D11" s="117" t="n">
        <v>45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0.364826039945315</v>
      </c>
      <c r="C12" s="121" t="n">
        <v>2020</v>
      </c>
      <c r="D12" s="117" t="n">
        <v>45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0.368296908800339</v>
      </c>
      <c r="C13" s="121" t="n">
        <v>2020</v>
      </c>
      <c r="D13" s="117" t="n">
        <v>45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0.27872742258642</v>
      </c>
      <c r="C14" s="121" t="n">
        <v>2020</v>
      </c>
      <c r="D14" s="117" t="n">
        <v>45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0.388428078665233</v>
      </c>
      <c r="C15" s="121" t="n">
        <v>2020</v>
      </c>
      <c r="D15" s="117" t="n">
        <v>45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0.365131402345493</v>
      </c>
      <c r="C16" s="121" t="n">
        <v>2020</v>
      </c>
      <c r="D16" s="117" t="n">
        <v>45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0.401752842216334</v>
      </c>
      <c r="C17" s="121" t="n">
        <v>2020</v>
      </c>
      <c r="D17" s="117" t="n">
        <v>45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0.389985165043784</v>
      </c>
      <c r="C18" s="121" t="n">
        <v>2020</v>
      </c>
      <c r="D18" s="117" t="n">
        <v>45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0.695968858953509</v>
      </c>
      <c r="C19" s="121" t="n">
        <v>2020</v>
      </c>
      <c r="D19" s="117" t="n">
        <v>45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0.461369358860594</v>
      </c>
      <c r="C20" s="121" t="n">
        <v>2020</v>
      </c>
      <c r="D20" s="117" t="n">
        <v>45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0.454736210934232</v>
      </c>
      <c r="C21" s="121" t="n">
        <v>2020</v>
      </c>
      <c r="D21" s="117" t="n">
        <v>45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0.452805583133295</v>
      </c>
      <c r="C22" s="121" t="n">
        <v>2020</v>
      </c>
      <c r="D22" s="117" t="n">
        <v>45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0.422216280515189</v>
      </c>
      <c r="C23" s="121" t="n">
        <v>2020</v>
      </c>
      <c r="D23" s="117" t="n">
        <v>45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0.439803356987761</v>
      </c>
      <c r="C24" s="121" t="n">
        <v>2020</v>
      </c>
      <c r="D24" s="117" t="n">
        <v>45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0.344126055596201</v>
      </c>
      <c r="C25" s="121" t="n">
        <v>2020</v>
      </c>
      <c r="D25" s="117" t="n">
        <v>45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0.564927779618593</v>
      </c>
      <c r="C26" s="121" t="n">
        <v>2020</v>
      </c>
      <c r="D26" s="117" t="n">
        <v>45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0.397626187941456</v>
      </c>
      <c r="C27" s="121" t="n">
        <v>2020</v>
      </c>
      <c r="D27" s="117" t="n">
        <v>45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0.34304475743979</v>
      </c>
      <c r="C28" s="121" t="n">
        <v>2020</v>
      </c>
      <c r="D28" s="117" t="n">
        <v>45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0.595944296393602</v>
      </c>
      <c r="C29" s="121" t="n">
        <v>2020</v>
      </c>
      <c r="D29" s="117" t="n">
        <v>45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0.229129821569556</v>
      </c>
      <c r="C30" s="121" t="n">
        <v>2020</v>
      </c>
      <c r="D30" s="117" t="n">
        <v>45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0.125002412516693</v>
      </c>
      <c r="C31" s="121" t="n">
        <v>2020</v>
      </c>
      <c r="D31" s="117" t="n">
        <v>45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0.365917413985493</v>
      </c>
      <c r="C32" s="121" t="n">
        <v>2020</v>
      </c>
      <c r="D32" s="117" t="n">
        <v>45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0.613857820962115</v>
      </c>
      <c r="C33" s="121" t="n">
        <v>2020</v>
      </c>
      <c r="D33" s="117" t="n">
        <v>45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0.313357781567198</v>
      </c>
      <c r="C34" s="121" t="n">
        <v>2020</v>
      </c>
      <c r="D34" s="117" t="n">
        <v>45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0.428684336391697</v>
      </c>
      <c r="C35" s="121" t="n">
        <v>2020</v>
      </c>
      <c r="D35" s="117" t="n">
        <v>45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0.438545117823819</v>
      </c>
      <c r="C36" s="121" t="n">
        <v>2020</v>
      </c>
      <c r="D36" s="117" t="n">
        <v>45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0.521208321631074</v>
      </c>
      <c r="C37" s="121" t="n">
        <v>2020</v>
      </c>
      <c r="D37" s="117" t="n">
        <v>45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0.316534779153307</v>
      </c>
      <c r="C38" s="121" t="n">
        <v>2020</v>
      </c>
      <c r="D38" s="117" t="n">
        <v>45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0.0832797416706279</v>
      </c>
      <c r="C39" s="121" t="n">
        <v>2020</v>
      </c>
      <c r="D39" s="117" t="n">
        <v>45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0.288656442595818</v>
      </c>
      <c r="C40" s="121" t="n">
        <v>2020</v>
      </c>
      <c r="D40" s="117" t="n">
        <v>45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0.24678440129153</v>
      </c>
      <c r="C41" s="121" t="n">
        <v>2020</v>
      </c>
      <c r="D41" s="117" t="n">
        <v>45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0.261743386845582</v>
      </c>
      <c r="C42" s="121" t="n">
        <v>2020</v>
      </c>
      <c r="D42" s="117" t="n">
        <v>45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0.296112086471682</v>
      </c>
      <c r="C43" s="121" t="n">
        <v>2020</v>
      </c>
      <c r="D43" s="117" t="n">
        <v>45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0.416134606789491</v>
      </c>
      <c r="C44" s="121" t="n">
        <v>2020</v>
      </c>
      <c r="D44" s="117" t="n">
        <v>45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0.440684508347596</v>
      </c>
      <c r="C45" s="121" t="n">
        <v>2020</v>
      </c>
      <c r="D45" s="117" t="n">
        <v>45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0.262779389464797</v>
      </c>
      <c r="C46" s="121" t="n">
        <v>2020</v>
      </c>
      <c r="D46" s="117" t="n">
        <v>45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0.25008057492194</v>
      </c>
      <c r="C47" s="121" t="n">
        <v>2020</v>
      </c>
      <c r="D47" s="117" t="n">
        <v>45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0.510937790618137</v>
      </c>
      <c r="C48" s="121" t="n">
        <v>2020</v>
      </c>
      <c r="D48" s="117" t="n">
        <v>45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0.345514861215661</v>
      </c>
      <c r="C49" s="121" t="n">
        <v>2020</v>
      </c>
      <c r="D49" s="117" t="n">
        <v>45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0.330074301191409</v>
      </c>
      <c r="C50" s="121" t="n">
        <v>2020</v>
      </c>
      <c r="D50" s="117" t="n">
        <v>45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0.448570915890265</v>
      </c>
      <c r="C51" s="121" t="n">
        <v>2020</v>
      </c>
      <c r="D51" s="117" t="n">
        <v>45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0.371226394774904</v>
      </c>
      <c r="C52" s="121" t="n">
        <v>2020</v>
      </c>
      <c r="D52" s="117" t="n">
        <v>45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0.442341009102839</v>
      </c>
      <c r="C53" s="121" t="n">
        <v>2020</v>
      </c>
      <c r="D53" s="117" t="n">
        <v>45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0.366254361575316</v>
      </c>
      <c r="C54" s="121" t="n">
        <v>2020</v>
      </c>
      <c r="D54" s="117" t="n">
        <v>45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0.341923625458388</v>
      </c>
      <c r="C55" s="121" t="n">
        <v>2020</v>
      </c>
      <c r="D55" s="117" t="n">
        <v>45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0.414607390348663</v>
      </c>
      <c r="C56" s="121" t="n">
        <v>2020</v>
      </c>
      <c r="D56" s="117" t="n">
        <v>45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0.329686912077036</v>
      </c>
      <c r="C57" s="121" t="n">
        <v>2020</v>
      </c>
      <c r="D57" s="117" t="n">
        <v>45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0.3622132178591</v>
      </c>
      <c r="C58" s="121" t="n">
        <v>2020</v>
      </c>
      <c r="D58" s="117" t="n">
        <v>45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0.271136887376238</v>
      </c>
      <c r="C59" s="121" t="n">
        <v>2020</v>
      </c>
      <c r="D59" s="117" t="n">
        <v>45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0.551052021088411</v>
      </c>
      <c r="C60" s="121" t="n">
        <v>2020</v>
      </c>
      <c r="D60" s="117" t="n">
        <v>45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0.488638916177447</v>
      </c>
      <c r="C61" s="121" t="n">
        <v>2020</v>
      </c>
      <c r="D61" s="117" t="n">
        <v>45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0.406691194801828</v>
      </c>
      <c r="C62" s="121" t="n">
        <v>2020</v>
      </c>
      <c r="D62" s="117" t="n">
        <v>45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0.216913600998875</v>
      </c>
      <c r="C63" s="121" t="n">
        <v>2020</v>
      </c>
      <c r="D63" s="117" t="n">
        <v>45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0.348738582608847</v>
      </c>
      <c r="C64" s="121" t="n">
        <v>2020</v>
      </c>
      <c r="D64" s="117" t="n">
        <v>45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0.100941765050605</v>
      </c>
      <c r="C65" s="121" t="n">
        <v>2020</v>
      </c>
      <c r="D65" s="117" t="n">
        <v>45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0.286166430473874</v>
      </c>
      <c r="C66" s="121" t="n">
        <v>2020</v>
      </c>
      <c r="D66" s="117" t="n">
        <v>45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0.342523894472907</v>
      </c>
      <c r="C67" s="121" t="n">
        <v>2020</v>
      </c>
      <c r="D67" s="117" t="n">
        <v>45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0.360570114803959</v>
      </c>
      <c r="C68" s="121" t="n">
        <v>2020</v>
      </c>
      <c r="D68" s="117" t="n">
        <v>45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0.456008016623706</v>
      </c>
      <c r="C69" s="121" t="n">
        <v>2020</v>
      </c>
      <c r="D69" s="117" t="n">
        <v>45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0.344747342793698</v>
      </c>
      <c r="C70" s="121" t="n">
        <v>2020</v>
      </c>
      <c r="D70" s="117" t="n">
        <v>45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0.375572715540532</v>
      </c>
      <c r="C71" s="121" t="n">
        <v>2020</v>
      </c>
      <c r="D71" s="117" t="n">
        <v>45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0.445527462621646</v>
      </c>
      <c r="C72" s="121" t="n">
        <v>2020</v>
      </c>
      <c r="D72" s="117" t="n">
        <v>45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0.406755800179587</v>
      </c>
      <c r="C73" s="121" t="n">
        <v>2020</v>
      </c>
      <c r="D73" s="117" t="n">
        <v>45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0.393306217060315</v>
      </c>
      <c r="C74" s="121" t="n">
        <v>2020</v>
      </c>
      <c r="D74" s="117" t="n">
        <v>45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0.554879834154287</v>
      </c>
      <c r="C75" s="121" t="n">
        <v>2020</v>
      </c>
      <c r="D75" s="117" t="n">
        <v>45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0.616677711149996</v>
      </c>
      <c r="C76" s="121" t="n">
        <v>2020</v>
      </c>
      <c r="D76" s="117" t="n">
        <v>45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0.529781232015772</v>
      </c>
      <c r="C77" s="121" t="n">
        <v>2020</v>
      </c>
      <c r="D77" s="117" t="n">
        <v>45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0.610124982748303</v>
      </c>
      <c r="C78" s="121" t="n">
        <v>2020</v>
      </c>
      <c r="D78" s="117" t="n">
        <v>45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0.472647976942823</v>
      </c>
      <c r="C79" s="121" t="n">
        <v>2020</v>
      </c>
      <c r="D79" s="117" t="n">
        <v>45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0.652632117882784</v>
      </c>
      <c r="C80" s="121" t="n">
        <v>2020</v>
      </c>
      <c r="D80" s="117" t="n">
        <v>45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0.639953316682174</v>
      </c>
      <c r="C81" s="121" t="n">
        <v>2020</v>
      </c>
      <c r="D81" s="117" t="n">
        <v>45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0.432764875090353</v>
      </c>
      <c r="C82" s="121" t="n">
        <v>2020</v>
      </c>
      <c r="D82" s="117" t="n">
        <v>45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0.582657247249509</v>
      </c>
      <c r="C83" s="121" t="n">
        <v>2020</v>
      </c>
      <c r="D83" s="117" t="n">
        <v>45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A1:R134"/>
  <sheetViews>
    <sheetView showFormulas="false" showGridLines="true" showRowColHeaders="true" showZeros="true" rightToLeft="false" tabSelected="false" showOutlineSymbols="true" defaultGridColor="true" view="normal" topLeftCell="G53" colorId="64" zoomScale="100" zoomScaleNormal="100" zoomScalePageLayoutView="100" workbookViewId="0">
      <selection pane="topLeft" activeCell="R2" activeCellId="1" sqref="C1:C83 R2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28"/>
    <col collapsed="false" customWidth="false" hidden="false" outlineLevel="0" max="16384" min="3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" t="n">
        <f aca="false">'Ввод в действ жилых домов'!B2/Население!C2</f>
        <v>0.549603174603175</v>
      </c>
      <c r="D2" s="1" t="n">
        <f aca="false">'Ввод в действ жилых домов'!C2/Население!D2</f>
        <v>0.621442753143614</v>
      </c>
      <c r="E2" s="1" t="n">
        <f aca="false">'Ввод в действ жилых домов'!D2/Население!E2</f>
        <v>0.702774108322325</v>
      </c>
      <c r="F2" s="1" t="n">
        <f aca="false">'Ввод в действ жилых домов'!E2/Население!F2</f>
        <v>0.732060566161949</v>
      </c>
      <c r="G2" s="1" t="n">
        <f aca="false">'Ввод в действ жилых домов'!F2/Население!G2</f>
        <v>0.719344262295082</v>
      </c>
      <c r="H2" s="1" t="n">
        <f aca="false">'Ввод в действ жилых домов'!G2/Население!H2</f>
        <v>0.718015665796345</v>
      </c>
      <c r="I2" s="1" t="n">
        <f aca="false">'Ввод в действ жилых домов'!H2/Население!I2</f>
        <v>0.747395833333333</v>
      </c>
      <c r="J2" s="1" t="n">
        <f aca="false">'Ввод в действ жилых домов'!I2/Население!J2</f>
        <v>0.788449059052563</v>
      </c>
      <c r="K2" s="1" t="n">
        <f aca="false">'Ввод в действ жилых домов'!J2/Население!K2</f>
        <v>0.838730569948187</v>
      </c>
      <c r="L2" s="1" t="n">
        <f aca="false">'Ввод в действ жилых домов'!K2/Население!L2</f>
        <v>0.948966408268734</v>
      </c>
      <c r="M2" s="1" t="n">
        <f aca="false">'Ввод в действ жилых домов'!L2/Население!M2</f>
        <v>1.00322580645161</v>
      </c>
      <c r="N2" s="1" t="n">
        <f aca="false">'Ввод в действ жилых домов'!M2/Население!N2</f>
        <v>0.869285254346426</v>
      </c>
      <c r="O2" s="1" t="n">
        <f aca="false">'Ввод в действ жилых домов'!N2/Население!O2</f>
        <v>0.839354838709677</v>
      </c>
      <c r="P2" s="1" t="n">
        <f aca="false">'Ввод в действ жилых домов'!O2/Население!P2</f>
        <v>0.785529715762274</v>
      </c>
      <c r="Q2" s="1" t="n">
        <f aca="false">'Ввод в действ жилых домов'!P2/Население!Q2</f>
        <v>0.813428018076178</v>
      </c>
      <c r="R2" s="1" t="n">
        <f aca="false">'Ввод в действ жилых домов'!Q2/Население!R2</f>
        <v>0.745619727449708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" t="n">
        <f aca="false">'Ввод в действ жилых домов'!B3/Население!C3</f>
        <v>0.149208741522231</v>
      </c>
      <c r="D3" s="1" t="n">
        <f aca="false">'Ввод в действ жилых домов'!C3/Население!D3</f>
        <v>0.184823441021788</v>
      </c>
      <c r="E3" s="1" t="n">
        <f aca="false">'Ввод в действ жилых домов'!D3/Население!E3</f>
        <v>0.22703113135915</v>
      </c>
      <c r="F3" s="1" t="n">
        <f aca="false">'Ввод в действ жилых домов'!E3/Население!F3</f>
        <v>0.245989304812834</v>
      </c>
      <c r="G3" s="1" t="n">
        <f aca="false">'Ввод в действ жилых домов'!F3/Население!G3</f>
        <v>0.271538461538462</v>
      </c>
      <c r="H3" s="1" t="n">
        <f aca="false">'Ввод в действ жилых домов'!G3/Население!H3</f>
        <v>0.306666666666667</v>
      </c>
      <c r="I3" s="1" t="n">
        <f aca="false">'Ввод в действ жилых домов'!H3/Население!I3</f>
        <v>0.333069620253165</v>
      </c>
      <c r="J3" s="1" t="n">
        <f aca="false">'Ввод в действ жилых домов'!I3/Население!J3</f>
        <v>0.361244019138756</v>
      </c>
      <c r="K3" s="1" t="n">
        <f aca="false">'Ввод в действ жилых домов'!J3/Население!K3</f>
        <v>0.424315619967794</v>
      </c>
      <c r="L3" s="1" t="n">
        <f aca="false">'Ввод в действ жилых домов'!K3/Население!L3</f>
        <v>0.446877534468775</v>
      </c>
      <c r="M3" s="1" t="n">
        <f aca="false">'Ввод в действ жилых домов'!L3/Население!M3</f>
        <v>0.525285481239804</v>
      </c>
      <c r="N3" s="1" t="n">
        <f aca="false">'Ввод в действ жилых домов'!M3/Население!N3</f>
        <v>0.544635544635545</v>
      </c>
      <c r="O3" s="1" t="n">
        <f aca="false">'Ввод в действ жилых домов'!N3/Население!O3</f>
        <v>0.460776218001652</v>
      </c>
      <c r="P3" s="1" t="n">
        <f aca="false">'Ввод в действ жилых домов'!O3/Население!P3</f>
        <v>0.335833333333333</v>
      </c>
      <c r="Q3" s="1" t="n">
        <f aca="false">'Ввод в действ жилых домов'!P3/Население!Q3</f>
        <v>0.341156747694887</v>
      </c>
      <c r="R3" s="1" t="n">
        <f aca="false">'Ввод в действ жилых домов'!Q3/Население!R3</f>
        <v>0.36094674556213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" t="n">
        <f aca="false">'Ввод в действ жилых домов'!B4/Население!C4</f>
        <v>0.220053835800808</v>
      </c>
      <c r="D4" s="1" t="n">
        <f aca="false">'Ввод в действ жилых домов'!C4/Население!D4</f>
        <v>0.231500339443313</v>
      </c>
      <c r="E4" s="1" t="n">
        <f aca="false">'Ввод в действ жилых домов'!D4/Население!E4</f>
        <v>0.257710760795065</v>
      </c>
      <c r="F4" s="1" t="n">
        <f aca="false">'Ввод в действ жилых домов'!E4/Население!F4</f>
        <v>0.289164941338854</v>
      </c>
      <c r="G4" s="1" t="n">
        <f aca="false">'Ввод в действ жилых домов'!F4/Население!G4</f>
        <v>0.313194444444444</v>
      </c>
      <c r="H4" s="1" t="n">
        <f aca="false">'Ввод в действ жилых домов'!G4/Население!H4</f>
        <v>0.333795975017349</v>
      </c>
      <c r="I4" s="1" t="n">
        <f aca="false">'Ввод в действ жилых домов'!H4/Население!I4</f>
        <v>0.30586592178771</v>
      </c>
      <c r="J4" s="1" t="n">
        <f aca="false">'Ввод в действ жилых домов'!I4/Население!J4</f>
        <v>0.357243319268636</v>
      </c>
      <c r="K4" s="1" t="n">
        <f aca="false">'Ввод в действ жилых домов'!J4/Население!K4</f>
        <v>0.367303609341826</v>
      </c>
      <c r="L4" s="1" t="n">
        <f aca="false">'Ввод в действ жилых домов'!K4/Население!L4</f>
        <v>0.431009957325747</v>
      </c>
      <c r="M4" s="1" t="n">
        <f aca="false">'Ввод в действ жилых домов'!L4/Население!M4</f>
        <v>0.463135289906943</v>
      </c>
      <c r="N4" s="1" t="n">
        <f aca="false">'Ввод в действ жилых домов'!M4/Население!N4</f>
        <v>0.471942446043166</v>
      </c>
      <c r="O4" s="1" t="n">
        <f aca="false">'Ввод в действ жилых домов'!N4/Население!O4</f>
        <v>0.504354136429608</v>
      </c>
      <c r="P4" s="1" t="n">
        <f aca="false">'Ввод в действ жилых домов'!O4/Население!P4</f>
        <v>0.478038067349927</v>
      </c>
      <c r="Q4" s="1" t="n">
        <f aca="false">'Ввод в действ жилых домов'!P4/Население!Q4</f>
        <v>0.54860088365243</v>
      </c>
      <c r="R4" s="1" t="n">
        <f aca="false">'Ввод в действ жилых домов'!Q4/Население!R4</f>
        <v>0.540983606557377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" t="n">
        <f aca="false">'Ввод в действ жилых домов'!B5/Население!C5</f>
        <v>0.332062685302838</v>
      </c>
      <c r="D5" s="1" t="n">
        <f aca="false">'Ввод в действ жилых домов'!C5/Население!D5</f>
        <v>0.369057908383751</v>
      </c>
      <c r="E5" s="1" t="n">
        <f aca="false">'Ввод в действ жилых домов'!D5/Население!E5</f>
        <v>0.424400871459695</v>
      </c>
      <c r="F5" s="1" t="n">
        <f aca="false">'Ввод в действ жилых домов'!E5/Население!F5</f>
        <v>0.491666666666667</v>
      </c>
      <c r="G5" s="1" t="n">
        <f aca="false">'Ввод в действ жилых домов'!F5/Население!G5</f>
        <v>0.391189427312775</v>
      </c>
      <c r="H5" s="1" t="n">
        <f aca="false">'Ввод в действ жилых домов'!G5/Население!H5</f>
        <v>0.449678800856531</v>
      </c>
      <c r="I5" s="1" t="n">
        <f aca="false">'Ввод в действ жилых домов'!H5/Население!I5</f>
        <v>0.427101200686106</v>
      </c>
      <c r="J5" s="1" t="n">
        <f aca="false">'Ввод в действ жилых домов'!I5/Население!J5</f>
        <v>0.476394849785408</v>
      </c>
      <c r="K5" s="1" t="n">
        <f aca="false">'Ввод в действ жилых домов'!J5/Население!K5</f>
        <v>0.579218548733362</v>
      </c>
      <c r="L5" s="1" t="n">
        <f aca="false">'Ввод в действ жилых домов'!K5/Население!L5</f>
        <v>0.674817674817675</v>
      </c>
      <c r="M5" s="1" t="n">
        <f aca="false">'Ввод в действ жилых домов'!L5/Население!M5</f>
        <v>0.697385340762966</v>
      </c>
      <c r="N5" s="1" t="n">
        <f aca="false">'Ввод в действ жилых домов'!M5/Население!N5</f>
        <v>0.719057815845824</v>
      </c>
      <c r="O5" s="1" t="n">
        <f aca="false">'Ввод в действ жилых домов'!N5/Население!O5</f>
        <v>0.723103300471496</v>
      </c>
      <c r="P5" s="1" t="n">
        <f aca="false">'Ввод в действ жилых домов'!O5/Население!P5</f>
        <v>0.726374570446735</v>
      </c>
      <c r="Q5" s="1" t="n">
        <f aca="false">'Ввод в действ жилых домов'!P5/Население!Q5</f>
        <v>0.808519793459553</v>
      </c>
      <c r="R5" s="1" t="n">
        <f aca="false">'Ввод в действ жилых домов'!Q5/Население!R5</f>
        <v>0.748482220294883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" t="n">
        <f aca="false">'Ввод в действ жилых домов'!B6/Население!C6</f>
        <v>0.0961887477313975</v>
      </c>
      <c r="D6" s="1" t="n">
        <f aca="false">'Ввод в действ жилых домов'!C6/Население!D6</f>
        <v>0.162727272727273</v>
      </c>
      <c r="E6" s="1" t="n">
        <f aca="false">'Ввод в действ жилых домов'!D6/Население!E6</f>
        <v>0.130514705882353</v>
      </c>
      <c r="F6" s="1" t="n">
        <f aca="false">'Ввод в действ жилых домов'!E6/Население!F6</f>
        <v>0.158333333333333</v>
      </c>
      <c r="G6" s="1" t="n">
        <f aca="false">'Ввод в действ жилых домов'!F6/Население!G6</f>
        <v>0.174277726001864</v>
      </c>
      <c r="H6" s="1" t="n">
        <f aca="false">'Ввод в действ жилых домов'!G6/Население!H6</f>
        <v>0.180188679245283</v>
      </c>
      <c r="I6" s="1" t="n">
        <f aca="false">'Ввод в действ жилых домов'!H6/Население!I6</f>
        <v>0.205882352941176</v>
      </c>
      <c r="J6" s="1" t="n">
        <f aca="false">'Ввод в действ жилых домов'!I6/Население!J6</f>
        <v>0.21163012392755</v>
      </c>
      <c r="K6" s="1" t="n">
        <f aca="false">'Ввод в действ жилых домов'!J6/Население!K6</f>
        <v>0.222435282837967</v>
      </c>
      <c r="L6" s="1" t="n">
        <f aca="false">'Ввод в действ жилых домов'!K6/Население!L6</f>
        <v>0.24397299903568</v>
      </c>
      <c r="M6" s="1" t="n">
        <f aca="false">'Ввод в действ жилых домов'!L6/Население!M6</f>
        <v>0.252427184466019</v>
      </c>
      <c r="N6" s="1" t="n">
        <f aca="false">'Ввод в действ жилых домов'!M6/Население!N6</f>
        <v>0.173020527859238</v>
      </c>
      <c r="O6" s="1" t="n">
        <f aca="false">'Ввод в действ жилых домов'!N6/Население!O6</f>
        <v>0.334975369458128</v>
      </c>
      <c r="P6" s="1" t="n">
        <f aca="false">'Ввод в действ жилых домов'!O6/Население!P6</f>
        <v>0.367529880478088</v>
      </c>
      <c r="Q6" s="1" t="n">
        <f aca="false">'Ввод в действ жилых домов'!P6/Население!Q6</f>
        <v>0.331995987963892</v>
      </c>
      <c r="R6" s="1" t="n">
        <f aca="false">'Ввод в действ жилых домов'!Q6/Население!R6</f>
        <v>0.337386018237082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" t="n">
        <f aca="false">'Ввод в действ жилых домов'!B7/Население!C7</f>
        <v>0.257086999022483</v>
      </c>
      <c r="D7" s="1" t="n">
        <f aca="false">'Ввод в действ жилых домов'!C7/Население!D7</f>
        <v>0.261341222879684</v>
      </c>
      <c r="E7" s="1" t="n">
        <f aca="false">'Ввод в действ жилых домов'!D7/Население!E7</f>
        <v>0.453914767096135</v>
      </c>
      <c r="F7" s="1" t="n">
        <f aca="false">'Ввод в действ жилых домов'!E7/Население!F7</f>
        <v>0.628230616302187</v>
      </c>
      <c r="G7" s="1" t="n">
        <f aca="false">'Ввод в действ жилых домов'!F7/Население!G7</f>
        <v>0.455633100697906</v>
      </c>
      <c r="H7" s="1" t="n">
        <f aca="false">'Ввод в действ жилых домов'!G7/Население!H7</f>
        <v>0.496531219028741</v>
      </c>
      <c r="I7" s="1" t="n">
        <f aca="false">'Ввод в действ жилых домов'!H7/Население!I7</f>
        <v>0.593253968253968</v>
      </c>
      <c r="J7" s="1" t="n">
        <f aca="false">'Ввод в действ жилых домов'!I7/Население!J7</f>
        <v>0.60934393638171</v>
      </c>
      <c r="K7" s="1" t="n">
        <f aca="false">'Ввод в действ жилых домов'!J7/Население!K7</f>
        <v>0.653731343283582</v>
      </c>
      <c r="L7" s="1" t="n">
        <f aca="false">'Ввод в действ жилых домов'!K7/Население!L7</f>
        <v>0.799208704253215</v>
      </c>
      <c r="M7" s="1" t="n">
        <f aca="false">'Ввод в действ жилых домов'!L7/Население!M7</f>
        <v>0.788118811881188</v>
      </c>
      <c r="N7" s="1" t="n">
        <f aca="false">'Ввод в действ жилых домов'!M7/Население!N7</f>
        <v>0.726824457593688</v>
      </c>
      <c r="O7" s="1" t="n">
        <f aca="false">'Ввод в действ жилых домов'!N7/Население!O7</f>
        <v>0.871541501976285</v>
      </c>
      <c r="P7" s="1" t="n">
        <f aca="false">'Ввод в действ жилых домов'!O7/Население!P7</f>
        <v>0.77998017839445</v>
      </c>
      <c r="Q7" s="1" t="n">
        <f aca="false">'Ввод в действ жилых домов'!P7/Население!Q7</f>
        <v>0.792622133599202</v>
      </c>
      <c r="R7" s="1" t="n">
        <f aca="false">'Ввод в действ жилых домов'!Q7/Население!R7</f>
        <v>0.818181818181818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" t="n">
        <f aca="false">'Ввод в действ жилых домов'!B8/Население!C8</f>
        <v>0.167142857142857</v>
      </c>
      <c r="D8" s="1" t="n">
        <f aca="false">'Ввод в действ жилых домов'!C8/Население!D8</f>
        <v>0.153737658674189</v>
      </c>
      <c r="E8" s="1" t="n">
        <f aca="false">'Ввод в действ жилых домов'!D8/Население!E8</f>
        <v>0.199430199430199</v>
      </c>
      <c r="F8" s="1" t="n">
        <f aca="false">'Ввод в действ жилых домов'!E8/Население!F8</f>
        <v>0.21377331420373</v>
      </c>
      <c r="G8" s="1" t="n">
        <f aca="false">'Ввод в действ жилых домов'!F8/Население!G8</f>
        <v>0.260115606936416</v>
      </c>
      <c r="H8" s="1" t="n">
        <f aca="false">'Ввод в действ жилых домов'!G8/Население!H8</f>
        <v>0.226726726726727</v>
      </c>
      <c r="I8" s="1" t="n">
        <f aca="false">'Ввод в действ жилых домов'!H8/Население!I8</f>
        <v>0.235649546827795</v>
      </c>
      <c r="J8" s="1" t="n">
        <f aca="false">'Ввод в действ жилых домов'!I8/Население!J8</f>
        <v>0.311077389984826</v>
      </c>
      <c r="K8" s="1" t="n">
        <f aca="false">'Ввод в действ жилых домов'!J8/Население!K8</f>
        <v>0.347560975609756</v>
      </c>
      <c r="L8" s="1" t="n">
        <f aca="false">'Ввод в действ жилых домов'!K8/Население!L8</f>
        <v>0.501529051987768</v>
      </c>
      <c r="M8" s="1" t="n">
        <f aca="false">'Ввод в действ жилых домов'!L8/Население!M8</f>
        <v>0.494623655913979</v>
      </c>
      <c r="N8" s="1" t="n">
        <f aca="false">'Ввод в действ жилых домов'!M8/Население!N8</f>
        <v>0.476851851851852</v>
      </c>
      <c r="O8" s="1" t="n">
        <f aca="false">'Ввод в действ жилых домов'!N8/Население!O8</f>
        <v>0.482115085536547</v>
      </c>
      <c r="P8" s="1" t="n">
        <f aca="false">'Ввод в действ жилых домов'!O8/Население!P8</f>
        <v>0.309262166405024</v>
      </c>
      <c r="Q8" s="1" t="n">
        <f aca="false">'Ввод в действ жилых домов'!P8/Население!Q8</f>
        <v>0.334913112164297</v>
      </c>
      <c r="R8" s="1" t="n">
        <f aca="false">'Ввод в действ жилых домов'!Q8/Население!R8</f>
        <v>0.412420382165605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" t="n">
        <f aca="false">'Ввод в действ жилых домов'!B9/Население!C9</f>
        <v>0.252971137521222</v>
      </c>
      <c r="D9" s="1" t="n">
        <f aca="false">'Ввод в действ жилых домов'!C9/Население!D9</f>
        <v>0.276182432432432</v>
      </c>
      <c r="E9" s="1" t="n">
        <f aca="false">'Ввод в действ жилых домов'!D9/Население!E9</f>
        <v>0.321093082835184</v>
      </c>
      <c r="F9" s="1" t="n">
        <f aca="false">'Ввод в действ жилых домов'!E9/Население!F9</f>
        <v>0.384681583476764</v>
      </c>
      <c r="G9" s="1" t="n">
        <f aca="false">'Ввод в действ жилых домов'!F9/Население!G9</f>
        <v>0.394463667820069</v>
      </c>
      <c r="H9" s="1" t="n">
        <f aca="false">'Ввод в действ жилых домов'!G9/Население!H9</f>
        <v>0.338365896980462</v>
      </c>
      <c r="I9" s="1" t="n">
        <f aca="false">'Ввод в действ жилых домов'!H9/Население!I9</f>
        <v>0.351158645276292</v>
      </c>
      <c r="J9" s="1" t="n">
        <f aca="false">'Ввод в действ жилых домов'!I9/Население!J9</f>
        <v>0.380697050938338</v>
      </c>
      <c r="K9" s="1" t="n">
        <f aca="false">'Ввод в действ жилых домов'!J9/Население!K9</f>
        <v>0.44325290437891</v>
      </c>
      <c r="L9" s="1" t="n">
        <f aca="false">'Ввод в действ жилых домов'!K9/Население!L9</f>
        <v>0.502238137869293</v>
      </c>
      <c r="M9" s="1" t="n">
        <f aca="false">'Ввод в действ жилых домов'!L9/Население!M9</f>
        <v>0.50625</v>
      </c>
      <c r="N9" s="1" t="n">
        <f aca="false">'Ввод в действ жилых домов'!M9/Население!N9</f>
        <v>0.522707034728406</v>
      </c>
      <c r="O9" s="1" t="n">
        <f aca="false">'Ввод в действ жилых домов'!N9/Население!O9</f>
        <v>0.530044843049327</v>
      </c>
      <c r="P9" s="1" t="n">
        <f aca="false">'Ввод в действ жилых домов'!O9/Население!P9</f>
        <v>0.537488708220416</v>
      </c>
      <c r="Q9" s="1" t="n">
        <f aca="false">'Ввод в действ жилых домов'!P9/Население!Q9</f>
        <v>0.501811594202899</v>
      </c>
      <c r="R9" s="1" t="n">
        <f aca="false">'Ввод в действ жилых домов'!Q9/Население!R9</f>
        <v>0.476754785779398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" t="n">
        <f aca="false">'Ввод в действ жилых домов'!B10/Население!C10</f>
        <v>0.425460636515913</v>
      </c>
      <c r="D10" s="1" t="n">
        <f aca="false">'Ввод в действ жилых домов'!C10/Население!D10</f>
        <v>0.525825571549534</v>
      </c>
      <c r="E10" s="1" t="n">
        <f aca="false">'Ввод в действ жилых домов'!D10/Население!E10</f>
        <v>0.600511073253833</v>
      </c>
      <c r="F10" s="1" t="n">
        <f aca="false">'Ввод в действ жилых домов'!E10/Население!F10</f>
        <v>0.617621899059025</v>
      </c>
      <c r="G10" s="1" t="n">
        <f aca="false">'Ввод в действ жилых домов'!F10/Население!G10</f>
        <v>0.629406706792777</v>
      </c>
      <c r="H10" s="1" t="n">
        <f aca="false">'Ввод в действ жилых домов'!G10/Население!H10</f>
        <v>0.628839590443686</v>
      </c>
      <c r="I10" s="1" t="n">
        <f aca="false">'Ввод в действ жилых домов'!H10/Население!I10</f>
        <v>0.653516295025729</v>
      </c>
      <c r="J10" s="1" t="n">
        <f aca="false">'Ввод в действ жилых домов'!I10/Население!J10</f>
        <v>0.694492254733219</v>
      </c>
      <c r="K10" s="1" t="n">
        <f aca="false">'Ввод в действ жилых домов'!J10/Население!K10</f>
        <v>0.739655172413793</v>
      </c>
      <c r="L10" s="1" t="n">
        <f aca="false">'Ввод в действ жилых домов'!K10/Население!L10</f>
        <v>0.8713298791019</v>
      </c>
      <c r="M10" s="1" t="n">
        <f aca="false">'Ввод в действ жилых домов'!L10/Население!M10</f>
        <v>0.917820069204152</v>
      </c>
      <c r="N10" s="1" t="n">
        <f aca="false">'Ввод в действ жилых домов'!M10/Население!N10</f>
        <v>0.932525951557093</v>
      </c>
      <c r="O10" s="1" t="n">
        <f aca="false">'Ввод в действ жилых домов'!N10/Население!O10</f>
        <v>0.942608695652174</v>
      </c>
      <c r="P10" s="1" t="n">
        <f aca="false">'Ввод в действ жилых домов'!O10/Население!P10</f>
        <v>0.789335664335664</v>
      </c>
      <c r="Q10" s="1" t="n">
        <f aca="false">'Ввод в действ жилых домов'!P10/Население!Q10</f>
        <v>1.1009657594381</v>
      </c>
      <c r="R10" s="1" t="n">
        <f aca="false">'Ввод в действ жилых домов'!Q10/Население!R10</f>
        <v>1.09219858156028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" t="n">
        <f aca="false">'Ввод в действ жилых домов'!B11/Население!C11</f>
        <v>0.780807783018868</v>
      </c>
      <c r="D11" s="1" t="n">
        <f aca="false">'Ввод в действ жилых домов'!C11/Население!D11</f>
        <v>0.978273989136995</v>
      </c>
      <c r="E11" s="1" t="n">
        <f aca="false">'Ввод в действ жилых домов'!D11/Население!E11</f>
        <v>1.17439061089377</v>
      </c>
      <c r="F11" s="1" t="n">
        <f aca="false">'Ввод в действ жилых домов'!E11/Население!F11</f>
        <v>1.18102802337779</v>
      </c>
      <c r="G11" s="1" t="n">
        <f aca="false">'Ввод в действ жилых домов'!F11/Население!G11</f>
        <v>1.25904960524356</v>
      </c>
      <c r="H11" s="1" t="n">
        <f aca="false">'Ввод в действ жилых домов'!G11/Население!H11</f>
        <v>1.11722488038278</v>
      </c>
      <c r="I11" s="1" t="n">
        <f aca="false">'Ввод в действ жилых домов'!H11/Население!I11</f>
        <v>1.14515904986804</v>
      </c>
      <c r="J11" s="1" t="n">
        <f aca="false">'Ввод в действ жилых домов'!I11/Население!J11</f>
        <v>0.939273552780931</v>
      </c>
      <c r="K11" s="1" t="n">
        <f aca="false">'Ввод в действ жилых домов'!J11/Население!K11</f>
        <v>1.03826745164003</v>
      </c>
      <c r="L11" s="1" t="n">
        <f aca="false">'Ввод в действ жилых домов'!K11/Население!L11</f>
        <v>1.37532844696446</v>
      </c>
      <c r="M11" s="1" t="n">
        <f aca="false">'Ввод в действ жилых домов'!L11/Население!M11</f>
        <v>1.31479710342943</v>
      </c>
      <c r="N11" s="1" t="n">
        <f aca="false">'Ввод в действ жилых домов'!M11/Население!N11</f>
        <v>1.20086218510036</v>
      </c>
      <c r="O11" s="1" t="n">
        <f aca="false">'Ввод в действ жилых домов'!N11/Население!O11</f>
        <v>1.20991603358657</v>
      </c>
      <c r="P11" s="1" t="n">
        <f aca="false">'Ввод в действ жилых домов'!O11/Население!P11</f>
        <v>1.16686406106067</v>
      </c>
      <c r="Q11" s="1" t="n">
        <f aca="false">'Ввод в действ жилых домов'!P11/Население!Q11</f>
        <v>1.1200104017683</v>
      </c>
      <c r="R11" s="1" t="n">
        <f aca="false">'Ввод в действ жилых домов'!Q11/Население!R11</f>
        <v>1.17265533791672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" t="n">
        <f aca="false">'Ввод в действ жилых домов'!B12/Население!C12</f>
        <v>0.301703163017032</v>
      </c>
      <c r="D12" s="1" t="n">
        <f aca="false">'Ввод в действ жилых домов'!C12/Население!D12</f>
        <v>0.303357314148681</v>
      </c>
      <c r="E12" s="1" t="n">
        <f aca="false">'Ввод в действ жилых домов'!D12/Население!E12</f>
        <v>0.374848851269649</v>
      </c>
      <c r="F12" s="1" t="n">
        <f aca="false">'Ввод в действ жилых домов'!E12/Население!F12</f>
        <v>0.396593673965937</v>
      </c>
      <c r="G12" s="1" t="n">
        <f aca="false">'Ввод в действ жилых домов'!F12/Население!G12</f>
        <v>0.369645042839657</v>
      </c>
      <c r="H12" s="1" t="n">
        <f aca="false">'Ввод в действ жилых домов'!G12/Население!H12</f>
        <v>0.316793893129771</v>
      </c>
      <c r="I12" s="1" t="n">
        <f aca="false">'Ввод в действ жилых домов'!H12/Население!I12</f>
        <v>0.427656850192061</v>
      </c>
      <c r="J12" s="1" t="n">
        <f aca="false">'Ввод в действ жилых домов'!I12/Население!J12</f>
        <v>0.462628865979381</v>
      </c>
      <c r="K12" s="1" t="n">
        <f aca="false">'Ввод в действ жилых домов'!J12/Население!K12</f>
        <v>0.492207792207792</v>
      </c>
      <c r="L12" s="1" t="n">
        <f aca="false">'Ввод в действ жилых домов'!K12/Население!L12</f>
        <v>0.613071895424837</v>
      </c>
      <c r="M12" s="1" t="n">
        <f aca="false">'Ввод в действ жилых домов'!L12/Население!M12</f>
        <v>0.630263157894737</v>
      </c>
      <c r="N12" s="1" t="n">
        <f aca="false">'Ввод в действ жилых домов'!M12/Население!N12</f>
        <v>0.47682119205298</v>
      </c>
      <c r="O12" s="1" t="n">
        <f aca="false">'Ввод в действ жилых домов'!N12/Население!O12</f>
        <v>0.358768406961178</v>
      </c>
      <c r="P12" s="1" t="n">
        <f aca="false">'Ввод в действ жилых домов'!O12/Население!P12</f>
        <v>0.391891891891892</v>
      </c>
      <c r="Q12" s="1" t="n">
        <f aca="false">'Ввод в действ жилых домов'!P12/Население!Q12</f>
        <v>0.412806539509537</v>
      </c>
      <c r="R12" s="1" t="n">
        <f aca="false">'Ввод в действ жилых домов'!Q12/Население!R12</f>
        <v>0.606896551724138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" t="n">
        <f aca="false">'Ввод в действ жилых домов'!B13/Население!C13</f>
        <v>0.253153910849453</v>
      </c>
      <c r="D13" s="1" t="n">
        <f aca="false">'Ввод в действ жилых домов'!C13/Население!D13</f>
        <v>0.318950930626058</v>
      </c>
      <c r="E13" s="1" t="n">
        <f aca="false">'Ввод в действ жилых домов'!D13/Население!E13</f>
        <v>0.389931740614334</v>
      </c>
      <c r="F13" s="1" t="n">
        <f aca="false">'Ввод в действ жилых домов'!E13/Население!F13</f>
        <v>0.431759656652361</v>
      </c>
      <c r="G13" s="1" t="n">
        <f aca="false">'Ввод в действ жилых домов'!F13/Население!G13</f>
        <v>0.440414507772021</v>
      </c>
      <c r="H13" s="1" t="n">
        <f aca="false">'Ввод в действ жилых домов'!G13/Население!H13</f>
        <v>0.404513888888889</v>
      </c>
      <c r="I13" s="1" t="n">
        <f aca="false">'Ввод в действ жилых домов'!H13/Население!I13</f>
        <v>0.416376306620209</v>
      </c>
      <c r="J13" s="1" t="n">
        <f aca="false">'Ввод в действ жилых домов'!I13/Население!J13</f>
        <v>0.447552447552448</v>
      </c>
      <c r="K13" s="1" t="n">
        <f aca="false">'Ввод в действ жилых домов'!J13/Население!K13</f>
        <v>0.484662576687117</v>
      </c>
      <c r="L13" s="1" t="n">
        <f aca="false">'Ввод в действ жилых домов'!K13/Население!L13</f>
        <v>0.531277533039648</v>
      </c>
      <c r="M13" s="1" t="n">
        <f aca="false">'Ввод в действ жилых домов'!L13/Население!M13</f>
        <v>0.590265486725664</v>
      </c>
      <c r="N13" s="1" t="n">
        <f aca="false">'Ввод в действ жилых домов'!M13/Население!N13</f>
        <v>0.628216503992902</v>
      </c>
      <c r="O13" s="1" t="n">
        <f aca="false">'Ввод в действ жилых домов'!N13/Население!O13</f>
        <v>0.635472370766488</v>
      </c>
      <c r="P13" s="1" t="n">
        <f aca="false">'Ввод в действ жилых домов'!O13/Население!P13</f>
        <v>0.698384201077199</v>
      </c>
      <c r="Q13" s="1" t="n">
        <f aca="false">'Ввод в действ жилых домов'!P13/Население!Q13</f>
        <v>0.720468890892696</v>
      </c>
      <c r="R13" s="1" t="n">
        <f aca="false">'Ввод в действ жилых домов'!Q13/Население!R13</f>
        <v>0.589253187613843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" t="n">
        <f aca="false">'Ввод в действ жилых домов'!B14/Население!C14</f>
        <v>0.263414634146342</v>
      </c>
      <c r="D14" s="1" t="n">
        <f aca="false">'Ввод в действ жилых домов'!C14/Население!D14</f>
        <v>0.295228628230616</v>
      </c>
      <c r="E14" s="1" t="n">
        <f aca="false">'Ввод в действ жилых домов'!D14/Население!E14</f>
        <v>0.301810865191147</v>
      </c>
      <c r="F14" s="1" t="n">
        <f aca="false">'Ввод в действ жилых домов'!E14/Население!F14</f>
        <v>0.350966429298067</v>
      </c>
      <c r="G14" s="1" t="n">
        <f aca="false">'Ввод в действ жилых домов'!F14/Население!G14</f>
        <v>0.35523613963039</v>
      </c>
      <c r="H14" s="1" t="n">
        <f aca="false">'Ввод в действ жилых домов'!G14/Население!H14</f>
        <v>0.354018311291963</v>
      </c>
      <c r="I14" s="1" t="n">
        <f aca="false">'Ввод в действ жилых домов'!H14/Население!I14</f>
        <v>0.378185524974516</v>
      </c>
      <c r="J14" s="1" t="n">
        <f aca="false">'Ввод в действ жилых домов'!I14/Население!J14</f>
        <v>0.267692307692308</v>
      </c>
      <c r="K14" s="1" t="n">
        <f aca="false">'Ввод в действ жилых домов'!J14/Население!K14</f>
        <v>0.424586776859504</v>
      </c>
      <c r="L14" s="1" t="n">
        <f aca="false">'Ввод в действ жилых домов'!K14/Население!L14</f>
        <v>0.465284974093264</v>
      </c>
      <c r="M14" s="1" t="n">
        <f aca="false">'Ввод в действ жилых домов'!L14/Население!M14</f>
        <v>0.535974973931178</v>
      </c>
      <c r="N14" s="1" t="n">
        <f aca="false">'Ввод в действ жилых домов'!M14/Население!N14</f>
        <v>0.661070304302204</v>
      </c>
      <c r="O14" s="1" t="n">
        <f aca="false">'Ввод в действ жилых домов'!N14/Население!O14</f>
        <v>0.509473684210526</v>
      </c>
      <c r="P14" s="1" t="n">
        <f aca="false">'Ввод в действ жилых домов'!O14/Население!P14</f>
        <v>0.382165605095541</v>
      </c>
      <c r="Q14" s="1" t="n">
        <f aca="false">'Ввод в действ жилых домов'!P14/Население!Q14</f>
        <v>0.45668449197861</v>
      </c>
      <c r="R14" s="1" t="n">
        <f aca="false">'Ввод в действ жилых домов'!Q14/Население!R14</f>
        <v>0.482084690553746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" t="n">
        <f aca="false">'Ввод в действ жилых домов'!B15/Население!C15</f>
        <v>0.307287093942054</v>
      </c>
      <c r="D15" s="1" t="n">
        <f aca="false">'Ввод в действ жилых домов'!C15/Население!D15</f>
        <v>0.372566371681416</v>
      </c>
      <c r="E15" s="1" t="n">
        <f aca="false">'Ввод в действ жилых домов'!D15/Население!E15</f>
        <v>0.449418084153984</v>
      </c>
      <c r="F15" s="1" t="n">
        <f aca="false">'Ввод в действ жилых домов'!E15/Население!F15</f>
        <v>0.506329113924051</v>
      </c>
      <c r="G15" s="1" t="n">
        <f aca="false">'Ввод в действ жилых домов'!F15/Население!G15</f>
        <v>0.514129443938013</v>
      </c>
      <c r="H15" s="1" t="n">
        <f aca="false">'Ввод в действ жилых домов'!G15/Население!H15</f>
        <v>0.522018348623853</v>
      </c>
      <c r="I15" s="1" t="n">
        <f aca="false">'Ввод в действ жилых домов'!H15/Население!I15</f>
        <v>0.557301293900185</v>
      </c>
      <c r="J15" s="1" t="n">
        <f aca="false">'Ввод в действ жилых домов'!I15/Население!J15</f>
        <v>0.591078066914498</v>
      </c>
      <c r="K15" s="1" t="n">
        <f aca="false">'Ввод в действ жилых домов'!J15/Население!K15</f>
        <v>0.658559401309635</v>
      </c>
      <c r="L15" s="1" t="n">
        <f aca="false">'Ввод в действ жилых домов'!K15/Население!L15</f>
        <v>0.725988700564972</v>
      </c>
      <c r="M15" s="1" t="n">
        <f aca="false">'Ввод в действ жилых домов'!L15/Население!M15</f>
        <v>0.786666666666667</v>
      </c>
      <c r="N15" s="1" t="n">
        <f aca="false">'Ввод в действ жилых домов'!M15/Население!N15</f>
        <v>0.800961538461539</v>
      </c>
      <c r="O15" s="1" t="n">
        <f aca="false">'Ввод в действ жилых домов'!N15/Население!O15</f>
        <v>0.812197483059051</v>
      </c>
      <c r="P15" s="1" t="n">
        <f aca="false">'Ввод в действ жилых домов'!O15/Население!P15</f>
        <v>0.845472440944882</v>
      </c>
      <c r="Q15" s="1" t="n">
        <f aca="false">'Ввод в действ жилых домов'!P15/Население!Q15</f>
        <v>0.924528301886793</v>
      </c>
      <c r="R15" s="1" t="n">
        <f aca="false">'Ввод в действ жилых домов'!Q15/Население!R15</f>
        <v>0.707243460764588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" t="n">
        <f aca="false">'Ввод в действ жилых домов'!B16/Население!C16</f>
        <v>0.20565371024735</v>
      </c>
      <c r="D16" s="1" t="n">
        <f aca="false">'Ввод в действ жилых домов'!C16/Население!D16</f>
        <v>0.251599147121535</v>
      </c>
      <c r="E16" s="1" t="n">
        <f aca="false">'Ввод в действ жилых домов'!D16/Население!E16</f>
        <v>0.301438848920863</v>
      </c>
      <c r="F16" s="1" t="n">
        <f aca="false">'Ввод в действ жилых домов'!E16/Население!F16</f>
        <v>0.251449275362319</v>
      </c>
      <c r="G16" s="1" t="n">
        <f aca="false">'Ввод в действ жилых домов'!F16/Население!G16</f>
        <v>0.328707085463842</v>
      </c>
      <c r="H16" s="1" t="n">
        <f aca="false">'Ввод в действ жилых домов'!G16/Население!H16</f>
        <v>0.334814814814815</v>
      </c>
      <c r="I16" s="1" t="n">
        <f aca="false">'Ввод в действ жилых домов'!H16/Население!I16</f>
        <v>0.314456035767511</v>
      </c>
      <c r="J16" s="1" t="n">
        <f aca="false">'Ввод в действ жилых домов'!I16/Население!J16</f>
        <v>0.307346326836582</v>
      </c>
      <c r="K16" s="1" t="n">
        <f aca="false">'Ввод в действ жилых домов'!J16/Население!K16</f>
        <v>0.381132075471698</v>
      </c>
      <c r="L16" s="1" t="n">
        <f aca="false">'Ввод в действ жилых домов'!K16/Население!L16</f>
        <v>0.409125475285171</v>
      </c>
      <c r="M16" s="1" t="n">
        <f aca="false">'Ввод в действ жилых домов'!L16/Население!M16</f>
        <v>0.426053639846743</v>
      </c>
      <c r="N16" s="1" t="n">
        <f aca="false">'Ввод в действ жилых домов'!M16/Население!N16</f>
        <v>0.382420971472629</v>
      </c>
      <c r="O16" s="1" t="n">
        <f aca="false">'Ввод в действ жилых домов'!N16/Население!O16</f>
        <v>0.455607476635514</v>
      </c>
      <c r="P16" s="1" t="n">
        <f aca="false">'Ввод в действ жилых домов'!O16/Население!P16</f>
        <v>0.334645669291339</v>
      </c>
      <c r="Q16" s="1" t="n">
        <f aca="false">'Ввод в действ жилых домов'!P16/Население!Q16</f>
        <v>0.507936507936508</v>
      </c>
      <c r="R16" s="1" t="n">
        <f aca="false">'Ввод в действ жилых домов'!Q16/Население!R16</f>
        <v>0.529695024077047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" t="n">
        <f aca="false">'Ввод в действ жилых домов'!B17/Население!C17</f>
        <v>0.123219814241486</v>
      </c>
      <c r="D17" s="1" t="n">
        <f aca="false">'Ввод в действ жилых домов'!C17/Население!D17</f>
        <v>0.156875</v>
      </c>
      <c r="E17" s="1" t="n">
        <f aca="false">'Ввод в действ жилых домов'!D17/Население!E17</f>
        <v>0.20379746835443</v>
      </c>
      <c r="F17" s="1" t="n">
        <f aca="false">'Ввод в действ жилых домов'!E17/Население!F17</f>
        <v>0.266283524904215</v>
      </c>
      <c r="G17" s="1" t="n">
        <f aca="false">'Ввод в действ жилых домов'!F17/Население!G17</f>
        <v>0.254346426271732</v>
      </c>
      <c r="H17" s="1" t="n">
        <f aca="false">'Ввод в действ жилых домов'!G17/Население!H17</f>
        <v>0.254838709677419</v>
      </c>
      <c r="I17" s="1" t="n">
        <f aca="false">'Ввод в действ жилых домов'!H17/Население!I17</f>
        <v>0.170226537216828</v>
      </c>
      <c r="J17" s="1" t="n">
        <f aca="false">'Ввод в действ жилых домов'!I17/Население!J17</f>
        <v>0.202349869451697</v>
      </c>
      <c r="K17" s="1" t="n">
        <f aca="false">'Ввод в действ жилых домов'!J17/Население!K17</f>
        <v>0.330486202365309</v>
      </c>
      <c r="L17" s="1" t="n">
        <f aca="false">'Ввод в действ жилых домов'!K17/Население!L17</f>
        <v>0.383091149273448</v>
      </c>
      <c r="M17" s="1" t="n">
        <f aca="false">'Ввод в действ жилых домов'!L17/Население!M17</f>
        <v>0.51195219123506</v>
      </c>
      <c r="N17" s="1" t="n">
        <f aca="false">'Ввод в действ жилых домов'!M17/Население!N17</f>
        <v>0.415610406937959</v>
      </c>
      <c r="O17" s="1" t="n">
        <f aca="false">'Ввод в действ жилых домов'!N17/Население!O17</f>
        <v>0.4671581769437</v>
      </c>
      <c r="P17" s="1" t="n">
        <f aca="false">'Ввод в действ жилых домов'!O17/Население!P17</f>
        <v>0.496957403651116</v>
      </c>
      <c r="Q17" s="1" t="n">
        <f aca="false">'Ввод в действ жилых домов'!P17/Население!Q17</f>
        <v>0.444065484311051</v>
      </c>
      <c r="R17" s="1" t="n">
        <f aca="false">'Ввод в действ жилых домов'!Q17/Население!R17</f>
        <v>0.469289164941339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" t="n">
        <f aca="false">'Ввод в действ жилых домов'!B18/Население!C18</f>
        <v>0.170601675552171</v>
      </c>
      <c r="D18" s="1" t="n">
        <f aca="false">'Ввод в действ жилых домов'!C18/Население!D18</f>
        <v>0.185993975903614</v>
      </c>
      <c r="E18" s="1" t="n">
        <f aca="false">'Ввод в действ жилых домов'!D18/Население!E18</f>
        <v>0.318181818181818</v>
      </c>
      <c r="F18" s="1" t="n">
        <f aca="false">'Ввод в действ жилых домов'!E18/Население!F18</f>
        <v>0.301901140684411</v>
      </c>
      <c r="G18" s="1" t="n">
        <f aca="false">'Ввод в действ жилых домов'!F18/Население!G18</f>
        <v>0.287022900763359</v>
      </c>
      <c r="H18" s="1" t="n">
        <f aca="false">'Ввод в действ жилых домов'!G18/Население!H18</f>
        <v>0.229740361919748</v>
      </c>
      <c r="I18" s="1" t="n">
        <f aca="false">'Ввод в действ жилых домов'!H18/Население!I18</f>
        <v>0.323367427222659</v>
      </c>
      <c r="J18" s="1" t="n">
        <f aca="false">'Ввод в действ жилых домов'!I18/Население!J18</f>
        <v>0.362421383647799</v>
      </c>
      <c r="K18" s="1" t="n">
        <f aca="false">'Ввод в действ жилых домов'!J18/Население!K18</f>
        <v>0.382861635220126</v>
      </c>
      <c r="L18" s="1" t="n">
        <f aca="false">'Ввод в действ жилых домов'!K18/Население!L18</f>
        <v>0.54559748427673</v>
      </c>
      <c r="M18" s="1" t="n">
        <f aca="false">'Ввод в действ жилых домов'!L18/Население!M18</f>
        <v>0.563679245283019</v>
      </c>
      <c r="N18" s="1" t="n">
        <f aca="false">'Ввод в действ жилых домов'!M18/Население!N18</f>
        <v>0.627065302911094</v>
      </c>
      <c r="O18" s="1" t="n">
        <f aca="false">'Ввод в действ жилых домов'!N18/Население!O18</f>
        <v>0.595576619273302</v>
      </c>
      <c r="P18" s="1" t="n">
        <f aca="false">'Ввод в действ жилых домов'!O18/Население!P18</f>
        <v>0.60952380952381</v>
      </c>
      <c r="Q18" s="1" t="n">
        <f aca="false">'Ввод в действ жилых домов'!P18/Население!Q18</f>
        <v>0.620414673046252</v>
      </c>
      <c r="R18" s="1" t="n">
        <f aca="false">'Ввод в действ жилых домов'!Q18/Население!R18</f>
        <v>0.601128122481869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" t="n">
        <f aca="false">'Ввод в действ жилых домов'!B19/Население!C19</f>
        <v>0.42557671182717</v>
      </c>
      <c r="D19" s="1" t="n">
        <f aca="false">'Ввод в действ жилых домов'!C19/Население!D19</f>
        <v>0.458513189448441</v>
      </c>
      <c r="E19" s="1" t="n">
        <f aca="false">'Ввод в действ жилых домов'!D19/Население!E19</f>
        <v>0.462031983146605</v>
      </c>
      <c r="F19" s="1" t="n">
        <f aca="false">'Ввод в действ жилых домов'!E19/Население!F19</f>
        <v>0.311747851002865</v>
      </c>
      <c r="G19" s="1" t="n">
        <f aca="false">'Ввод в действ жилых домов'!F19/Население!G19</f>
        <v>0.257303263869065</v>
      </c>
      <c r="H19" s="1" t="n">
        <f aca="false">'Ввод в действ жилых домов'!G19/Население!H19</f>
        <v>0.153192964214539</v>
      </c>
      <c r="I19" s="1" t="n">
        <f aca="false">'Ввод в действ жилых домов'!H19/Население!I19</f>
        <v>0.155687591492293</v>
      </c>
      <c r="J19" s="1" t="n">
        <f aca="false">'Ввод в действ жилых домов'!I19/Население!J19</f>
        <v>0.254590984974958</v>
      </c>
      <c r="K19" s="1" t="n">
        <f aca="false">'Ввод в действ жилых домов'!J19/Население!K19</f>
        <v>0.2598282127519</v>
      </c>
      <c r="L19" s="1" t="n">
        <f aca="false">'Ввод в действ жилых домов'!K19/Население!L19</f>
        <v>0.274001803722227</v>
      </c>
      <c r="M19" s="1" t="n">
        <f aca="false">'Ввод в действ жилых домов'!L19/Население!M19</f>
        <v>0.317923763179238</v>
      </c>
      <c r="N19" s="1" t="n">
        <f aca="false">'Ввод в действ жилых домов'!M19/Население!N19</f>
        <v>0.273402794604636</v>
      </c>
      <c r="O19" s="1" t="n">
        <f aca="false">'Ввод в действ жилых домов'!N19/Население!O19</f>
        <v>0.273366914527864</v>
      </c>
      <c r="P19" s="1" t="n">
        <f aca="false">'Ввод в действ жилых домов'!O19/Население!P19</f>
        <v>0.280697582243361</v>
      </c>
      <c r="Q19" s="1" t="n">
        <f aca="false">'Ввод в действ жилых домов'!P19/Население!Q19</f>
        <v>0.408266288058053</v>
      </c>
      <c r="R19" s="1" t="n">
        <f aca="false">'Ввод в действ жилых домов'!Q19/Население!R19</f>
        <v>0.393441327538522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" t="n">
        <f aca="false">'Ввод в действ жилых домов'!B20/Население!C20</f>
        <v>0.130177514792899</v>
      </c>
      <c r="D20" s="1" t="n">
        <f aca="false">'Ввод в действ жилых домов'!C20/Население!D20</f>
        <v>0.157593123209169</v>
      </c>
      <c r="E20" s="1" t="n">
        <f aca="false">'Ввод в действ жилых домов'!D20/Население!E20</f>
        <v>0.189033189033189</v>
      </c>
      <c r="F20" s="1" t="n">
        <f aca="false">'Ввод в действ жилых домов'!E20/Население!F20</f>
        <v>0.21273516642547</v>
      </c>
      <c r="G20" s="1" t="n">
        <f aca="false">'Ввод в действ жилых домов'!F20/Население!G20</f>
        <v>0.240174672489083</v>
      </c>
      <c r="H20" s="1" t="n">
        <f aca="false">'Ввод в действ жилых домов'!G20/Население!H20</f>
        <v>0.222395023328149</v>
      </c>
      <c r="I20" s="1" t="n">
        <f aca="false">'Ввод в действ жилых домов'!H20/Население!I20</f>
        <v>0.278125</v>
      </c>
      <c r="J20" s="1" t="n">
        <f aca="false">'Ввод в действ жилых домов'!I20/Население!J20</f>
        <v>0.306122448979592</v>
      </c>
      <c r="K20" s="1" t="n">
        <f aca="false">'Ввод в действ жилых домов'!J20/Население!K20</f>
        <v>0.345425867507886</v>
      </c>
      <c r="L20" s="1" t="n">
        <f aca="false">'Ввод в действ жилых домов'!K20/Население!L20</f>
        <v>0.380726698262243</v>
      </c>
      <c r="M20" s="1" t="n">
        <f aca="false">'Ввод в действ жилых домов'!L20/Население!M20</f>
        <v>0.43015873015873</v>
      </c>
      <c r="N20" s="1" t="n">
        <f aca="false">'Ввод в действ жилых домов'!M20/Население!N20</f>
        <v>0.467304625199362</v>
      </c>
      <c r="O20" s="1" t="n">
        <f aca="false">'Ввод в действ жилых домов'!N20/Население!O20</f>
        <v>0.356913183279743</v>
      </c>
      <c r="P20" s="1" t="n">
        <f aca="false">'Ввод в действ жилых домов'!O20/Население!P20</f>
        <v>0.438511326860841</v>
      </c>
      <c r="Q20" s="1" t="n">
        <f aca="false">'Ввод в действ жилых домов'!P20/Население!Q20</f>
        <v>0.45114006514658</v>
      </c>
      <c r="R20" s="1" t="n">
        <f aca="false">'Ввод в действ жилых домов'!Q20/Население!R20</f>
        <v>0.482758620689655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" t="n">
        <f aca="false">'Ввод в действ жилых домов'!B21/Население!C21</f>
        <v>0.165109034267913</v>
      </c>
      <c r="D21" s="1" t="n">
        <f aca="false">'Ввод в действ жилых домов'!C21/Население!D21</f>
        <v>0.179695431472081</v>
      </c>
      <c r="E21" s="1" t="n">
        <f aca="false">'Ввод в действ жилых домов'!D21/Население!E21</f>
        <v>0.202051282051282</v>
      </c>
      <c r="F21" s="1" t="n">
        <f aca="false">'Ввод в действ жилых домов'!E21/Население!F21</f>
        <v>0.190082644628099</v>
      </c>
      <c r="G21" s="1" t="n">
        <f aca="false">'Ввод в действ жилых домов'!F21/Население!G21</f>
        <v>0.125130344108446</v>
      </c>
      <c r="H21" s="1" t="n">
        <f aca="false">'Ввод в действ жилых домов'!G21/Население!H21</f>
        <v>0.0889877641824249</v>
      </c>
      <c r="I21" s="1" t="n">
        <f aca="false">'Ввод в действ жилых домов'!H21/Население!I21</f>
        <v>0.130337078651685</v>
      </c>
      <c r="J21" s="1" t="n">
        <f aca="false">'Ввод в действ жилых домов'!I21/Население!J21</f>
        <v>0.1</v>
      </c>
      <c r="K21" s="1" t="n">
        <f aca="false">'Ввод в действ жилых домов'!J21/Население!K21</f>
        <v>0.165137614678899</v>
      </c>
      <c r="L21" s="1" t="n">
        <f aca="false">'Ввод в действ жилых домов'!K21/Население!L21</f>
        <v>0.180555555555556</v>
      </c>
      <c r="M21" s="1" t="n">
        <f aca="false">'Ввод в действ жилых домов'!L21/Население!M21</f>
        <v>0.245040840140023</v>
      </c>
      <c r="N21" s="1" t="n">
        <f aca="false">'Ввод в действ жилых домов'!M21/Население!N21</f>
        <v>0.282352941176471</v>
      </c>
      <c r="O21" s="1" t="n">
        <f aca="false">'Ввод в действ жилых домов'!N21/Население!O21</f>
        <v>0.265160523186683</v>
      </c>
      <c r="P21" s="1" t="n">
        <f aca="false">'Ввод в действ жилых домов'!O21/Население!P21</f>
        <v>0.349397590361446</v>
      </c>
      <c r="Q21" s="1" t="n">
        <f aca="false">'Ввод в действ жилых домов'!P21/Население!Q21</f>
        <v>0.288672350791717</v>
      </c>
      <c r="R21" s="1" t="n">
        <f aca="false">'Ввод в действ жилых домов'!Q21/Население!R21</f>
        <v>0.250614250614251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" t="n">
        <f aca="false">'Ввод в действ жилых домов'!B22/Население!C22</f>
        <v>0.0920436817472699</v>
      </c>
      <c r="D22" s="1" t="n">
        <f aca="false">'Ввод в действ жилых домов'!C22/Население!D22</f>
        <v>0.149496514329977</v>
      </c>
      <c r="E22" s="1" t="n">
        <f aca="false">'Ввод в действ жилых домов'!D22/Население!E22</f>
        <v>0.203125</v>
      </c>
      <c r="F22" s="1" t="n">
        <f aca="false">'Ввод в действ жилых домов'!E22/Население!F22</f>
        <v>0.272798742138365</v>
      </c>
      <c r="G22" s="1" t="n">
        <f aca="false">'Ввод в действ жилых домов'!F22/Население!G22</f>
        <v>0.193343898573693</v>
      </c>
      <c r="H22" s="1" t="n">
        <f aca="false">'Ввод в действ жилых домов'!G22/Население!H22</f>
        <v>0.235102040816327</v>
      </c>
      <c r="I22" s="1" t="n">
        <f aca="false">'Ввод в действ жилых домов'!H22/Население!I22</f>
        <v>0.233305853256389</v>
      </c>
      <c r="J22" s="1" t="n">
        <f aca="false">'Ввод в действ жилых домов'!I22/Население!J22</f>
        <v>0.252079866888519</v>
      </c>
      <c r="K22" s="1" t="n">
        <f aca="false">'Ввод в действ жилых домов'!J22/Население!K22</f>
        <v>0.274328859060403</v>
      </c>
      <c r="L22" s="1" t="n">
        <f aca="false">'Ввод в действ жилых домов'!K22/Население!L22</f>
        <v>0.300929839391378</v>
      </c>
      <c r="M22" s="1" t="n">
        <f aca="false">'Ввод в действ жилых домов'!L22/Население!M22</f>
        <v>0.335604770017036</v>
      </c>
      <c r="N22" s="1" t="n">
        <f aca="false">'Ввод в действ жилых домов'!M22/Население!N22</f>
        <v>0.313893653516295</v>
      </c>
      <c r="O22" s="1" t="n">
        <f aca="false">'Ввод в действ жилых домов'!N22/Население!O22</f>
        <v>0.366233766233766</v>
      </c>
      <c r="P22" s="1" t="n">
        <f aca="false">'Ввод в действ жилых домов'!O22/Население!P22</f>
        <v>0.282342657342657</v>
      </c>
      <c r="Q22" s="1" t="n">
        <f aca="false">'Ввод в действ жилых домов'!P22/Население!Q22</f>
        <v>0.300176056338028</v>
      </c>
      <c r="R22" s="1" t="n">
        <f aca="false">'Ввод в действ жилых домов'!Q22/Население!R22</f>
        <v>0.331854480922804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" t="n">
        <f aca="false">'Ввод в действ жилых домов'!B23/Население!C23</f>
        <v>0.237246963562753</v>
      </c>
      <c r="D23" s="1" t="n">
        <f aca="false">'Ввод в действ жилых домов'!C23/Население!D23</f>
        <v>0.270445344129555</v>
      </c>
      <c r="E23" s="1" t="n">
        <f aca="false">'Ввод в действ жилых домов'!D23/Население!E23</f>
        <v>0.398208469055375</v>
      </c>
      <c r="F23" s="1" t="n">
        <f aca="false">'Ввод в действ жилых домов'!E23/Население!F23</f>
        <v>0.44562551103843</v>
      </c>
      <c r="G23" s="1" t="n">
        <f aca="false">'Ввод в действ жилых домов'!F23/Население!G23</f>
        <v>0.402298850574713</v>
      </c>
      <c r="H23" s="1" t="n">
        <f aca="false">'Ввод в действ жилых домов'!G23/Население!H23</f>
        <v>0.341382181515404</v>
      </c>
      <c r="I23" s="1" t="n">
        <f aca="false">'Ввод в действ жилых домов'!H23/Население!I23</f>
        <v>0.362270450751252</v>
      </c>
      <c r="J23" s="1" t="n">
        <f aca="false">'Ввод в действ жилых домов'!I23/Население!J23</f>
        <v>0.325250836120401</v>
      </c>
      <c r="K23" s="1" t="n">
        <f aca="false">'Ввод в действ жилых домов'!J23/Население!K23</f>
        <v>0.482816429170159</v>
      </c>
      <c r="L23" s="1" t="n">
        <f aca="false">'Ввод в действ жилых домов'!K23/Население!L23</f>
        <v>0.649874055415617</v>
      </c>
      <c r="M23" s="1" t="n">
        <f aca="false">'Ввод в действ жилых домов'!L23/Население!M23</f>
        <v>0.727272727272727</v>
      </c>
      <c r="N23" s="1" t="n">
        <f aca="false">'Ввод в действ жилых домов'!M23/Население!N23</f>
        <v>0.653716216216216</v>
      </c>
      <c r="O23" s="1" t="n">
        <f aca="false">'Ввод в действ жилых домов'!N23/Население!O23</f>
        <v>0.460492778249788</v>
      </c>
      <c r="P23" s="1" t="n">
        <f aca="false">'Ввод в действ жилых домов'!O23/Население!P23</f>
        <v>0.458904109589041</v>
      </c>
      <c r="Q23" s="1" t="n">
        <f aca="false">'Ввод в действ жилых домов'!P23/Население!Q23</f>
        <v>0.504310344827586</v>
      </c>
      <c r="R23" s="1" t="n">
        <f aca="false">'Ввод в действ жилых домов'!Q23/Население!R23</f>
        <v>0.434404865334492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" t="n">
        <f aca="false">'Ввод в действ жилых домов'!B24/Население!C24</f>
        <v>0.284188034188034</v>
      </c>
      <c r="D24" s="1" t="n">
        <f aca="false">'Ввод в действ жилых домов'!C24/Население!D24</f>
        <v>0.534042553191489</v>
      </c>
      <c r="E24" s="1" t="n">
        <f aca="false">'Ввод в действ жилых домов'!D24/Население!E24</f>
        <v>0.803628601921025</v>
      </c>
      <c r="F24" s="1" t="n">
        <f aca="false">'Ввод в действ жилых домов'!E24/Население!F24</f>
        <v>0.854855923159018</v>
      </c>
      <c r="G24" s="1" t="n">
        <f aca="false">'Ввод в действ жилых домов'!F24/Население!G24</f>
        <v>0.648879402347919</v>
      </c>
      <c r="H24" s="1" t="n">
        <f aca="false">'Ввод в действ жилых домов'!G24/Население!H24</f>
        <v>0.557324840764331</v>
      </c>
      <c r="I24" s="1" t="n">
        <f aca="false">'Ввод в действ жилых домов'!H24/Население!I24</f>
        <v>0.575501583949314</v>
      </c>
      <c r="J24" s="1" t="n">
        <f aca="false">'Ввод в действ жилых домов'!I24/Население!J24</f>
        <v>0.609424083769634</v>
      </c>
      <c r="K24" s="1" t="n">
        <f aca="false">'Ввод в действ жилых домов'!J24/Население!K24</f>
        <v>0.663551401869159</v>
      </c>
      <c r="L24" s="1" t="n">
        <f aca="false">'Ввод в действ жилых домов'!K24/Население!L24</f>
        <v>1.15170278637771</v>
      </c>
      <c r="M24" s="1" t="n">
        <f aca="false">'Ввод в действ жилых домов'!L24/Население!M24</f>
        <v>1.23668032786885</v>
      </c>
      <c r="N24" s="1" t="n">
        <f aca="false">'Ввод в действ жилых домов'!M24/Население!N24</f>
        <v>1.22616632860041</v>
      </c>
      <c r="O24" s="1" t="n">
        <f aca="false">'Ввод в действ жилых домов'!N24/Население!O24</f>
        <v>0.906532663316583</v>
      </c>
      <c r="P24" s="1" t="n">
        <f aca="false">'Ввод в действ жилых домов'!O24/Население!P24</f>
        <v>0.914171656686627</v>
      </c>
      <c r="Q24" s="1" t="n">
        <f aca="false">'Ввод в действ жилых домов'!P24/Население!Q24</f>
        <v>0.960513326752221</v>
      </c>
      <c r="R24" s="1" t="n">
        <f aca="false">'Ввод в действ жилых домов'!Q24/Население!R24</f>
        <v>1.14229636898921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" t="n">
        <f aca="false">'Ввод в действ жилых домов'!B25/Население!C25</f>
        <v>0.316320474777448</v>
      </c>
      <c r="D25" s="1" t="n">
        <f aca="false">'Ввод в действ жилых домов'!C25/Население!D25</f>
        <v>0.408150851581509</v>
      </c>
      <c r="E25" s="1" t="n">
        <f aca="false">'Ввод в действ жилых домов'!D25/Население!E25</f>
        <v>0.515262515262515</v>
      </c>
      <c r="F25" s="1" t="n">
        <f aca="false">'Ввод в действ жилых домов'!E25/Население!F25</f>
        <v>0.556031843233313</v>
      </c>
      <c r="G25" s="1" t="n">
        <f aca="false">'Ввод в действ жилых домов'!F25/Население!G25</f>
        <v>0.631740196078431</v>
      </c>
      <c r="H25" s="1" t="n">
        <f aca="false">'Ввод в действ жилых домов'!G25/Население!H25</f>
        <v>0.607329842931937</v>
      </c>
      <c r="I25" s="1" t="n">
        <f aca="false">'Ввод в действ жилых домов'!H25/Население!I25</f>
        <v>0.620530565167243</v>
      </c>
      <c r="J25" s="1" t="n">
        <f aca="false">'Ввод в действ жилых домов'!I25/Население!J25</f>
        <v>0.656196459166191</v>
      </c>
      <c r="K25" s="1" t="n">
        <f aca="false">'Ввод в действ жилых домов'!J25/Население!K25</f>
        <v>0.770975056689342</v>
      </c>
      <c r="L25" s="1" t="n">
        <f aca="false">'Ввод в действ жилых домов'!K25/Население!L25</f>
        <v>1.00675675675676</v>
      </c>
      <c r="M25" s="1" t="n">
        <f aca="false">'Ввод в действ жилых домов'!L25/Население!M25</f>
        <v>1.30578976953345</v>
      </c>
      <c r="N25" s="1" t="n">
        <f aca="false">'Ввод в действ жилых домов'!M25/Население!N25</f>
        <v>1.21205357142857</v>
      </c>
      <c r="O25" s="1" t="n">
        <f aca="false">'Ввод в действ жилых домов'!N25/Население!O25</f>
        <v>1.44762954796031</v>
      </c>
      <c r="P25" s="1" t="n">
        <f aca="false">'Ввод в действ жилых домов'!O25/Население!P25</f>
        <v>1.42911255411255</v>
      </c>
      <c r="Q25" s="1" t="n">
        <f aca="false">'Ввод в действ жилых домов'!P25/Население!Q25</f>
        <v>1.56183368869936</v>
      </c>
      <c r="R25" s="1" t="n">
        <f aca="false">'Ввод в действ жилых домов'!Q25/Население!R25</f>
        <v>1.40834653988378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" t="n">
        <f aca="false">'Ввод в действ жилых домов'!B26/Население!C26</f>
        <v>0.00953516090584029</v>
      </c>
      <c r="D26" s="1" t="n">
        <f aca="false">'Ввод в действ жилых домов'!C26/Население!D26</f>
        <v>0.0162037037037037</v>
      </c>
      <c r="E26" s="1" t="n">
        <f aca="false">'Ввод в действ жилых домов'!D26/Население!E26</f>
        <v>0.015169194865811</v>
      </c>
      <c r="F26" s="1" t="n">
        <f aca="false">'Ввод в действ жилых домов'!E26/Население!F26</f>
        <v>0.0105757931844888</v>
      </c>
      <c r="G26" s="1" t="n">
        <f aca="false">'Ввод в действ жилых домов'!F26/Население!G26</f>
        <v>0.0260972716488731</v>
      </c>
      <c r="H26" s="1" t="n">
        <f aca="false">'Ввод в действ жилых домов'!G26/Население!H26</f>
        <v>0.035264483627204</v>
      </c>
      <c r="I26" s="1" t="n">
        <f aca="false">'Ввод в действ жилых домов'!H26/Население!I26</f>
        <v>0.0291878172588833</v>
      </c>
      <c r="J26" s="1" t="n">
        <f aca="false">'Ввод в действ жилых домов'!I26/Население!J26</f>
        <v>0.0307692307692308</v>
      </c>
      <c r="K26" s="1" t="n">
        <f aca="false">'Ввод в действ жилых домов'!J26/Население!K26</f>
        <v>0.0324254215304799</v>
      </c>
      <c r="L26" s="1" t="n">
        <f aca="false">'Ввод в действ жилых домов'!K26/Население!L26</f>
        <v>0.0326370757180157</v>
      </c>
      <c r="M26" s="1" t="n">
        <f aca="false">'Ввод в действ жилых домов'!L26/Население!M26</f>
        <v>0.0433070866141732</v>
      </c>
      <c r="N26" s="1" t="n">
        <f aca="false">'Ввод в действ жилых домов'!M26/Население!N26</f>
        <v>0.0779392338177015</v>
      </c>
      <c r="O26" s="1" t="n">
        <f aca="false">'Ввод в действ жилых домов'!N26/Население!O26</f>
        <v>0.0941644562334218</v>
      </c>
      <c r="P26" s="1" t="n">
        <f aca="false">'Ввод в действ жилых домов'!O26/Население!P26</f>
        <v>0.0614973262032086</v>
      </c>
      <c r="Q26" s="1" t="n">
        <f aca="false">'Ввод в действ жилых домов'!P26/Население!Q26</f>
        <v>0.0607287449392713</v>
      </c>
      <c r="R26" s="1" t="n">
        <f aca="false">'Ввод в действ жилых домов'!Q26/Население!R26</f>
        <v>0.0491132332878581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" t="n">
        <f aca="false">'Ввод в действ жилых домов'!B27/Население!C27</f>
        <v>0.214714714714715</v>
      </c>
      <c r="D27" s="1" t="n">
        <f aca="false">'Ввод в действ жилых домов'!C27/Население!D27</f>
        <v>0.245112781954887</v>
      </c>
      <c r="E27" s="1" t="n">
        <f aca="false">'Ввод в действ жилых домов'!D27/Население!E27</f>
        <v>0.312024353120244</v>
      </c>
      <c r="F27" s="1" t="n">
        <f aca="false">'Ввод в действ жилых домов'!E27/Население!F27</f>
        <v>0.397239263803681</v>
      </c>
      <c r="G27" s="1" t="n">
        <f aca="false">'Ввод в действ жилых домов'!F27/Население!G27</f>
        <v>0.380804953560372</v>
      </c>
      <c r="H27" s="1" t="n">
        <f aca="false">'Ввод в действ жилых домов'!G27/Население!H27</f>
        <v>0.368088467614534</v>
      </c>
      <c r="I27" s="1" t="n">
        <f aca="false">'Ввод в действ жилых домов'!H27/Население!I27</f>
        <v>0.43015873015873</v>
      </c>
      <c r="J27" s="1" t="n">
        <f aca="false">'Ввод в действ жилых домов'!I27/Население!J27</f>
        <v>0.5</v>
      </c>
      <c r="K27" s="1" t="n">
        <f aca="false">'Ввод в действ жилых домов'!J27/Население!K27</f>
        <v>0.518459069020867</v>
      </c>
      <c r="L27" s="1" t="n">
        <f aca="false">'Ввод в действ жилых домов'!K27/Население!L27</f>
        <v>0.5718901453958</v>
      </c>
      <c r="M27" s="1" t="n">
        <f aca="false">'Ввод в действ жилых домов'!L27/Население!M27</f>
        <v>0.582792207792208</v>
      </c>
      <c r="N27" s="1" t="n">
        <f aca="false">'Ввод в действ жилых домов'!M27/Население!N27</f>
        <v>0.590538336052202</v>
      </c>
      <c r="O27" s="1" t="n">
        <f aca="false">'Ввод в действ жилых домов'!N27/Население!O27</f>
        <v>0.382838283828383</v>
      </c>
      <c r="P27" s="1" t="n">
        <f aca="false">'Ввод в действ жилых домов'!O27/Население!P27</f>
        <v>0.44</v>
      </c>
      <c r="Q27" s="1" t="n">
        <f aca="false">'Ввод в действ жилых домов'!P27/Население!Q27</f>
        <v>0.480737018425461</v>
      </c>
      <c r="R27" s="1" t="n">
        <f aca="false">'Ввод в действ жилых домов'!Q27/Население!R27</f>
        <v>0.478040540540541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" t="n">
        <f aca="false">'Ввод в действ жилых домов'!B28/Население!C28</f>
        <v>0.13869625520111</v>
      </c>
      <c r="D28" s="1" t="n">
        <f aca="false">'Ввод в действ жилых домов'!C28/Население!D28</f>
        <v>0.173793103448276</v>
      </c>
      <c r="E28" s="1" t="n">
        <f aca="false">'Ввод в действ жилых домов'!D28/Население!E28</f>
        <v>0.183473389355742</v>
      </c>
      <c r="F28" s="1" t="n">
        <f aca="false">'Ввод в действ жилых домов'!E28/Население!F28</f>
        <v>0.213881019830028</v>
      </c>
      <c r="G28" s="1" t="n">
        <f aca="false">'Ввод в действ жилых домов'!F28/Население!G28</f>
        <v>0.275862068965517</v>
      </c>
      <c r="H28" s="1" t="n">
        <f aca="false">'Ввод в действ жилых домов'!G28/Население!H28</f>
        <v>0.22354694485842</v>
      </c>
      <c r="I28" s="1" t="n">
        <f aca="false">'Ввод в действ жилых домов'!H28/Население!I28</f>
        <v>0.266866566716642</v>
      </c>
      <c r="J28" s="1" t="n">
        <f aca="false">'Ввод в действ жилых домов'!I28/Население!J28</f>
        <v>0.324773413897281</v>
      </c>
      <c r="K28" s="1" t="n">
        <f aca="false">'Ввод в действ жилых домов'!J28/Население!K28</f>
        <v>0.28158295281583</v>
      </c>
      <c r="L28" s="1" t="n">
        <f aca="false">'Ввод в действ жилых домов'!K28/Население!L28</f>
        <v>0.457757296466974</v>
      </c>
      <c r="M28" s="1" t="n">
        <f aca="false">'Ввод в действ жилых домов'!L28/Население!M28</f>
        <v>0.543343653250774</v>
      </c>
      <c r="N28" s="1" t="n">
        <f aca="false">'Ввод в действ жилых домов'!M28/Население!N28</f>
        <v>0.423676012461059</v>
      </c>
      <c r="O28" s="1" t="n">
        <f aca="false">'Ввод в действ жилых домов'!N28/Население!O28</f>
        <v>0.317610062893082</v>
      </c>
      <c r="P28" s="1" t="n">
        <f aca="false">'Ввод в действ жилых домов'!O28/Население!P28</f>
        <v>0.374603174603175</v>
      </c>
      <c r="Q28" s="1" t="n">
        <f aca="false">'Ввод в действ жилых домов'!P28/Население!Q28</f>
        <v>0.482428115015974</v>
      </c>
      <c r="R28" s="1" t="n">
        <f aca="false">'Ввод в действ жилых домов'!Q28/Население!R28</f>
        <v>0.440322580645161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" t="n">
        <f aca="false">'Ввод в действ жилых домов'!B29/Население!C29</f>
        <v>0.482283046891577</v>
      </c>
      <c r="D29" s="1" t="n">
        <f aca="false">'Ввод в действ жилых домов'!C29/Население!D29</f>
        <v>0.518664047151277</v>
      </c>
      <c r="E29" s="1" t="n">
        <f aca="false">'Ввод в действ жилых домов'!D29/Население!E29</f>
        <v>0.576897834171954</v>
      </c>
      <c r="F29" s="1" t="n">
        <f aca="false">'Ввод в действ жилых домов'!E29/Население!F29</f>
        <v>0.703152364273205</v>
      </c>
      <c r="G29" s="1" t="n">
        <f aca="false">'Ввод в действ жилых домов'!F29/Население!G29</f>
        <v>0.568092536010476</v>
      </c>
      <c r="H29" s="1" t="n">
        <f aca="false">'Ввод в действ жилых домов'!G29/Население!H29</f>
        <v>0.542355582771994</v>
      </c>
      <c r="I29" s="1" t="n">
        <f aca="false">'Ввод в действ жилых домов'!H29/Население!I29</f>
        <v>0.54633555420957</v>
      </c>
      <c r="J29" s="1" t="n">
        <f aca="false">'Ввод в действ жилых домов'!I29/Население!J29</f>
        <v>0.512529832935561</v>
      </c>
      <c r="K29" s="1" t="n">
        <f aca="false">'Ввод в действ жилых домов'!J29/Население!K29</f>
        <v>0.503507404520655</v>
      </c>
      <c r="L29" s="1" t="n">
        <f aca="false">'Ввод в действ жилых домов'!K29/Население!L29</f>
        <v>0.628274268104777</v>
      </c>
      <c r="M29" s="1" t="n">
        <f aca="false">'Ввод в действ жилых домов'!L29/Население!M29</f>
        <v>0.579984691924991</v>
      </c>
      <c r="N29" s="1" t="n">
        <f aca="false">'Ввод в действ жилых домов'!M29/Население!N29</f>
        <v>0.589928057553957</v>
      </c>
      <c r="O29" s="1" t="n">
        <f aca="false">'Ввод в действ жилых домов'!N29/Население!O29</f>
        <v>0.660687593423019</v>
      </c>
      <c r="P29" s="1" t="n">
        <f aca="false">'Ввод в действ жилых домов'!O29/Население!P29</f>
        <v>0.733655274888559</v>
      </c>
      <c r="Q29" s="1" t="n">
        <f aca="false">'Ввод в действ жилых домов'!P29/Население!Q29</f>
        <v>0.643015931826602</v>
      </c>
      <c r="R29" s="1" t="n">
        <f aca="false">'Ввод в действ жилых домов'!Q29/Население!R29</f>
        <v>0.62592867756315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" t="n">
        <f aca="false">'Ввод в действ жилых домов'!B30/Население!C30</f>
        <v>0.163265306122449</v>
      </c>
      <c r="D30" s="1" t="n">
        <f aca="false">'Ввод в действ жилых домов'!C30/Население!D30</f>
        <v>0.0948081264108352</v>
      </c>
      <c r="E30" s="1" t="n">
        <f aca="false">'Ввод в действ жилых домов'!D30/Население!E30</f>
        <v>0.156462585034014</v>
      </c>
      <c r="F30" s="1" t="n">
        <f aca="false">'Ввод в действ жилых домов'!E30/Население!F30</f>
        <v>0.183673469387755</v>
      </c>
      <c r="G30" s="1" t="n">
        <f aca="false">'Ввод в действ жилых домов'!F30/Население!G30</f>
        <v>0.284424379232506</v>
      </c>
      <c r="H30" s="1" t="n">
        <f aca="false">'Ввод в действ жилых домов'!G30/Население!H30</f>
        <v>0.306818181818182</v>
      </c>
      <c r="I30" s="1" t="n">
        <f aca="false">'Ввод в действ жилых домов'!H30/Население!I30</f>
        <v>0.275395033860045</v>
      </c>
      <c r="J30" s="1" t="n">
        <f aca="false">'Ввод в действ жилых домов'!I30/Население!J30</f>
        <v>0.220224719101124</v>
      </c>
      <c r="K30" s="1" t="n">
        <f aca="false">'Ввод в действ жилых домов'!J30/Население!K30</f>
        <v>0.239910313901345</v>
      </c>
      <c r="L30" s="1" t="n">
        <f aca="false">'Ввод в действ жилых домов'!K30/Население!L30</f>
        <v>0.603563474387528</v>
      </c>
      <c r="M30" s="1" t="n">
        <f aca="false">'Ввод в действ жилых домов'!L30/Население!M30</f>
        <v>0.658536585365854</v>
      </c>
      <c r="N30" s="1" t="n">
        <f aca="false">'Ввод в действ жилых домов'!M30/Население!N30</f>
        <v>0.517621145374449</v>
      </c>
      <c r="O30" s="1" t="n">
        <f aca="false">'Ввод в действ жилых домов'!N30/Население!O30</f>
        <v>0.537444933920705</v>
      </c>
      <c r="P30" s="1" t="n">
        <f aca="false">'Ввод в действ жилых домов'!O30/Население!P30</f>
        <v>0.410989010989011</v>
      </c>
      <c r="Q30" s="1" t="n">
        <f aca="false">'Ввод в действ жилых домов'!P30/Население!Q30</f>
        <v>0.555075593952484</v>
      </c>
      <c r="R30" s="1" t="n">
        <f aca="false">'Ввод в действ жилых домов'!Q30/Население!R30</f>
        <v>0.557235421166307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" t="n">
        <f aca="false">'Ввод в действ жилых домов'!B31/Население!C31</f>
        <v>0.166666666666667</v>
      </c>
      <c r="D31" s="1" t="n">
        <f aca="false">'Ввод в действ жилых домов'!C31/Население!D31</f>
        <v>0.217993079584775</v>
      </c>
      <c r="E31" s="1" t="n">
        <f aca="false">'Ввод в действ жилых домов'!D31/Население!E31</f>
        <v>0.271777003484321</v>
      </c>
      <c r="F31" s="1" t="n">
        <f aca="false">'Ввод в действ жилых домов'!E31/Население!F31</f>
        <v>0.206293706293706</v>
      </c>
      <c r="G31" s="1" t="n">
        <f aca="false">'Ввод в действ жилых домов'!F31/Население!G31</f>
        <v>0.253521126760563</v>
      </c>
      <c r="H31" s="1" t="n">
        <f aca="false">'Ввод в действ жилых домов'!G31/Население!H31</f>
        <v>0.301038062283737</v>
      </c>
      <c r="I31" s="1" t="n">
        <f aca="false">'Ввод в действ жилых домов'!H31/Население!I31</f>
        <v>0.362369337979094</v>
      </c>
      <c r="J31" s="1" t="n">
        <f aca="false">'Ввод в действ жилых домов'!I31/Население!J31</f>
        <v>0.299295774647887</v>
      </c>
      <c r="K31" s="1" t="n">
        <f aca="false">'Ввод в действ жилых домов'!J31/Население!K31</f>
        <v>0.393617021276596</v>
      </c>
      <c r="L31" s="1" t="n">
        <f aca="false">'Ввод в действ жилых домов'!K31/Население!L31</f>
        <v>0.444839857651246</v>
      </c>
      <c r="M31" s="1" t="n">
        <f aca="false">'Ввод в действ жилых домов'!L31/Население!M31</f>
        <v>0.451612903225806</v>
      </c>
      <c r="N31" s="1" t="n">
        <f aca="false">'Ввод в действ жилых домов'!M31/Население!N31</f>
        <v>0.255395683453237</v>
      </c>
      <c r="O31" s="1" t="n">
        <f aca="false">'Ввод в действ жилых домов'!N31/Население!O31</f>
        <v>0.349090909090909</v>
      </c>
      <c r="P31" s="1" t="n">
        <f aca="false">'Ввод в действ жилых домов'!O31/Население!P31</f>
        <v>0.330882352941176</v>
      </c>
      <c r="Q31" s="1" t="n">
        <f aca="false">'Ввод в действ жилых домов'!P31/Население!Q31</f>
        <v>0.372693726937269</v>
      </c>
      <c r="R31" s="1" t="n">
        <f aca="false">'Ввод в действ жилых домов'!Q31/Население!R31</f>
        <v>0.325925925925926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 t="n">
        <f aca="false">'Ввод в действ жилых домов'!K32/Население!L32</f>
        <v>0.334388185654008</v>
      </c>
      <c r="M32" s="1" t="n">
        <f aca="false">'Ввод в действ жилых домов'!L32/Население!M32</f>
        <v>0.132669113791295</v>
      </c>
      <c r="N32" s="1" t="n">
        <f aca="false">'Ввод в действ жилых домов'!M32/Население!N32</f>
        <v>0.149581589958159</v>
      </c>
      <c r="O32" s="1" t="n">
        <f aca="false">'Ввод в действ жилых домов'!N32/Население!O32</f>
        <v>0.435736677115987</v>
      </c>
      <c r="P32" s="1" t="n">
        <f aca="false">'Ввод в действ жилых домов'!O32/Население!P32</f>
        <v>0.405334728033473</v>
      </c>
      <c r="Q32" s="1" t="n">
        <f aca="false">'Ввод в действ жилых домов'!P32/Население!Q32</f>
        <v>0.418410041841004</v>
      </c>
      <c r="R32" s="1" t="n">
        <f aca="false">'Ввод в действ жилых домов'!Q32/Население!R32</f>
        <v>0.42534174553102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" t="n">
        <f aca="false">'Ввод в действ жилых домов'!B33/Население!C33</f>
        <v>0.378388921396528</v>
      </c>
      <c r="D33" s="1" t="n">
        <f aca="false">'Ввод в действ жилых домов'!C33/Население!D33</f>
        <v>0.530808477237049</v>
      </c>
      <c r="E33" s="1" t="n">
        <f aca="false">'Ввод в действ жилых домов'!D33/Население!E33</f>
        <v>0.726132130954715</v>
      </c>
      <c r="F33" s="1" t="n">
        <f aca="false">'Ввод в действ жилых домов'!E33/Население!F33</f>
        <v>0.768840296759079</v>
      </c>
      <c r="G33" s="1" t="n">
        <f aca="false">'Ввод в действ жилых домов'!F33/Население!G33</f>
        <v>0.663555036950603</v>
      </c>
      <c r="H33" s="1" t="n">
        <f aca="false">'Ввод в действ жилых домов'!G33/Население!H33</f>
        <v>0.689483747609943</v>
      </c>
      <c r="I33" s="1" t="n">
        <f aca="false">'Ввод в действ жилых домов'!H33/Население!I33</f>
        <v>0.698713096139288</v>
      </c>
      <c r="J33" s="1" t="n">
        <f aca="false">'Ввод в действ жилых домов'!I33/Население!J33</f>
        <v>0.820075046904315</v>
      </c>
      <c r="K33" s="1" t="n">
        <f aca="false">'Ввод в действ жилых домов'!J33/Население!K33</f>
        <v>0.730754996299038</v>
      </c>
      <c r="L33" s="1" t="n">
        <f aca="false">'Ввод в действ жилых домов'!K33/Население!L33</f>
        <v>0.872570590392373</v>
      </c>
      <c r="M33" s="1" t="n">
        <f aca="false">'Ввод в действ жилых домов'!L33/Население!M33</f>
        <v>0.842219804134929</v>
      </c>
      <c r="N33" s="1" t="n">
        <f aca="false">'Ввод в действ жилых домов'!M33/Население!N33</f>
        <v>0.808113444623945</v>
      </c>
      <c r="O33" s="1" t="n">
        <f aca="false">'Ввод в действ жилых домов'!N33/Население!O33</f>
        <v>0.843833660538997</v>
      </c>
      <c r="P33" s="1" t="n">
        <f aca="false">'Ввод в действ жилых домов'!O33/Население!P33</f>
        <v>0.781692634560907</v>
      </c>
      <c r="Q33" s="1" t="n">
        <f aca="false">'Ввод в действ жилых домов'!P33/Население!Q33</f>
        <v>0.798449612403101</v>
      </c>
      <c r="R33" s="1" t="n">
        <f aca="false">'Ввод в действ жилых домов'!Q33/Население!R33</f>
        <v>0.901477832512315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" t="n">
        <f aca="false">'Ввод в действ жилых домов'!B34/Население!C34</f>
        <v>0.646061814556331</v>
      </c>
      <c r="D34" s="1" t="n">
        <f aca="false">'Ввод в действ жилых домов'!C34/Население!D34</f>
        <v>0.673038229376258</v>
      </c>
      <c r="E34" s="1" t="n">
        <f aca="false">'Ввод в действ жилых домов'!D34/Население!E34</f>
        <v>0.729376257545272</v>
      </c>
      <c r="F34" s="1" t="n">
        <f aca="false">'Ввод в действ жилых домов'!E34/Население!F34</f>
        <v>0.381618381618382</v>
      </c>
      <c r="G34" s="1" t="n">
        <f aca="false">'Ввод в действ жилых домов'!F34/Население!G34</f>
        <v>0.47363184079602</v>
      </c>
      <c r="H34" s="1" t="n">
        <f aca="false">'Ввод в действ жилых домов'!G34/Население!H34</f>
        <v>0.495049504950495</v>
      </c>
      <c r="I34" s="1" t="n">
        <f aca="false">'Ввод в действ жилых домов'!H34/Население!I34</f>
        <v>0.496551724137931</v>
      </c>
      <c r="J34" s="1" t="n">
        <f aca="false">'Ввод в действ жилых домов'!I34/Население!J34</f>
        <v>0.503944773175542</v>
      </c>
      <c r="K34" s="1" t="n">
        <f aca="false">'Ввод в действ жилых домов'!J34/Население!K34</f>
        <v>0.585054080629302</v>
      </c>
      <c r="L34" s="1" t="n">
        <f aca="false">'Ввод в действ жилых домов'!K34/Население!L34</f>
        <v>0.611165523996082</v>
      </c>
      <c r="M34" s="1" t="n">
        <f aca="false">'Ввод в действ жилых домов'!L34/Население!M34</f>
        <v>0.564278704612365</v>
      </c>
      <c r="N34" s="1" t="n">
        <f aca="false">'Ввод в действ жилых домов'!M34/Население!N34</f>
        <v>0.591756624141315</v>
      </c>
      <c r="O34" s="1" t="n">
        <f aca="false">'Ввод в действ жилых домов'!N34/Население!O34</f>
        <v>0.475909537856441</v>
      </c>
      <c r="P34" s="1" t="n">
        <f aca="false">'Ввод в действ жилых домов'!O34/Население!P34</f>
        <v>0.323471400394477</v>
      </c>
      <c r="Q34" s="1" t="n">
        <f aca="false">'Ввод в действ жилых домов'!P34/Население!Q34</f>
        <v>0.317097415506958</v>
      </c>
      <c r="R34" s="1" t="n">
        <f aca="false">'Ввод в действ жилых домов'!Q34/Население!R34</f>
        <v>0.365731462925852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" t="n">
        <f aca="false">'Ввод в действ жилых домов'!B35/Население!C35</f>
        <v>0.195075757575758</v>
      </c>
      <c r="D35" s="1" t="n">
        <f aca="false">'Ввод в действ жилых домов'!C35/Население!D35</f>
        <v>0.242033383915023</v>
      </c>
      <c r="E35" s="1" t="n">
        <f aca="false">'Ввод в действ жилых домов'!D35/Население!E35</f>
        <v>0.290839694656489</v>
      </c>
      <c r="F35" s="1" t="n">
        <f aca="false">'Ввод в действ жилых домов'!E35/Население!F35</f>
        <v>0.314296665389038</v>
      </c>
      <c r="G35" s="1" t="n">
        <f aca="false">'Ввод в действ жилых домов'!F35/Население!G35</f>
        <v>0.278183916891112</v>
      </c>
      <c r="H35" s="1" t="n">
        <f aca="false">'Ввод в действ жилых домов'!G35/Население!H35</f>
        <v>0.255849635596471</v>
      </c>
      <c r="I35" s="1" t="n">
        <f aca="false">'Ввод в действ жилых домов'!H35/Население!I35</f>
        <v>0.242389210019268</v>
      </c>
      <c r="J35" s="1" t="n">
        <f aca="false">'Ввод в действ жилых домов'!I35/Население!J35</f>
        <v>0.342624854819977</v>
      </c>
      <c r="K35" s="1" t="n">
        <f aca="false">'Ввод в действ жилых домов'!J35/Население!K35</f>
        <v>0.315297781237836</v>
      </c>
      <c r="L35" s="1" t="n">
        <f aca="false">'Ввод в действ жилых домов'!K35/Население!L35</f>
        <v>0.43605788032851</v>
      </c>
      <c r="M35" s="1" t="n">
        <f aca="false">'Ввод в действ жилых домов'!L35/Население!M35</f>
        <v>0.358208955223881</v>
      </c>
      <c r="N35" s="1" t="n">
        <f aca="false">'Ввод в действ жилых домов'!M35/Население!N35</f>
        <v>0.297435897435897</v>
      </c>
      <c r="O35" s="1" t="n">
        <f aca="false">'Ввод в действ жилых домов'!N35/Население!O35</f>
        <v>0.28877429591432</v>
      </c>
      <c r="P35" s="1" t="n">
        <f aca="false">'Ввод в действ жилых домов'!O35/Население!P35</f>
        <v>0.243221690590112</v>
      </c>
      <c r="Q35" s="1" t="n">
        <f aca="false">'Ввод в действ жилых домов'!P35/Население!Q35</f>
        <v>0.293456443195504</v>
      </c>
      <c r="R35" s="1" t="n">
        <f aca="false">'Ввод в действ жилых домов'!Q35/Население!R35</f>
        <v>0.311515151515152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" t="n">
        <f aca="false">'Ввод в действ жилых домов'!B36/Население!C36</f>
        <v>0.273776546629732</v>
      </c>
      <c r="D36" s="1" t="n">
        <f aca="false">'Ввод в действ жилых домов'!C36/Население!D36</f>
        <v>0.322490706319703</v>
      </c>
      <c r="E36" s="1" t="n">
        <f aca="false">'Ввод в действ жилых домов'!D36/Население!E36</f>
        <v>0.398971000935454</v>
      </c>
      <c r="F36" s="1" t="n">
        <f aca="false">'Ввод в действ жилых домов'!E36/Население!F36</f>
        <v>0.471915393654524</v>
      </c>
      <c r="G36" s="1" t="n">
        <f aca="false">'Ввод в действ жилых домов'!F36/Население!G36</f>
        <v>0.425506836397926</v>
      </c>
      <c r="H36" s="1" t="n">
        <f aca="false">'Ввод в действ жилых домов'!G36/Население!H36</f>
        <v>0.423157894736842</v>
      </c>
      <c r="I36" s="1" t="n">
        <f aca="false">'Ввод в действ жилых домов'!H36/Население!I36</f>
        <v>0.44131455399061</v>
      </c>
      <c r="J36" s="1" t="n">
        <f aca="false">'Ввод в действ жилых домов'!I36/Население!J36</f>
        <v>0.466384579219558</v>
      </c>
      <c r="K36" s="1" t="n">
        <f aca="false">'Ввод в действ жилых домов'!J36/Население!K36</f>
        <v>0.50259067357513</v>
      </c>
      <c r="L36" s="1" t="n">
        <f aca="false">'Ввод в действ жилых домов'!K36/Население!L36</f>
        <v>0.548090523338048</v>
      </c>
      <c r="M36" s="1" t="n">
        <f aca="false">'Ввод в действ жилых домов'!L36/Население!M36</f>
        <v>0.568696883852691</v>
      </c>
      <c r="N36" s="1" t="n">
        <f aca="false">'Ввод в действ жилых домов'!M36/Население!N36</f>
        <v>0.54195225714961</v>
      </c>
      <c r="O36" s="1" t="n">
        <f aca="false">'Ввод в действ жилых домов'!N36/Население!O36</f>
        <v>0.552949538024165</v>
      </c>
      <c r="P36" s="1" t="n">
        <f aca="false">'Ввод в действ жилых домов'!O36/Население!P36</f>
        <v>0.558410659053057</v>
      </c>
      <c r="Q36" s="1" t="n">
        <f aca="false">'Ввод в действ жилых домов'!P36/Население!Q36</f>
        <v>0.621962839447356</v>
      </c>
      <c r="R36" s="1" t="n">
        <f aca="false">'Ввод в действ жилых домов'!Q36/Население!R36</f>
        <v>0.632233381157341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"/>
      <c r="D37" s="1"/>
      <c r="E37" s="1"/>
      <c r="F37" s="1"/>
      <c r="G37" s="1"/>
      <c r="H37" s="1"/>
      <c r="I37" s="1"/>
      <c r="J37" s="1"/>
      <c r="K37" s="1"/>
      <c r="L37" s="1" t="n">
        <f aca="false">'Ввод в действ жилых домов'!K37/Население!L37</f>
        <v>0.614035087719298</v>
      </c>
      <c r="M37" s="1" t="n">
        <f aca="false">'Ввод в действ жилых домов'!L37/Население!M37</f>
        <v>0.252403846153846</v>
      </c>
      <c r="N37" s="1" t="n">
        <f aca="false">'Ввод в действ жилых домов'!M37/Население!N37</f>
        <v>0.510489510489511</v>
      </c>
      <c r="O37" s="1" t="n">
        <f aca="false">'Ввод в действ жилых домов'!N37/Население!O37</f>
        <v>0.398169336384439</v>
      </c>
      <c r="P37" s="1" t="n">
        <f aca="false">'Ввод в действ жилых домов'!O37/Население!P37</f>
        <v>0.708803611738149</v>
      </c>
      <c r="Q37" s="1" t="n">
        <f aca="false">'Ввод в действ жилых домов'!P37/Население!Q37</f>
        <v>1.26726057906459</v>
      </c>
      <c r="R37" s="1" t="n">
        <f aca="false">'Ввод в действ жилых домов'!Q37/Население!R37</f>
        <v>1.25882352941176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" t="n">
        <f aca="false">'Ввод в действ жилых домов'!B38/Население!C38</f>
        <v>0.233197177868548</v>
      </c>
      <c r="D38" s="1" t="n">
        <f aca="false">'Ввод в действ жилых домов'!C38/Население!D38</f>
        <v>0.270730783794017</v>
      </c>
      <c r="E38" s="1" t="n">
        <f aca="false">'Ввод в действ жилых домов'!D38/Население!E38</f>
        <v>0.300864986837157</v>
      </c>
      <c r="F38" s="1" t="n">
        <f aca="false">'Ввод в действ жилых домов'!E38/Население!F38</f>
        <v>0.337425595238095</v>
      </c>
      <c r="G38" s="1" t="n">
        <f aca="false">'Ввод в действ жилых домов'!F38/Население!G38</f>
        <v>0.39306784660767</v>
      </c>
      <c r="H38" s="1" t="n">
        <f aca="false">'Ввод в действ жилых домов'!G38/Население!H38</f>
        <v>0.385724090597117</v>
      </c>
      <c r="I38" s="1" t="n">
        <f aca="false">'Ввод в действ жилых домов'!H38/Население!I38</f>
        <v>0.413510747185261</v>
      </c>
      <c r="J38" s="1" t="n">
        <f aca="false">'Ввод в действ жилых домов'!I38/Население!J38</f>
        <v>0.487440597420231</v>
      </c>
      <c r="K38" s="1" t="n">
        <f aca="false">'Ввод в действ жилых домов'!J38/Население!K38</f>
        <v>0.518218623481781</v>
      </c>
      <c r="L38" s="1" t="n">
        <f aca="false">'Ввод в действ жилых домов'!K38/Население!L38</f>
        <v>0.551170568561873</v>
      </c>
      <c r="M38" s="1" t="n">
        <f aca="false">'Ввод в действ жилых домов'!L38/Население!M38</f>
        <v>0.600331674958541</v>
      </c>
      <c r="N38" s="1" t="n">
        <f aca="false">'Ввод в действ жилых домов'!M38/Население!N38</f>
        <v>0.612097304404997</v>
      </c>
      <c r="O38" s="1" t="n">
        <f aca="false">'Ввод в действ жилых домов'!N38/Население!O38</f>
        <v>0.652741514360313</v>
      </c>
      <c r="P38" s="1" t="n">
        <f aca="false">'Ввод в действ жилых домов'!O38/Население!P38</f>
        <v>0.316267012313675</v>
      </c>
      <c r="Q38" s="1" t="n">
        <f aca="false">'Ввод в действ жилых домов'!P38/Население!Q38</f>
        <v>0.327547412407586</v>
      </c>
      <c r="R38" s="1" t="n">
        <f aca="false">'Ввод в действ жилых домов'!Q38/Население!R38</f>
        <v>0.30960740504309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" t="n">
        <f aca="false">'Ввод в действ жилых домов'!B39/Население!C39</f>
        <v>0</v>
      </c>
      <c r="D39" s="1" t="n">
        <f aca="false">'Ввод в действ жилых домов'!C39/Население!D39</f>
        <v>0</v>
      </c>
      <c r="E39" s="1" t="n">
        <f aca="false">'Ввод в действ жилых домов'!D39/Население!E39</f>
        <v>0</v>
      </c>
      <c r="F39" s="1" t="n">
        <f aca="false">'Ввод в действ жилых домов'!E39/Население!F39</f>
        <v>0</v>
      </c>
      <c r="G39" s="1" t="n">
        <f aca="false">'Ввод в действ жилых домов'!F39/Население!G39</f>
        <v>0</v>
      </c>
      <c r="H39" s="1" t="n">
        <f aca="false">'Ввод в действ жилых домов'!G39/Население!H39</f>
        <v>0.380722891566265</v>
      </c>
      <c r="I39" s="1" t="n">
        <f aca="false">'Ввод в действ жилых домов'!H39/Население!I39</f>
        <v>0.190697674418605</v>
      </c>
      <c r="J39" s="1" t="n">
        <f aca="false">'Ввод в действ жилых домов'!I39/Население!J39</f>
        <v>0.201357466063348</v>
      </c>
      <c r="K39" s="1" t="n">
        <f aca="false">'Ввод в действ жилых домов'!J39/Население!K39</f>
        <v>0.554083885209713</v>
      </c>
      <c r="L39" s="1" t="n">
        <f aca="false">'Ввод в действ жилых домов'!K39/Население!L39</f>
        <v>0.560344827586207</v>
      </c>
      <c r="M39" s="1" t="n">
        <f aca="false">'Ввод в действ жилых домов'!L39/Население!M39</f>
        <v>0.553911205073996</v>
      </c>
      <c r="N39" s="1" t="n">
        <f aca="false">'Ввод в действ жилых домов'!M39/Население!N39</f>
        <v>0.565488565488566</v>
      </c>
      <c r="O39" s="1" t="n">
        <f aca="false">'Ввод в действ жилых домов'!N39/Население!O39</f>
        <v>0.633196721311475</v>
      </c>
      <c r="P39" s="1" t="n">
        <f aca="false">'Ввод в действ жилых домов'!O39/Население!P39</f>
        <v>0.473895582329317</v>
      </c>
      <c r="Q39" s="1" t="n">
        <f aca="false">'Ввод в действ жилых домов'!P39/Население!Q39</f>
        <v>0.552268244575937</v>
      </c>
      <c r="R39" s="1" t="n">
        <f aca="false">'Ввод в действ жилых домов'!Q39/Население!R39</f>
        <v>0.348837209302326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" t="n">
        <f aca="false">'Ввод в действ жилых домов'!B40/Население!C40</f>
        <v>0.264434180138568</v>
      </c>
      <c r="D40" s="1" t="n">
        <f aca="false">'Ввод в действ жилых домов'!C40/Население!D40</f>
        <v>0.256152125279642</v>
      </c>
      <c r="E40" s="1" t="n">
        <f aca="false">'Ввод в действ жилых домов'!D40/Население!E40</f>
        <v>0.265993265993266</v>
      </c>
      <c r="F40" s="1" t="n">
        <f aca="false">'Ввод в действ жилых домов'!E40/Население!F40</f>
        <v>0.277216610549944</v>
      </c>
      <c r="G40" s="1" t="n">
        <f aca="false">'Ввод в действ жилых домов'!F40/Население!G40</f>
        <v>0.286995515695067</v>
      </c>
      <c r="H40" s="1" t="n">
        <f aca="false">'Ввод в действ жилых домов'!G40/Население!H40</f>
        <v>0.306976744186047</v>
      </c>
      <c r="I40" s="1" t="n">
        <f aca="false">'Ввод в действ жилых домов'!H40/Население!I40</f>
        <v>0.317811408614668</v>
      </c>
      <c r="J40" s="1" t="n">
        <f aca="false">'Ввод в действ жилых домов'!I40/Население!J40</f>
        <v>0.328288707799767</v>
      </c>
      <c r="K40" s="1" t="n">
        <f aca="false">'Ввод в действ жилых домов'!J40/Население!K40</f>
        <v>0.338766006984866</v>
      </c>
      <c r="L40" s="1" t="n">
        <f aca="false">'Ввод в действ жилых домов'!K40/Население!L40</f>
        <v>0.380952380952381</v>
      </c>
      <c r="M40" s="1" t="n">
        <f aca="false">'Ввод в действ жилых домов'!L40/Население!M40</f>
        <v>0.435034802784223</v>
      </c>
      <c r="N40" s="1" t="n">
        <f aca="false">'Ввод в действ жилых домов'!M40/Население!N40</f>
        <v>0.476300578034682</v>
      </c>
      <c r="O40" s="1" t="n">
        <f aca="false">'Ввод в действ жилых домов'!N40/Население!O40</f>
        <v>0.49364161849711</v>
      </c>
      <c r="P40" s="1" t="n">
        <f aca="false">'Ввод в действ жилых домов'!O40/Население!P40</f>
        <v>0.503464203233256</v>
      </c>
      <c r="Q40" s="1" t="n">
        <f aca="false">'Ввод в действ жилых домов'!P40/Население!Q40</f>
        <v>0.546082949308756</v>
      </c>
      <c r="R40" s="1" t="n">
        <f aca="false">'Ввод в действ жилых домов'!Q40/Население!R40</f>
        <v>0.575373993095512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" t="n">
        <f aca="false">'Ввод в действ жилых домов'!B41/Население!C41</f>
        <v>0.136263736263736</v>
      </c>
      <c r="D41" s="1" t="n">
        <f aca="false">'Ввод в действ жилых домов'!C41/Население!D41</f>
        <v>0.187935034802784</v>
      </c>
      <c r="E41" s="1" t="n">
        <f aca="false">'Ввод в действ жилых домов'!D41/Население!E41</f>
        <v>0.216783216783217</v>
      </c>
      <c r="F41" s="1" t="n">
        <f aca="false">'Ввод в действ жилых домов'!E41/Население!F41</f>
        <v>0.224824355971897</v>
      </c>
      <c r="G41" s="1" t="n">
        <f aca="false">'Ввод в действ жилых домов'!F41/Население!G41</f>
        <v>0.210772833723653</v>
      </c>
      <c r="H41" s="1" t="n">
        <f aca="false">'Ввод в действ жилых домов'!G41/Население!H41</f>
        <v>0.146750524109015</v>
      </c>
      <c r="I41" s="1" t="n">
        <f aca="false">'Ввод в действ жилых домов'!H41/Население!I41</f>
        <v>0.172631578947368</v>
      </c>
      <c r="J41" s="1" t="n">
        <f aca="false">'Ввод в действ жилых домов'!I41/Население!J41</f>
        <v>0.186440677966102</v>
      </c>
      <c r="K41" s="1" t="n">
        <f aca="false">'Ввод в действ жилых домов'!J41/Население!K41</f>
        <v>0.240425531914894</v>
      </c>
      <c r="L41" s="1" t="n">
        <f aca="false">'Ввод в действ жилых домов'!K41/Население!L41</f>
        <v>0.371002132196162</v>
      </c>
      <c r="M41" s="1" t="n">
        <f aca="false">'Ввод в действ жилых домов'!L41/Население!M41</f>
        <v>0.393162393162393</v>
      </c>
      <c r="N41" s="1" t="n">
        <f aca="false">'Ввод в действ жилых домов'!M41/Население!N41</f>
        <v>0.354077253218884</v>
      </c>
      <c r="O41" s="1" t="n">
        <f aca="false">'Ввод в действ жилых домов'!N41/Население!O41</f>
        <v>0.433476394849785</v>
      </c>
      <c r="P41" s="1" t="n">
        <f aca="false">'Ввод в действ жилых домов'!O41/Население!P41</f>
        <v>0.375536480686695</v>
      </c>
      <c r="Q41" s="1" t="n">
        <f aca="false">'Ввод в действ жилых домов'!P41/Население!Q41</f>
        <v>0.454935622317597</v>
      </c>
      <c r="R41" s="1" t="n">
        <f aca="false">'Ввод в действ жилых домов'!Q41/Население!R41</f>
        <v>0.275268817204301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" t="n">
        <f aca="false">'Ввод в действ жилых домов'!B42/Население!C42</f>
        <v>0.168316831683168</v>
      </c>
      <c r="D42" s="1" t="n">
        <f aca="false">'Ввод в действ жилых домов'!C42/Население!D42</f>
        <v>0.225071225071225</v>
      </c>
      <c r="E42" s="1" t="n">
        <f aca="false">'Ввод в действ жилых домов'!D42/Население!E42</f>
        <v>0.251069900142653</v>
      </c>
      <c r="F42" s="1" t="n">
        <f aca="false">'Ввод в действ жилых домов'!E42/Население!F42</f>
        <v>0.280626780626781</v>
      </c>
      <c r="G42" s="1" t="n">
        <f aca="false">'Ввод в действ жилых домов'!F42/Население!G42</f>
        <v>0.282051282051282</v>
      </c>
      <c r="H42" s="1" t="n">
        <f aca="false">'Ввод в действ жилых домов'!G42/Население!H42</f>
        <v>0.278089887640449</v>
      </c>
      <c r="I42" s="1" t="n">
        <f aca="false">'Ввод в действ жилых домов'!H42/Население!I42</f>
        <v>0.282087447108604</v>
      </c>
      <c r="J42" s="1" t="n">
        <f aca="false">'Ввод в действ жилых домов'!I42/Население!J42</f>
        <v>0.291784702549575</v>
      </c>
      <c r="K42" s="1" t="n">
        <f aca="false">'Ввод в действ жилых домов'!J42/Население!K42</f>
        <v>0.298295454545455</v>
      </c>
      <c r="L42" s="1" t="n">
        <f aca="false">'Ввод в действ жилых домов'!K42/Население!L42</f>
        <v>0.242209631728045</v>
      </c>
      <c r="M42" s="1" t="n">
        <f aca="false">'Ввод в действ жилых домов'!L42/Население!M42</f>
        <v>0.247159090909091</v>
      </c>
      <c r="N42" s="1" t="n">
        <f aca="false">'Ввод в действ жилых домов'!M42/Население!N42</f>
        <v>0.253200568990043</v>
      </c>
      <c r="O42" s="1" t="n">
        <f aca="false">'Ввод в действ жилых домов'!N42/Население!O42</f>
        <v>0.273504273504274</v>
      </c>
      <c r="P42" s="1" t="n">
        <f aca="false">'Ввод в действ жилых домов'!O42/Население!P42</f>
        <v>0.300429184549356</v>
      </c>
      <c r="Q42" s="1" t="n">
        <f aca="false">'Ввод в действ жилых домов'!P42/Население!Q42</f>
        <v>0.328550932568149</v>
      </c>
      <c r="R42" s="1" t="n">
        <f aca="false">'Ввод в действ жилых домов'!Q42/Население!R42</f>
        <v>0.344877344877345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" t="n">
        <f aca="false">'Ввод в действ жилых домов'!B43/Население!C43</f>
        <v>0</v>
      </c>
      <c r="D43" s="1" t="n">
        <f aca="false">'Ввод в действ жилых домов'!C43/Население!D43</f>
        <v>0</v>
      </c>
      <c r="E43" s="1" t="n">
        <f aca="false">'Ввод в действ жилых домов'!D43/Население!E43</f>
        <v>0</v>
      </c>
      <c r="F43" s="1" t="n">
        <f aca="false">'Ввод в действ жилых домов'!E43/Население!F43</f>
        <v>0</v>
      </c>
      <c r="G43" s="1" t="n">
        <f aca="false">'Ввод в действ жилых домов'!F43/Население!G43</f>
        <v>0</v>
      </c>
      <c r="H43" s="1" t="n">
        <f aca="false">'Ввод в действ жилых домов'!G43/Население!H43</f>
        <v>0.0901960784313726</v>
      </c>
      <c r="I43" s="1" t="n">
        <f aca="false">'Ввод в действ жилых домов'!H43/Население!I43</f>
        <v>0.0583717357910906</v>
      </c>
      <c r="J43" s="1" t="n">
        <f aca="false">'Ввод в действ жилых домов'!I43/Население!J43</f>
        <v>0.238490566037736</v>
      </c>
      <c r="K43" s="1" t="n">
        <f aca="false">'Ввод в действ жилых домов'!J43/Население!K43</f>
        <v>0.271916790490342</v>
      </c>
      <c r="L43" s="1" t="n">
        <f aca="false">'Ввод в действ жилых домов'!K43/Население!L43</f>
        <v>0.832116788321168</v>
      </c>
      <c r="M43" s="1" t="n">
        <f aca="false">'Ввод в действ жилых домов'!L43/Население!M43</f>
        <v>0.676470588235294</v>
      </c>
      <c r="N43" s="1" t="n">
        <f aca="false">'Ввод в действ жилых домов'!M43/Население!N43</f>
        <v>0.736395759717315</v>
      </c>
      <c r="O43" s="1" t="n">
        <f aca="false">'Ввод в действ жилых домов'!N43/Население!O43</f>
        <v>0.743910925539318</v>
      </c>
      <c r="P43" s="1" t="n">
        <f aca="false">'Ввод в действ жилых домов'!O43/Население!P43</f>
        <v>0.411805078929307</v>
      </c>
      <c r="Q43" s="1" t="n">
        <f aca="false">'Ввод в действ жилых домов'!P43/Население!Q43</f>
        <v>0.430696416497634</v>
      </c>
      <c r="R43" s="1" t="n">
        <f aca="false">'Ввод в действ жилых домов'!Q43/Население!R43</f>
        <v>0.504672897196262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" t="n">
        <f aca="false">'Ввод в действ жилых домов'!B44/Население!C44</f>
        <v>0.255187477247907</v>
      </c>
      <c r="D44" s="1" t="n">
        <f aca="false">'Ввод в действ жилых домов'!C44/Население!D44</f>
        <v>0.293726937269373</v>
      </c>
      <c r="E44" s="1" t="n">
        <f aca="false">'Ввод в действ жилых домов'!D44/Население!E44</f>
        <v>0.350240651610515</v>
      </c>
      <c r="F44" s="1" t="n">
        <f aca="false">'Ввод в действ жилых домов'!E44/Население!F44</f>
        <v>0.393715341959335</v>
      </c>
      <c r="G44" s="1" t="n">
        <f aca="false">'Ввод в действ жилых домов'!F44/Население!G44</f>
        <v>0.398596231991134</v>
      </c>
      <c r="H44" s="1" t="n">
        <f aca="false">'Ввод в действ жилых домов'!G44/Население!H44</f>
        <v>0.39519023689878</v>
      </c>
      <c r="I44" s="1" t="n">
        <f aca="false">'Ввод в действ жилых домов'!H44/Население!I44</f>
        <v>0.454610692500897</v>
      </c>
      <c r="J44" s="1" t="n">
        <f aca="false">'Ввод в действ жилых домов'!I44/Население!J44</f>
        <v>0.477606592619133</v>
      </c>
      <c r="K44" s="1" t="n">
        <f aca="false">'Ввод в действ жилых домов'!J44/Население!K44</f>
        <v>0.492125984251969</v>
      </c>
      <c r="L44" s="1" t="n">
        <f aca="false">'Ввод в действ жилых домов'!K44/Население!L44</f>
        <v>0.461593426223651</v>
      </c>
      <c r="M44" s="1" t="n">
        <f aca="false">'Ввод в действ жилых домов'!L44/Население!M44</f>
        <v>0.445396145610278</v>
      </c>
      <c r="N44" s="1" t="n">
        <f aca="false">'Ввод в действ жилых домов'!M44/Население!N44</f>
        <v>0.39265335235378</v>
      </c>
      <c r="O44" s="1" t="n">
        <f aca="false">'Ввод в действ жилых домов'!N44/Население!O44</f>
        <v>0.314887540164227</v>
      </c>
      <c r="P44" s="1" t="n">
        <f aca="false">'Ввод в действ жилых домов'!O44/Население!P44</f>
        <v>0.330948121645796</v>
      </c>
      <c r="Q44" s="1" t="n">
        <f aca="false">'Ввод в действ жилых домов'!P44/Население!Q44</f>
        <v>0.419907242240457</v>
      </c>
      <c r="R44" s="1" t="n">
        <f aca="false">'Ввод в действ жилых домов'!Q44/Население!R44</f>
        <v>0.437522377372001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" t="n">
        <f aca="false">'Ввод в действ жилых домов'!B45/Население!C45</f>
        <v>0.395474667978357</v>
      </c>
      <c r="D45" s="1" t="n">
        <f aca="false">'Ввод в действ жилых домов'!C45/Население!D45</f>
        <v>0.419640659611125</v>
      </c>
      <c r="E45" s="1" t="n">
        <f aca="false">'Ввод в действ жилых домов'!D45/Население!E45</f>
        <v>0.458405332016786</v>
      </c>
      <c r="F45" s="1" t="n">
        <f aca="false">'Ввод в действ жилых домов'!E45/Население!F45</f>
        <v>0.580310880829016</v>
      </c>
      <c r="G45" s="1" t="n">
        <f aca="false">'Ввод в действ жилых домов'!F45/Население!G45</f>
        <v>0.579985210746857</v>
      </c>
      <c r="H45" s="1" t="n">
        <f aca="false">'Ввод в действ жилых домов'!G45/Население!H45</f>
        <v>0.492878192534381</v>
      </c>
      <c r="I45" s="1" t="n">
        <f aca="false">'Ввод в действ жилых домов'!H45/Население!I45</f>
        <v>0.518946850393701</v>
      </c>
      <c r="J45" s="1" t="n">
        <f aca="false">'Ввод в действ жилых домов'!I45/Население!J45</f>
        <v>0.572272839202167</v>
      </c>
      <c r="K45" s="1" t="n">
        <f aca="false">'Ввод в действ жилых домов'!J45/Население!K45</f>
        <v>0.610565110565111</v>
      </c>
      <c r="L45" s="1" t="n">
        <f aca="false">'Ввод в действ жилых домов'!K45/Население!L45</f>
        <v>0.651277013752456</v>
      </c>
      <c r="M45" s="1" t="n">
        <f aca="false">'Ввод в действ жилых домов'!L45/Население!M45</f>
        <v>0.661016949152542</v>
      </c>
      <c r="N45" s="1" t="n">
        <f aca="false">'Ввод в действ жилых домов'!M45/Население!N45</f>
        <v>0.663388246865011</v>
      </c>
      <c r="O45" s="1" t="n">
        <f aca="false">'Ввод в действ жилых домов'!N45/Население!O45</f>
        <v>0.60571006645336</v>
      </c>
      <c r="P45" s="1" t="n">
        <f aca="false">'Ввод в действ жилых домов'!O45/Население!P45</f>
        <v>0.565292520365342</v>
      </c>
      <c r="Q45" s="1" t="n">
        <f aca="false">'Ввод в действ жилых домов'!P45/Население!Q45</f>
        <v>0.587419514611194</v>
      </c>
      <c r="R45" s="1" t="n">
        <f aca="false">'Ввод в действ жилых домов'!Q45/Население!R45</f>
        <v>0.611609367214748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" t="n">
        <f aca="false">'Ввод в действ жилых домов'!B46/Население!C46</f>
        <v>0.255259467040673</v>
      </c>
      <c r="D46" s="1" t="n">
        <f aca="false">'Ввод в действ жилых домов'!C46/Население!D46</f>
        <v>0.321629213483146</v>
      </c>
      <c r="E46" s="1" t="n">
        <f aca="false">'Ввод в действ жилых домов'!D46/Население!E46</f>
        <v>0.401697312588402</v>
      </c>
      <c r="F46" s="1" t="n">
        <f aca="false">'Ввод в действ жилых домов'!E46/Население!F46</f>
        <v>0.425320056899004</v>
      </c>
      <c r="G46" s="1" t="n">
        <f aca="false">'Ввод в действ жилых домов'!F46/Население!G46</f>
        <v>0.428571428571429</v>
      </c>
      <c r="H46" s="1" t="n">
        <f aca="false">'Ввод в действ жилых домов'!G46/Население!H46</f>
        <v>0.437410071942446</v>
      </c>
      <c r="I46" s="1" t="n">
        <f aca="false">'Ввод в действ жилых домов'!H46/Население!I46</f>
        <v>0.455202312138728</v>
      </c>
      <c r="J46" s="1" t="n">
        <f aca="false">'Ввод в действ жилых домов'!I46/Население!J46</f>
        <v>0.508695652173913</v>
      </c>
      <c r="K46" s="1" t="n">
        <f aca="false">'Ввод в действ жилых домов'!J46/Население!K46</f>
        <v>0.537790697674419</v>
      </c>
      <c r="L46" s="1" t="n">
        <f aca="false">'Ввод в действ жилых домов'!K46/Население!L46</f>
        <v>0.605531295487627</v>
      </c>
      <c r="M46" s="1" t="n">
        <f aca="false">'Ввод в действ жилых домов'!L46/Население!M46</f>
        <v>0.641399416909621</v>
      </c>
      <c r="N46" s="1" t="n">
        <f aca="false">'Ввод в действ жилых домов'!M46/Население!N46</f>
        <v>0.68029197080292</v>
      </c>
      <c r="O46" s="1" t="n">
        <f aca="false">'Ввод в действ жилых домов'!N46/Население!O46</f>
        <v>0.689149560117302</v>
      </c>
      <c r="P46" s="1" t="n">
        <f aca="false">'Ввод в действ жилых домов'!O46/Население!P46</f>
        <v>0.494860499265786</v>
      </c>
      <c r="Q46" s="1" t="n">
        <f aca="false">'Ввод в действ жилых домов'!P46/Население!Q46</f>
        <v>0.586156111929308</v>
      </c>
      <c r="R46" s="1" t="n">
        <f aca="false">'Ввод в действ жилых домов'!Q46/Население!R46</f>
        <v>0.548148148148148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" t="n">
        <f aca="false">'Ввод в действ жилых домов'!B47/Население!C47</f>
        <v>0.209248554913295</v>
      </c>
      <c r="D47" s="1" t="n">
        <f aca="false">'Ввод в действ жилых домов'!C47/Население!D47</f>
        <v>0.248541423570595</v>
      </c>
      <c r="E47" s="1" t="n">
        <f aca="false">'Ввод в действ жилых домов'!D47/Население!E47</f>
        <v>0.286556603773585</v>
      </c>
      <c r="F47" s="1" t="n">
        <f aca="false">'Ввод в действ жилых домов'!E47/Население!F47</f>
        <v>0.338095238095238</v>
      </c>
      <c r="G47" s="1" t="n">
        <f aca="false">'Ввод в действ жилых домов'!F47/Население!G47</f>
        <v>0.332533013205282</v>
      </c>
      <c r="H47" s="1" t="n">
        <f aca="false">'Ввод в действ жилых домов'!G47/Население!H47</f>
        <v>0.34652278177458</v>
      </c>
      <c r="I47" s="1" t="n">
        <f aca="false">'Ввод в действ жилых домов'!H47/Население!I47</f>
        <v>0.361212121212121</v>
      </c>
      <c r="J47" s="1" t="n">
        <f aca="false">'Ввод в действ жилых домов'!I47/Население!J47</f>
        <v>0.324786324786325</v>
      </c>
      <c r="K47" s="1" t="n">
        <f aca="false">'Ввод в действ жилых домов'!J47/Население!K47</f>
        <v>0.375615763546798</v>
      </c>
      <c r="L47" s="1" t="n">
        <f aca="false">'Ввод в действ жилых домов'!K47/Население!L47</f>
        <v>0.396786155747837</v>
      </c>
      <c r="M47" s="1" t="n">
        <f aca="false">'Ввод в действ жилых домов'!L47/Население!M47</f>
        <v>0.40272614622057</v>
      </c>
      <c r="N47" s="1" t="n">
        <f aca="false">'Ввод в действ жилых домов'!M47/Население!N47</f>
        <v>0.407178217821782</v>
      </c>
      <c r="O47" s="1" t="n">
        <f aca="false">'Ввод в действ жилых домов'!N47/Население!O47</f>
        <v>0.409937888198758</v>
      </c>
      <c r="P47" s="1" t="n">
        <f aca="false">'Ввод в действ жилых домов'!O47/Население!P47</f>
        <v>0.420125786163522</v>
      </c>
      <c r="Q47" s="1" t="n">
        <f aca="false">'Ввод в действ жилых домов'!P47/Население!Q47</f>
        <v>0.440506329113924</v>
      </c>
      <c r="R47" s="1" t="n">
        <f aca="false">'Ввод в действ жилых домов'!Q47/Население!R47</f>
        <v>0.417201540436457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" t="n">
        <f aca="false">'Ввод в действ жилых домов'!B48/Население!C48</f>
        <v>0.436469962785752</v>
      </c>
      <c r="D48" s="1" t="n">
        <f aca="false">'Ввод в действ жилых домов'!C48/Население!D48</f>
        <v>0.472620946305157</v>
      </c>
      <c r="E48" s="1" t="n">
        <f aca="false">'Ввод в действ жилых домов'!D48/Население!E48</f>
        <v>0.54281914893617</v>
      </c>
      <c r="F48" s="1" t="n">
        <f aca="false">'Ввод в действ жилых домов'!E48/Население!F48</f>
        <v>0.590752059526973</v>
      </c>
      <c r="G48" s="1" t="n">
        <f aca="false">'Ввод в действ жилых домов'!F48/Население!G48</f>
        <v>0.533297957017777</v>
      </c>
      <c r="H48" s="1" t="n">
        <f aca="false">'Ввод в действ жилых домов'!G48/Население!H48</f>
        <v>0.535252178505413</v>
      </c>
      <c r="I48" s="1" t="n">
        <f aca="false">'Ввод в действ жилых домов'!H48/Население!I48</f>
        <v>0.630028924533263</v>
      </c>
      <c r="J48" s="1" t="n">
        <f aca="false">'Ввод в действ жилых домов'!I48/Население!J48</f>
        <v>0.627943485086342</v>
      </c>
      <c r="K48" s="1" t="n">
        <f aca="false">'Ввод в действ жилых домов'!J48/Население!K48</f>
        <v>0.625325690463783</v>
      </c>
      <c r="L48" s="1" t="n">
        <f aca="false">'Ввод в действ жилых домов'!K48/Население!L48</f>
        <v>0.623865110246433</v>
      </c>
      <c r="M48" s="1" t="n">
        <f aca="false">'Ввод в действ жилых домов'!L48/Население!M48</f>
        <v>0.621866115275265</v>
      </c>
      <c r="N48" s="1" t="n">
        <f aca="false">'Ввод в действ жилых домов'!M48/Население!N48</f>
        <v>0.61956241956242</v>
      </c>
      <c r="O48" s="1" t="n">
        <f aca="false">'Ввод в действ жилых домов'!N48/Население!O48</f>
        <v>0.618228498074455</v>
      </c>
      <c r="P48" s="1" t="n">
        <f aca="false">'Ввод в действ жилых домов'!O48/Население!P48</f>
        <v>0.618107206976148</v>
      </c>
      <c r="Q48" s="1" t="n">
        <f aca="false">'Ввод в действ жилых домов'!P48/Население!Q48</f>
        <v>0.685626441199078</v>
      </c>
      <c r="R48" s="1" t="n">
        <f aca="false">'Ввод в действ жилых домов'!Q48/Население!R48</f>
        <v>0.68823831535696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" t="n">
        <f aca="false">'Ввод в действ жилых домов'!B49/Население!C49</f>
        <v>0.240620957309185</v>
      </c>
      <c r="D49" s="1" t="n">
        <f aca="false">'Ввод в действ жилых домов'!C49/Население!D49</f>
        <v>0.274611398963731</v>
      </c>
      <c r="E49" s="1" t="n">
        <f aca="false">'Ввод в действ жилых домов'!D49/Население!E49</f>
        <v>0.314044213263979</v>
      </c>
      <c r="F49" s="1" t="n">
        <f aca="false">'Ввод в действ жилых домов'!E49/Население!F49</f>
        <v>0.317025440313112</v>
      </c>
      <c r="G49" s="1" t="n">
        <f aca="false">'Ввод в действ жилых домов'!F49/Население!G49</f>
        <v>0.304120340091563</v>
      </c>
      <c r="H49" s="1" t="n">
        <f aca="false">'Ввод в действ жилых домов'!G49/Население!H49</f>
        <v>0.317105263157895</v>
      </c>
      <c r="I49" s="1" t="n">
        <f aca="false">'Ввод в действ жилых домов'!H49/Население!I49</f>
        <v>0.332674571805007</v>
      </c>
      <c r="J49" s="1" t="n">
        <f aca="false">'Ввод в действ жилых домов'!I49/Население!J49</f>
        <v>0.339920948616601</v>
      </c>
      <c r="K49" s="1" t="n">
        <f aca="false">'Ввод в действ жилых домов'!J49/Население!K49</f>
        <v>0.351351351351351</v>
      </c>
      <c r="L49" s="1" t="n">
        <f aca="false">'Ввод в действ жилых домов'!K49/Население!L49</f>
        <v>0.41699604743083</v>
      </c>
      <c r="M49" s="1" t="n">
        <f aca="false">'Ввод в действ жилых домов'!L49/Население!M49</f>
        <v>0.427818061964403</v>
      </c>
      <c r="N49" s="1" t="n">
        <f aca="false">'Ввод в действ жилых домов'!M49/Население!N49</f>
        <v>0.42847725774555</v>
      </c>
      <c r="O49" s="1" t="n">
        <f aca="false">'Ввод в действ жилых домов'!N49/Население!O49</f>
        <v>0.435558493060145</v>
      </c>
      <c r="P49" s="1" t="n">
        <f aca="false">'Ввод в действ жилых домов'!O49/Население!P49</f>
        <v>0.475779694757797</v>
      </c>
      <c r="Q49" s="1" t="n">
        <f aca="false">'Ввод в действ жилых домов'!P49/Население!Q49</f>
        <v>0.506329113924051</v>
      </c>
      <c r="R49" s="1" t="n">
        <f aca="false">'Ввод в действ жилых домов'!Q49/Население!R49</f>
        <v>0.537843268586738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" t="n">
        <f aca="false">'Ввод в действ жилых домов'!B50/Население!C50</f>
        <v>0.573103987490227</v>
      </c>
      <c r="D50" s="1" t="n">
        <f aca="false">'Ввод в действ жилых домов'!C50/Население!D50</f>
        <v>0.661764705882353</v>
      </c>
      <c r="E50" s="1" t="n">
        <f aca="false">'Ввод в действ жилых домов'!D50/Население!E50</f>
        <v>0.78149300155521</v>
      </c>
      <c r="F50" s="1" t="n">
        <f aca="false">'Ввод в действ жилых домов'!E50/Население!F50</f>
        <v>0.762870514820593</v>
      </c>
      <c r="G50" s="1" t="n">
        <f aca="false">'Ввод в действ жилых домов'!F50/Население!G50</f>
        <v>0.666145426114152</v>
      </c>
      <c r="H50" s="1" t="n">
        <f aca="false">'Ввод в действ жилых домов'!G50/Население!H50</f>
        <v>0.699440447641887</v>
      </c>
      <c r="I50" s="1" t="n">
        <f aca="false">'Ввод в действ жилых домов'!H50/Население!I50</f>
        <v>0.710505212510024</v>
      </c>
      <c r="J50" s="1" t="n">
        <f aca="false">'Ввод в действ жилых домов'!I50/Население!J50</f>
        <v>0.658360128617363</v>
      </c>
      <c r="K50" s="1" t="n">
        <f aca="false">'Ввод в действ жилых домов'!J50/Население!K50</f>
        <v>0.675</v>
      </c>
      <c r="L50" s="1" t="n">
        <f aca="false">'Ввод в действ жилых домов'!K50/Население!L50</f>
        <v>0.696284329563813</v>
      </c>
      <c r="M50" s="1" t="n">
        <f aca="false">'Ввод в действ жилых домов'!L50/Население!M50</f>
        <v>0.673403395311237</v>
      </c>
      <c r="N50" s="1" t="n">
        <f aca="false">'Ввод в действ жилых домов'!M50/Население!N50</f>
        <v>0.509708737864078</v>
      </c>
      <c r="O50" s="1" t="n">
        <f aca="false">'Ввод в действ жилых домов'!N50/Население!O50</f>
        <v>0.491470349309504</v>
      </c>
      <c r="P50" s="1" t="n">
        <f aca="false">'Ввод в действ жилых домов'!O50/Население!P50</f>
        <v>0.488961569910057</v>
      </c>
      <c r="Q50" s="1" t="n">
        <f aca="false">'Ввод в действ жилых домов'!P50/Население!Q50</f>
        <v>0.538587848932677</v>
      </c>
      <c r="R50" s="1" t="n">
        <f aca="false">'Ввод в действ жилых домов'!Q50/Население!R50</f>
        <v>0.478476821192053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" t="n">
        <f aca="false">'Ввод в действ жилых домов'!B51/Население!C51</f>
        <v>0.234645090106657</v>
      </c>
      <c r="D51" s="1" t="n">
        <f aca="false">'Ввод в действ жилых домов'!C51/Население!D51</f>
        <v>0.261280931586608</v>
      </c>
      <c r="E51" s="1" t="n">
        <f aca="false">'Ввод в действ жилых домов'!D51/Население!E51</f>
        <v>0.323690955693885</v>
      </c>
      <c r="F51" s="1" t="n">
        <f aca="false">'Ввод в действ жилых домов'!E51/Население!F51</f>
        <v>0.306475349521707</v>
      </c>
      <c r="G51" s="1" t="n">
        <f aca="false">'Ввод в действ жилых домов'!F51/Население!G51</f>
        <v>0.256646971935007</v>
      </c>
      <c r="H51" s="1" t="n">
        <f aca="false">'Ввод в действ жилых домов'!G51/Население!H51</f>
        <v>0.288914198936978</v>
      </c>
      <c r="I51" s="1" t="n">
        <f aca="false">'Ввод в действ жилых домов'!H51/Население!I51</f>
        <v>0.284682630178639</v>
      </c>
      <c r="J51" s="1" t="n">
        <f aca="false">'Ввод в действ жилых домов'!I51/Население!J51</f>
        <v>0.313591495823842</v>
      </c>
      <c r="K51" s="1" t="n">
        <f aca="false">'Ввод в действ жилых домов'!J51/Население!K51</f>
        <v>0.380880121396055</v>
      </c>
      <c r="L51" s="1" t="n">
        <f aca="false">'Ввод в действ жилых домов'!K51/Население!L51</f>
        <v>0.422070534698521</v>
      </c>
      <c r="M51" s="1" t="n">
        <f aca="false">'Ввод в действ жилых домов'!L51/Население!M51</f>
        <v>0.438116932422172</v>
      </c>
      <c r="N51" s="1" t="n">
        <f aca="false">'Ввод в действ жилых домов'!M51/Население!N51</f>
        <v>0.40273556231003</v>
      </c>
      <c r="O51" s="1" t="n">
        <f aca="false">'Ввод в действ жилых домов'!N51/Население!O51</f>
        <v>0.41974837971788</v>
      </c>
      <c r="P51" s="1" t="n">
        <f aca="false">'Ввод в действ жилых домов'!O51/Население!P51</f>
        <v>0.414017617770969</v>
      </c>
      <c r="Q51" s="1" t="n">
        <f aca="false">'Ввод в действ жилых домов'!P51/Население!Q51</f>
        <v>0.451327433628319</v>
      </c>
      <c r="R51" s="1" t="n">
        <f aca="false">'Ввод в действ жилых домов'!Q51/Население!R51</f>
        <v>0.47111283443195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" t="n">
        <f aca="false">'Ввод в действ жилых домов'!B52/Население!C52</f>
        <v>0.181113460183228</v>
      </c>
      <c r="D52" s="1" t="n">
        <f aca="false">'Ввод в действ жилых домов'!C52/Население!D52</f>
        <v>0.214137214137214</v>
      </c>
      <c r="E52" s="1" t="n">
        <f aca="false">'Ввод в действ жилых домов'!D52/Население!E52</f>
        <v>0.263489838822705</v>
      </c>
      <c r="F52" s="1" t="n">
        <f aca="false">'Ввод в действ жилых домов'!E52/Население!F52</f>
        <v>0.301486199575372</v>
      </c>
      <c r="G52" s="1" t="n">
        <f aca="false">'Ввод в действ жилых домов'!F52/Население!G52</f>
        <v>0.23982869379015</v>
      </c>
      <c r="H52" s="1" t="n">
        <f aca="false">'Ввод в действ жилых домов'!G52/Население!H52</f>
        <v>0.282300224047797</v>
      </c>
      <c r="I52" s="1" t="n">
        <f aca="false">'Ввод в действ жилых домов'!H52/Население!I52</f>
        <v>0.304969879518072</v>
      </c>
      <c r="J52" s="1" t="n">
        <f aca="false">'Ввод в действ жилых домов'!I52/Население!J52</f>
        <v>0.31008339651251</v>
      </c>
      <c r="K52" s="1" t="n">
        <f aca="false">'Ввод в действ жилых домов'!J52/Население!K52</f>
        <v>0.371472158657513</v>
      </c>
      <c r="L52" s="1" t="n">
        <f aca="false">'Ввод в действ жилых домов'!K52/Население!L52</f>
        <v>0.525306748466258</v>
      </c>
      <c r="M52" s="1" t="n">
        <f aca="false">'Ввод в действ жилых домов'!L52/Население!M52</f>
        <v>0.560524286815729</v>
      </c>
      <c r="N52" s="1" t="n">
        <f aca="false">'Ввод в действ жилых домов'!M52/Население!N52</f>
        <v>0.512383900928793</v>
      </c>
      <c r="O52" s="1" t="n">
        <f aca="false">'Ввод в действ жилых домов'!N52/Население!O52</f>
        <v>0.425565081839439</v>
      </c>
      <c r="P52" s="1" t="n">
        <f aca="false">'Ввод в действ жилых домов'!O52/Население!P52</f>
        <v>0.434748427672956</v>
      </c>
      <c r="Q52" s="1" t="n">
        <f aca="false">'Ввод в действ жилых домов'!P52/Население!Q52</f>
        <v>0.399049881235154</v>
      </c>
      <c r="R52" s="1" t="n">
        <f aca="false">'Ввод в действ жилых домов'!Q52/Население!R52</f>
        <v>0.368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" t="n">
        <f aca="false">'Ввод в действ жилых домов'!B53/Население!C53</f>
        <v>0.219097832454599</v>
      </c>
      <c r="D53" s="1" t="n">
        <f aca="false">'Ввод в действ жилых домов'!C53/Население!D53</f>
        <v>0.242450894165934</v>
      </c>
      <c r="E53" s="1" t="n">
        <f aca="false">'Ввод в действ жилых домов'!D53/Население!E53</f>
        <v>0.31706595681751</v>
      </c>
      <c r="F53" s="1" t="n">
        <f aca="false">'Ввод в действ жилых домов'!E53/Население!F53</f>
        <v>0.402976190476191</v>
      </c>
      <c r="G53" s="1" t="n">
        <f aca="false">'Ввод в действ жилых домов'!F53/Население!G53</f>
        <v>0.420233463035019</v>
      </c>
      <c r="H53" s="1" t="n">
        <f aca="false">'Ввод в действ жилых домов'!G53/Население!H53</f>
        <v>0.439238210399033</v>
      </c>
      <c r="I53" s="1" t="n">
        <f aca="false">'Ввод в действ жилых домов'!H53/Население!I53</f>
        <v>0.445859872611465</v>
      </c>
      <c r="J53" s="1" t="n">
        <f aca="false">'Ввод в действ жилых домов'!I53/Население!J53</f>
        <v>0.456231003039514</v>
      </c>
      <c r="K53" s="1" t="n">
        <f aca="false">'Ввод в действ жилых домов'!J53/Население!K53</f>
        <v>0.466321243523316</v>
      </c>
      <c r="L53" s="1" t="n">
        <f aca="false">'Ввод в действ жилых домов'!K53/Население!L53</f>
        <v>0.485626911314985</v>
      </c>
      <c r="M53" s="1" t="n">
        <f aca="false">'Ввод в действ жилых домов'!L53/Население!M53</f>
        <v>0.386196319018405</v>
      </c>
      <c r="N53" s="1" t="n">
        <f aca="false">'Ввод в действ жилых домов'!M53/Население!N53</f>
        <v>0.392241379310345</v>
      </c>
      <c r="O53" s="1" t="n">
        <f aca="false">'Ввод в действ жилых домов'!N53/Население!O53</f>
        <v>0.404327666151468</v>
      </c>
      <c r="P53" s="1" t="n">
        <f aca="false">'Ввод в действ жилых домов'!O53/Население!P53</f>
        <v>0.420217729393468</v>
      </c>
      <c r="Q53" s="1" t="n">
        <f aca="false">'Ввод в действ жилых домов'!P53/Население!Q53</f>
        <v>0.440212300967843</v>
      </c>
      <c r="R53" s="1" t="n">
        <f aca="false">'Ввод в действ жилых домов'!Q53/Население!R53</f>
        <v>0.464903997481901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" t="n">
        <f aca="false">'Ввод в действ жилых домов'!B54/Население!C54</f>
        <v>0.277591973244147</v>
      </c>
      <c r="D54" s="1" t="n">
        <f aca="false">'Ввод в действ жилых домов'!C54/Население!D54</f>
        <v>0.305425631431244</v>
      </c>
      <c r="E54" s="1" t="n">
        <f aca="false">'Ввод в действ жилых домов'!D54/Население!E54</f>
        <v>0.353715898400753</v>
      </c>
      <c r="F54" s="1" t="n">
        <f aca="false">'Ввод в действ жилых домов'!E54/Население!F54</f>
        <v>0.366210476639925</v>
      </c>
      <c r="G54" s="1" t="n">
        <f aca="false">'Ввод в действ жилых домов'!F54/Население!G54</f>
        <v>0.350378787878788</v>
      </c>
      <c r="H54" s="1" t="n">
        <f aca="false">'Ввод в действ жилых домов'!G54/Население!H54</f>
        <v>0.288877952755906</v>
      </c>
      <c r="I54" s="1" t="n">
        <f aca="false">'Ввод в действ жилых домов'!H54/Население!I54</f>
        <v>0.367094861660079</v>
      </c>
      <c r="J54" s="1" t="n">
        <f aca="false">'Ввод в действ жилых домов'!I54/Население!J54</f>
        <v>0.349206349206349</v>
      </c>
      <c r="K54" s="1" t="n">
        <f aca="false">'Ввод в действ жилых домов'!J54/Население!K54</f>
        <v>0.393728222996516</v>
      </c>
      <c r="L54" s="1" t="n">
        <f aca="false">'Ввод в действ жилых домов'!K54/Население!L54</f>
        <v>0.575712143928036</v>
      </c>
      <c r="M54" s="1" t="n">
        <f aca="false">'Ввод в действ жилых домов'!L54/Население!M54</f>
        <v>0.596491228070175</v>
      </c>
      <c r="N54" s="1" t="n">
        <f aca="false">'Ввод в действ жилых домов'!M54/Население!N54</f>
        <v>0.485427135678392</v>
      </c>
      <c r="O54" s="1" t="n">
        <f aca="false">'Ввод в действ жилых домов'!N54/Население!O54</f>
        <v>0.450960566228514</v>
      </c>
      <c r="P54" s="1" t="n">
        <f aca="false">'Ввод в действ жилых домов'!O54/Население!P54</f>
        <v>0.464595007641365</v>
      </c>
      <c r="Q54" s="1" t="n">
        <f aca="false">'Ввод в действ жилых домов'!P54/Население!Q54</f>
        <v>0.507920286152274</v>
      </c>
      <c r="R54" s="1" t="n">
        <f aca="false">'Ввод в действ жилых домов'!Q54/Население!R54</f>
        <v>0.497683993823984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" t="n">
        <f aca="false">'Ввод в действ жилых домов'!B55/Население!C55</f>
        <v>0.222535211267606</v>
      </c>
      <c r="D55" s="1" t="n">
        <f aca="false">'Ввод в действ жилых домов'!C55/Население!D55</f>
        <v>0.286221590909091</v>
      </c>
      <c r="E55" s="1" t="n">
        <f aca="false">'Ввод в действ жилых домов'!D55/Население!E55</f>
        <v>0.396848137535817</v>
      </c>
      <c r="F55" s="1" t="n">
        <f aca="false">'Ввод в действ жилых домов'!E55/Население!F55</f>
        <v>0.435878962536023</v>
      </c>
      <c r="G55" s="1" t="n">
        <f aca="false">'Ввод в действ жилых домов'!F55/Население!G55</f>
        <v>0.442028985507246</v>
      </c>
      <c r="H55" s="1" t="n">
        <f aca="false">'Ввод в действ жилых домов'!G55/Население!H55</f>
        <v>0.451589595375723</v>
      </c>
      <c r="I55" s="1" t="n">
        <f aca="false">'Ввод в действ жилых домов'!H55/Население!I55</f>
        <v>0.487291212781409</v>
      </c>
      <c r="J55" s="1" t="n">
        <f aca="false">'Ввод в действ жилых домов'!I55/Население!J55</f>
        <v>0.539810080350621</v>
      </c>
      <c r="K55" s="1" t="n">
        <f aca="false">'Ввод в действ жилых домов'!J55/Население!K55</f>
        <v>0.610580455547392</v>
      </c>
      <c r="L55" s="1" t="n">
        <f aca="false">'Ввод в действ жилых домов'!K55/Население!L55</f>
        <v>0.665929203539823</v>
      </c>
      <c r="M55" s="1" t="n">
        <f aca="false">'Ввод в действ жилых домов'!L55/Население!M55</f>
        <v>0.690140845070423</v>
      </c>
      <c r="N55" s="1" t="n">
        <f aca="false">'Ввод в действ жилых домов'!M55/Население!N55</f>
        <v>0.660208643815201</v>
      </c>
      <c r="O55" s="1" t="n">
        <f aca="false">'Ввод в действ жилых домов'!N55/Население!O55</f>
        <v>0.665915915915916</v>
      </c>
      <c r="P55" s="1" t="n">
        <f aca="false">'Ввод в действ жилых домов'!O55/Население!P55</f>
        <v>0.503034901365706</v>
      </c>
      <c r="Q55" s="1" t="n">
        <f aca="false">'Ввод в действ жилых домов'!P55/Население!Q55</f>
        <v>0.640888208269525</v>
      </c>
      <c r="R55" s="1" t="n">
        <f aca="false">'Ввод в действ жилых домов'!Q55/Население!R55</f>
        <v>0.65995352439969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" t="n">
        <f aca="false">'Ввод в действ жилых домов'!B56/Население!C56</f>
        <v>0.282083075015499</v>
      </c>
      <c r="D56" s="1" t="n">
        <f aca="false">'Ввод в действ жилых домов'!C56/Население!D56</f>
        <v>0.236437754782063</v>
      </c>
      <c r="E56" s="1" t="n">
        <f aca="false">'Ввод в действ жилых домов'!D56/Население!E56</f>
        <v>0.404971680302077</v>
      </c>
      <c r="F56" s="1" t="n">
        <f aca="false">'Ввод в действ жилых домов'!E56/Население!F56</f>
        <v>0.41853135833596</v>
      </c>
      <c r="G56" s="1" t="n">
        <f aca="false">'Ввод в действ жилых домов'!F56/Население!G56</f>
        <v>0.32324187953327</v>
      </c>
      <c r="H56" s="1" t="n">
        <f aca="false">'Ввод в действ жилых домов'!G56/Население!H56</f>
        <v>0.323794712286159</v>
      </c>
      <c r="I56" s="1" t="n">
        <f aca="false">'Ввод в действ жилых домов'!H56/Население!I56</f>
        <v>0.414125700062228</v>
      </c>
      <c r="J56" s="1" t="n">
        <f aca="false">'Ввод в действ жилых домов'!I56/Население!J56</f>
        <v>0.461873638344227</v>
      </c>
      <c r="K56" s="1" t="n">
        <f aca="false">'Ввод в действ жилых домов'!J56/Население!K56</f>
        <v>0.541575833073809</v>
      </c>
      <c r="L56" s="1" t="n">
        <f aca="false">'Ввод в действ жилых домов'!K56/Население!L56</f>
        <v>0.587612822906941</v>
      </c>
      <c r="M56" s="1" t="n">
        <f aca="false">'Ввод в действ жилых домов'!L56/Население!M56</f>
        <v>0.689956331877729</v>
      </c>
      <c r="N56" s="1" t="n">
        <f aca="false">'Ввод в действ жилых домов'!M56/Население!N56</f>
        <v>0.585388698095535</v>
      </c>
      <c r="O56" s="1" t="n">
        <f aca="false">'Ввод в действ жилых домов'!N56/Население!O56</f>
        <v>0.559974945192609</v>
      </c>
      <c r="P56" s="1" t="n">
        <f aca="false">'Ввод в действ жилых домов'!O56/Население!P56</f>
        <v>0.559849198868992</v>
      </c>
      <c r="Q56" s="1" t="n">
        <f aca="false">'Ввод в действ жилых домов'!P56/Население!Q56</f>
        <v>0.579112928593897</v>
      </c>
      <c r="R56" s="1" t="n">
        <f aca="false">'Ввод в действ жилых домов'!Q56/Население!R56</f>
        <v>0.444197844007609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" t="n">
        <f aca="false">'Ввод в действ жилых домов'!B57/Население!C57</f>
        <v>0.263218834426862</v>
      </c>
      <c r="D57" s="1" t="n">
        <f aca="false">'Ввод в действ жилых домов'!C57/Население!D57</f>
        <v>0.31058282208589</v>
      </c>
      <c r="E57" s="1" t="n">
        <f aca="false">'Ввод в действ жилых домов'!D57/Население!E57</f>
        <v>0.39383429672447</v>
      </c>
      <c r="F57" s="1" t="n">
        <f aca="false">'Ввод в действ жилых домов'!E57/Население!F57</f>
        <v>0.430727554179567</v>
      </c>
      <c r="G57" s="1" t="n">
        <f aca="false">'Ввод в действ жилых домов'!F57/Население!G57</f>
        <v>0.43917605907501</v>
      </c>
      <c r="H57" s="1" t="n">
        <f aca="false">'Ввод в действ жилых домов'!G57/Население!H57</f>
        <v>0.454148471615721</v>
      </c>
      <c r="I57" s="1" t="n">
        <f aca="false">'Ввод в действ жилых домов'!H57/Население!I57</f>
        <v>0.466321243523316</v>
      </c>
      <c r="J57" s="1" t="n">
        <f aca="false">'Ввод в действ жилых домов'!I57/Население!J57</f>
        <v>0.493807431082701</v>
      </c>
      <c r="K57" s="1" t="n">
        <f aca="false">'Ввод в действ жилых домов'!J57/Население!K57</f>
        <v>0.526231477773328</v>
      </c>
      <c r="L57" s="1" t="n">
        <f aca="false">'Ввод в действ жилых домов'!K57/Население!L57</f>
        <v>0.610108303249098</v>
      </c>
      <c r="M57" s="1" t="n">
        <f aca="false">'Ввод в действ жилых домов'!L57/Население!M57</f>
        <v>0.458199356913183</v>
      </c>
      <c r="N57" s="1" t="n">
        <f aca="false">'Ввод в действ жилых домов'!M57/Население!N57</f>
        <v>0.521984671238403</v>
      </c>
      <c r="O57" s="1" t="n">
        <f aca="false">'Ввод в действ жилых домов'!N57/Население!O57</f>
        <v>0.491270807957775</v>
      </c>
      <c r="P57" s="1" t="n">
        <f aca="false">'Ввод в действ жилых домов'!O57/Население!P57</f>
        <v>0.498156493240475</v>
      </c>
      <c r="Q57" s="1" t="n">
        <f aca="false">'Ввод в действ жилых домов'!P57/Население!Q57</f>
        <v>0.496284062758051</v>
      </c>
      <c r="R57" s="1" t="n">
        <f aca="false">'Ввод в действ жилых домов'!Q57/Население!R57</f>
        <v>0.4839248434238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" t="n">
        <f aca="false">'Ввод в действ жилых домов'!B58/Население!C58</f>
        <v>0.21865671641791</v>
      </c>
      <c r="D58" s="1" t="n">
        <f aca="false">'Ввод в действ жилых домов'!C58/Население!D58</f>
        <v>0.254491017964072</v>
      </c>
      <c r="E58" s="1" t="n">
        <f aca="false">'Ввод в действ жилых домов'!D58/Население!E58</f>
        <v>0.324508320726173</v>
      </c>
      <c r="F58" s="1" t="n">
        <f aca="false">'Ввод в действ жилых домов'!E58/Население!F58</f>
        <v>0.387957317073171</v>
      </c>
      <c r="G58" s="1" t="n">
        <f aca="false">'Ввод в действ жилых домов'!F58/Население!G58</f>
        <v>0.406896551724138</v>
      </c>
      <c r="H58" s="1" t="n">
        <f aca="false">'Ввод в действ жилых домов'!G58/Население!H58</f>
        <v>0.362015503875969</v>
      </c>
      <c r="I58" s="1" t="n">
        <f aca="false">'Ввод в действ жилых домов'!H58/Население!I58</f>
        <v>0.43213728549142</v>
      </c>
      <c r="J58" s="1" t="n">
        <f aca="false">'Ввод в действ жилых домов'!I58/Население!J58</f>
        <v>0.476452119309262</v>
      </c>
      <c r="K58" s="1" t="n">
        <f aca="false">'Ввод в действ жилых домов'!J58/Население!K58</f>
        <v>0.5</v>
      </c>
      <c r="L58" s="1" t="n">
        <f aca="false">'Ввод в действ жилых домов'!K58/Население!L58</f>
        <v>0.56973058637084</v>
      </c>
      <c r="M58" s="1" t="n">
        <f aca="false">'Ввод в действ жилых домов'!L58/Население!M58</f>
        <v>0.743243243243243</v>
      </c>
      <c r="N58" s="1" t="n">
        <f aca="false">'Ввод в действ жилых домов'!M58/Население!N58</f>
        <v>0.771747805267358</v>
      </c>
      <c r="O58" s="1" t="n">
        <f aca="false">'Ввод в действ жилых домов'!N58/Население!O58</f>
        <v>0.783480352846832</v>
      </c>
      <c r="P58" s="1" t="n">
        <f aca="false">'Ввод в действ жилых домов'!O58/Население!P58</f>
        <v>0.792407108239095</v>
      </c>
      <c r="Q58" s="1" t="n">
        <f aca="false">'Ввод в действ жилых домов'!P58/Население!Q58</f>
        <v>0.828455284552846</v>
      </c>
      <c r="R58" s="1" t="n">
        <f aca="false">'Ввод в действ жилых домов'!Q58/Население!R58</f>
        <v>0.848932676518883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" t="n">
        <f aca="false">'Ввод в действ жилых домов'!B59/Население!C59</f>
        <v>0.128898128898129</v>
      </c>
      <c r="D59" s="1" t="n">
        <f aca="false">'Ввод в действ жилых домов'!C59/Население!D59</f>
        <v>0.152040816326531</v>
      </c>
      <c r="E59" s="1" t="n">
        <f aca="false">'Ввод в действ жилых домов'!D59/Население!E59</f>
        <v>0.201238390092879</v>
      </c>
      <c r="F59" s="1" t="n">
        <f aca="false">'Ввод в действ жилых домов'!E59/Население!F59</f>
        <v>0.292708333333333</v>
      </c>
      <c r="G59" s="1" t="n">
        <f aca="false">'Ввод в действ жилых домов'!F59/Население!G59</f>
        <v>0.303252885624344</v>
      </c>
      <c r="H59" s="1" t="n">
        <f aca="false">'Ввод в действ жилых домов'!G59/Население!H59</f>
        <v>0.176017601760176</v>
      </c>
      <c r="I59" s="1" t="n">
        <f aca="false">'Ввод в действ жилых домов'!H59/Население!I59</f>
        <v>0.204241071428571</v>
      </c>
      <c r="J59" s="1" t="n">
        <f aca="false">'Ввод в действ жилых домов'!I59/Население!J59</f>
        <v>0.282167042889391</v>
      </c>
      <c r="K59" s="1" t="n">
        <f aca="false">'Ввод в действ жилых домов'!J59/Население!K59</f>
        <v>0.31927023945268</v>
      </c>
      <c r="L59" s="1" t="n">
        <f aca="false">'Ввод в действ жилых домов'!K59/Население!L59</f>
        <v>0.447126436781609</v>
      </c>
      <c r="M59" s="1" t="n">
        <f aca="false">'Ввод в действ жилых домов'!L59/Население!M59</f>
        <v>0.339907192575406</v>
      </c>
      <c r="N59" s="1" t="n">
        <f aca="false">'Ввод в действ жилых домов'!M59/Население!N59</f>
        <v>0.346604215456674</v>
      </c>
      <c r="O59" s="1" t="n">
        <f aca="false">'Ввод в действ жилых домов'!N59/Население!O59</f>
        <v>0.321513002364066</v>
      </c>
      <c r="P59" s="1" t="n">
        <f aca="false">'Ввод в действ жилых домов'!O59/Население!P59</f>
        <v>0.277844311377246</v>
      </c>
      <c r="Q59" s="1" t="n">
        <f aca="false">'Ввод в действ жилых домов'!P59/Население!Q59</f>
        <v>0.303506650544135</v>
      </c>
      <c r="R59" s="1" t="n">
        <f aca="false">'Ввод в действ жилых домов'!Q59/Население!R59</f>
        <v>0.326007326007326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" t="n">
        <f aca="false">'Ввод в действ жилых домов'!B60/Население!C60</f>
        <v>0.253673094582186</v>
      </c>
      <c r="D60" s="1" t="n">
        <f aca="false">'Ввод в действ жилых домов'!C60/Население!D60</f>
        <v>0.291156462585034</v>
      </c>
      <c r="E60" s="1" t="n">
        <f aca="false">'Ввод в действ жилых домов'!D60/Население!E60</f>
        <v>0.377045454545455</v>
      </c>
      <c r="F60" s="1" t="n">
        <f aca="false">'Ввод в действ жилых домов'!E60/Население!F60</f>
        <v>0.387170154686078</v>
      </c>
      <c r="G60" s="1" t="n">
        <f aca="false">'Ввод в действ жилых домов'!F60/Население!G60</f>
        <v>0.362002275312856</v>
      </c>
      <c r="H60" s="1" t="n">
        <f aca="false">'Ввод в действ жилых домов'!G60/Население!H60</f>
        <v>0.411915289737026</v>
      </c>
      <c r="I60" s="1" t="n">
        <f aca="false">'Ввод в действ жилых домов'!H60/Население!I60</f>
        <v>0.423032273043882</v>
      </c>
      <c r="J60" s="1" t="n">
        <f aca="false">'Ввод в действ жилых домов'!I60/Население!J60</f>
        <v>0.433039851714551</v>
      </c>
      <c r="K60" s="1" t="n">
        <f aca="false">'Ввод в действ жилых домов'!J60/Население!K60</f>
        <v>0.406155982411479</v>
      </c>
      <c r="L60" s="1" t="n">
        <f aca="false">'Ввод в действ жилых домов'!K60/Население!L60</f>
        <v>0.560203374162237</v>
      </c>
      <c r="M60" s="1" t="n">
        <f aca="false">'Ввод в действ жилых домов'!L60/Население!M60</f>
        <v>0.572286374133949</v>
      </c>
      <c r="N60" s="1" t="n">
        <f aca="false">'Ввод в действ жилых домов'!M60/Население!N60</f>
        <v>0.486717486717487</v>
      </c>
      <c r="O60" s="1" t="n">
        <f aca="false">'Ввод в действ жилых домов'!N60/Население!O60</f>
        <v>0.495722543352601</v>
      </c>
      <c r="P60" s="1" t="n">
        <f aca="false">'Ввод в действ жилых домов'!O60/Население!P60</f>
        <v>0.483781278962002</v>
      </c>
      <c r="Q60" s="1" t="n">
        <f aca="false">'Ввод в действ жилых домов'!P60/Население!Q60</f>
        <v>0.560194850382742</v>
      </c>
      <c r="R60" s="1" t="n">
        <f aca="false">'Ввод в действ жилых домов'!Q60/Население!R60</f>
        <v>0.552913752913753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" t="n">
        <f aca="false">'Ввод в действ жилых домов'!B61/Население!C61</f>
        <v>0.4013357619915</v>
      </c>
      <c r="D61" s="1" t="n">
        <f aca="false">'Ввод в действ жилых домов'!C61/Население!D61</f>
        <v>0.514896178152272</v>
      </c>
      <c r="E61" s="1" t="n">
        <f aca="false">'Ввод в действ жилых домов'!D61/Население!E61</f>
        <v>0.617638266068759</v>
      </c>
      <c r="F61" s="1" t="n">
        <f aca="false">'Ввод в действ жилых домов'!E61/Население!F61</f>
        <v>0.657972732661529</v>
      </c>
      <c r="G61" s="1" t="n">
        <f aca="false">'Ввод в действ жилых домов'!F61/Население!G61</f>
        <v>0.590173580464843</v>
      </c>
      <c r="H61" s="1" t="n">
        <f aca="false">'Ввод в действ жилых домов'!G61/Население!H61</f>
        <v>0.533333333333333</v>
      </c>
      <c r="I61" s="1" t="n">
        <f aca="false">'Ввод в действ жилых домов'!H61/Население!I61</f>
        <v>0.620809248554913</v>
      </c>
      <c r="J61" s="1" t="n">
        <f aca="false">'Ввод в действ жилых домов'!I61/Население!J61</f>
        <v>0.730561093705497</v>
      </c>
      <c r="K61" s="1" t="n">
        <f aca="false">'Ввод в действ жилых домов'!J61/Население!K61</f>
        <v>0.776367738296672</v>
      </c>
      <c r="L61" s="1" t="n">
        <f aca="false">'Ввод в действ жилых домов'!K61/Население!L61</f>
        <v>0.882714325607372</v>
      </c>
      <c r="M61" s="1" t="n">
        <f aca="false">'Ввод в действ жилых домов'!L61/Население!M61</f>
        <v>0.93941908713693</v>
      </c>
      <c r="N61" s="1" t="n">
        <f aca="false">'Ввод в действ жилых домов'!M61/Население!N61</f>
        <v>0.727322404371585</v>
      </c>
      <c r="O61" s="1" t="n">
        <f aca="false">'Ввод в действ жилых домов'!N61/Население!O61</f>
        <v>0.668743228602384</v>
      </c>
      <c r="P61" s="1" t="n">
        <f aca="false">'Ввод в действ жилых домов'!O61/Население!P61</f>
        <v>0.569433252753156</v>
      </c>
      <c r="Q61" s="1" t="n">
        <f aca="false">'Ввод в действ жилых домов'!P61/Население!Q61</f>
        <v>0.680862390204951</v>
      </c>
      <c r="R61" s="1" t="n">
        <f aca="false">'Ввод в действ жилых домов'!Q61/Население!R61</f>
        <v>0.725780836421387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" t="n">
        <f aca="false">'Ввод в действ жилых домов'!B62/Население!C62</f>
        <v>0.289735570088143</v>
      </c>
      <c r="D62" s="1" t="n">
        <f aca="false">'Ввод в действ жилых домов'!C62/Население!D62</f>
        <v>0.34975927499292</v>
      </c>
      <c r="E62" s="1" t="n">
        <f aca="false">'Ввод в действ жилых домов'!D62/Население!E62</f>
        <v>0.475689508103497</v>
      </c>
      <c r="F62" s="1" t="n">
        <f aca="false">'Ввод в действ жилых домов'!E62/Население!F62</f>
        <v>0.576473939048704</v>
      </c>
      <c r="G62" s="1" t="n">
        <f aca="false">'Ввод в действ жилых домов'!F62/Население!G62</f>
        <v>0.407924743443558</v>
      </c>
      <c r="H62" s="1" t="n">
        <f aca="false">'Ввод в действ жилых домов'!G62/Население!H62</f>
        <v>0.308688147295742</v>
      </c>
      <c r="I62" s="1" t="n">
        <f aca="false">'Ввод в действ жилых домов'!H62/Население!I62</f>
        <v>0.377586206896552</v>
      </c>
      <c r="J62" s="1" t="n">
        <f aca="false">'Ввод в действ жилых домов'!I62/Население!J62</f>
        <v>0.481205164992826</v>
      </c>
      <c r="K62" s="1" t="n">
        <f aca="false">'Ввод в действ жилых домов'!J62/Население!K62</f>
        <v>0.512320916905444</v>
      </c>
      <c r="L62" s="1" t="n">
        <f aca="false">'Ввод в действ жилых домов'!K62/Население!L62</f>
        <v>0.572327044025157</v>
      </c>
      <c r="M62" s="1" t="n">
        <f aca="false">'Ввод в действ жилых домов'!L62/Население!M62</f>
        <v>0.508997429305913</v>
      </c>
      <c r="N62" s="1" t="n">
        <f aca="false">'Ввод в действ жилых домов'!M62/Население!N62</f>
        <v>0.375785265562536</v>
      </c>
      <c r="O62" s="1" t="n">
        <f aca="false">'Ввод в действ жилых домов'!N62/Население!O62</f>
        <v>0.405668479816776</v>
      </c>
      <c r="P62" s="1" t="n">
        <f aca="false">'Ввод в действ жилых домов'!O62/Население!P62</f>
        <v>0.43843498273878</v>
      </c>
      <c r="Q62" s="1" t="n">
        <f aca="false">'Ввод в действ жилых домов'!P62/Население!Q62</f>
        <v>0.434795152914022</v>
      </c>
      <c r="R62" s="1" t="n">
        <f aca="false">'Ввод в действ жилых домов'!Q62/Население!R62</f>
        <v>0.456578565204763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" t="n">
        <f aca="false">'Ввод в действ жилых домов'!B63/Население!C63</f>
        <v>0.168316831683168</v>
      </c>
      <c r="D63" s="1" t="n">
        <f aca="false">'Ввод в действ жилых домов'!C63/Население!D63</f>
        <v>0.230392156862745</v>
      </c>
      <c r="E63" s="1" t="n">
        <f aca="false">'Ввод в действ жилых домов'!D63/Население!E63</f>
        <v>0.253658536585366</v>
      </c>
      <c r="F63" s="1" t="n">
        <f aca="false">'Ввод в действ жилых домов'!E63/Население!F63</f>
        <v>0.280193236714976</v>
      </c>
      <c r="G63" s="1" t="n">
        <f aca="false">'Ввод в действ жилых домов'!F63/Население!G63</f>
        <v>0.291866028708134</v>
      </c>
      <c r="H63" s="1" t="n">
        <f aca="false">'Ввод в действ жилых домов'!G63/Население!H63</f>
        <v>0.328502415458937</v>
      </c>
      <c r="I63" s="1" t="n">
        <f aca="false">'Ввод в действ жилых домов'!H63/Население!I63</f>
        <v>0.368421052631579</v>
      </c>
      <c r="J63" s="1" t="n">
        <f aca="false">'Ввод в действ жилых домов'!I63/Население!J63</f>
        <v>0.385714285714286</v>
      </c>
      <c r="K63" s="1" t="n">
        <f aca="false">'Ввод в действ жилых домов'!J63/Население!K63</f>
        <v>0.42654028436019</v>
      </c>
      <c r="L63" s="1" t="n">
        <f aca="false">'Ввод в действ жилых домов'!K63/Население!L63</f>
        <v>0.467289719626168</v>
      </c>
      <c r="M63" s="1" t="n">
        <f aca="false">'Ввод в действ жилых домов'!L63/Население!M63</f>
        <v>0.530232558139535</v>
      </c>
      <c r="N63" s="1" t="n">
        <f aca="false">'Ввод в действ жилых домов'!M63/Население!N63</f>
        <v>0.576036866359447</v>
      </c>
      <c r="O63" s="1" t="n">
        <f aca="false">'Ввод в действ жилых домов'!N63/Население!O63</f>
        <v>0.600917431192661</v>
      </c>
      <c r="P63" s="1" t="n">
        <f aca="false">'Ввод в действ жилых домов'!O63/Население!P63</f>
        <v>0.493150684931507</v>
      </c>
      <c r="Q63" s="1" t="n">
        <f aca="false">'Ввод в действ жилых домов'!P63/Население!Q63</f>
        <v>0.45</v>
      </c>
      <c r="R63" s="1" t="n">
        <f aca="false">'Ввод в действ жилых домов'!Q63/Население!R63</f>
        <v>0.402714932126697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" t="n">
        <f aca="false">'Ввод в действ жилых домов'!B64/Население!C64</f>
        <v>0.207859358841779</v>
      </c>
      <c r="D64" s="1" t="n">
        <f aca="false">'Ввод в действ жилых домов'!C64/Население!D64</f>
        <v>0.225103734439834</v>
      </c>
      <c r="E64" s="1" t="n">
        <f aca="false">'Ввод в действ жилых домов'!D64/Население!E64</f>
        <v>0.282291666666667</v>
      </c>
      <c r="F64" s="1" t="n">
        <f aca="false">'Ввод в действ жилых домов'!E64/Население!F64</f>
        <v>0.319791666666667</v>
      </c>
      <c r="G64" s="1" t="n">
        <f aca="false">'Ввод в действ жилых домов'!F64/Население!G64</f>
        <v>0.258064516129032</v>
      </c>
      <c r="H64" s="1" t="n">
        <f aca="false">'Ввод в действ жилых домов'!G64/Население!H64</f>
        <v>0.279835390946502</v>
      </c>
      <c r="I64" s="1" t="n">
        <f aca="false">'Ввод в действ жилых домов'!H64/Население!I64</f>
        <v>0.31307929969104</v>
      </c>
      <c r="J64" s="1" t="n">
        <f aca="false">'Ввод в действ жилых домов'!I64/Население!J64</f>
        <v>0.348765432098765</v>
      </c>
      <c r="K64" s="1" t="n">
        <f aca="false">'Ввод в действ жилых домов'!J64/Население!K64</f>
        <v>0.390143737166324</v>
      </c>
      <c r="L64" s="1" t="n">
        <f aca="false">'Ввод в действ жилых домов'!K64/Население!L64</f>
        <v>0.418200408997955</v>
      </c>
      <c r="M64" s="1" t="n">
        <f aca="false">'Ввод в действ жилых домов'!L64/Население!M64</f>
        <v>0.422606924643585</v>
      </c>
      <c r="N64" s="1" t="n">
        <f aca="false">'Ввод в действ жилых домов'!M64/Население!N64</f>
        <v>0.341463414634146</v>
      </c>
      <c r="O64" s="1" t="n">
        <f aca="false">'Ввод в действ жилых домов'!N64/Население!O64</f>
        <v>0.273096446700508</v>
      </c>
      <c r="P64" s="1" t="n">
        <f aca="false">'Ввод в действ жилых домов'!O64/Население!P64</f>
        <v>0.252288911495422</v>
      </c>
      <c r="Q64" s="1" t="n">
        <f aca="false">'Ввод в действ жилых домов'!P64/Население!Q64</f>
        <v>0.271805273833671</v>
      </c>
      <c r="R64" s="1" t="n">
        <f aca="false">'Ввод в действ жилых домов'!Q64/Население!R64</f>
        <v>0.280203045685279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" t="n">
        <f aca="false">'Ввод в действ жилых домов'!B65/Население!C65</f>
        <v>0.0561056105610561</v>
      </c>
      <c r="D65" s="1" t="n">
        <f aca="false">'Ввод в действ жилых домов'!C65/Население!D65</f>
        <v>0.0776699029126214</v>
      </c>
      <c r="E65" s="1" t="n">
        <f aca="false">'Ввод в действ жилых домов'!D65/Население!E65</f>
        <v>0.106796116504854</v>
      </c>
      <c r="F65" s="1" t="n">
        <f aca="false">'Ввод в действ жилых домов'!E65/Население!F65</f>
        <v>0.144230769230769</v>
      </c>
      <c r="G65" s="1" t="n">
        <f aca="false">'Ввод в действ жилых домов'!F65/Население!G65</f>
        <v>0.159235668789809</v>
      </c>
      <c r="H65" s="1" t="n">
        <f aca="false">'Ввод в действ жилых домов'!G65/Население!H65</f>
        <v>0.162337662337662</v>
      </c>
      <c r="I65" s="1" t="n">
        <f aca="false">'Ввод в действ жилых домов'!H65/Население!I65</f>
        <v>0.168284789644013</v>
      </c>
      <c r="J65" s="1" t="n">
        <f aca="false">'Ввод в действ жилых домов'!I65/Население!J65</f>
        <v>0.180645161290323</v>
      </c>
      <c r="K65" s="1" t="n">
        <f aca="false">'Ввод в действ жилых домов'!J65/Население!K65</f>
        <v>0.253205128205128</v>
      </c>
      <c r="L65" s="1" t="n">
        <f aca="false">'Ввод в действ жилых домов'!K65/Население!L65</f>
        <v>0.296178343949045</v>
      </c>
      <c r="M65" s="1" t="n">
        <f aca="false">'Ввод в действ жилых домов'!L65/Население!M65</f>
        <v>0.34493670886076</v>
      </c>
      <c r="N65" s="1" t="n">
        <f aca="false">'Ввод в действ жилых домов'!M65/Население!N65</f>
        <v>0.339622641509434</v>
      </c>
      <c r="O65" s="1" t="n">
        <f aca="false">'Ввод в действ жилых домов'!N65/Население!O65</f>
        <v>0.313664596273292</v>
      </c>
      <c r="P65" s="1" t="n">
        <f aca="false">'Ввод в действ жилых домов'!O65/Население!P65</f>
        <v>0.287037037037037</v>
      </c>
      <c r="Q65" s="1" t="n">
        <f aca="false">'Ввод в действ жилых домов'!P65/Население!Q65</f>
        <v>0.342507645259939</v>
      </c>
      <c r="R65" s="1" t="n">
        <f aca="false">'Ввод в действ жилых домов'!Q65/Население!R65</f>
        <v>0.336363636363636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" t="n">
        <f aca="false">'Ввод в действ жилых домов'!B66/Население!C66</f>
        <v>0.226591760299625</v>
      </c>
      <c r="D66" s="1" t="n">
        <f aca="false">'Ввод в действ жилых домов'!C66/Население!D66</f>
        <v>0.256505576208178</v>
      </c>
      <c r="E66" s="1" t="n">
        <f aca="false">'Ввод в действ жилых домов'!D66/Население!E66</f>
        <v>0.303538175046555</v>
      </c>
      <c r="F66" s="1" t="n">
        <f aca="false">'Ввод в действ жилых домов'!E66/Население!F66</f>
        <v>0.359404096834264</v>
      </c>
      <c r="G66" s="1" t="n">
        <f aca="false">'Ввод в действ жилых домов'!F66/Население!G66</f>
        <v>0.343866171003717</v>
      </c>
      <c r="H66" s="1" t="n">
        <f aca="false">'Ввод в действ жилых домов'!G66/Население!H66</f>
        <v>0.265037593984962</v>
      </c>
      <c r="I66" s="1" t="n">
        <f aca="false">'Ввод в действ жилых домов'!H66/Население!I66</f>
        <v>0.293233082706767</v>
      </c>
      <c r="J66" s="1" t="n">
        <f aca="false">'Ввод в действ жилых домов'!I66/Население!J66</f>
        <v>0.326454033771107</v>
      </c>
      <c r="K66" s="1" t="n">
        <f aca="false">'Ввод в действ жилых домов'!J66/Население!K66</f>
        <v>0.380149812734082</v>
      </c>
      <c r="L66" s="1" t="n">
        <f aca="false">'Ввод в действ жилых домов'!K66/Население!L66</f>
        <v>0.488805970149254</v>
      </c>
      <c r="M66" s="1" t="n">
        <f aca="false">'Ввод в действ жилых домов'!L66/Население!M66</f>
        <v>0.560521415270019</v>
      </c>
      <c r="N66" s="1" t="n">
        <f aca="false">'Ввод в действ жилых домов'!M66/Население!N66</f>
        <v>0.357541899441341</v>
      </c>
      <c r="O66" s="1" t="n">
        <f aca="false">'Ввод в действ жилых домов'!N66/Население!O66</f>
        <v>0.438661710037175</v>
      </c>
      <c r="P66" s="1" t="n">
        <f aca="false">'Ввод в действ жилых домов'!O66/Население!P66</f>
        <v>0.350093109869646</v>
      </c>
      <c r="Q66" s="1" t="n">
        <f aca="false">'Ввод в действ жилых домов'!P66/Население!Q66</f>
        <v>0.464419475655431</v>
      </c>
      <c r="R66" s="1" t="n">
        <f aca="false">'Ввод в действ жилых домов'!Q66/Население!R66</f>
        <v>0.541353383458647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" t="n">
        <f aca="false">'Ввод в действ жилых домов'!B67/Население!C67</f>
        <v>0.159009188973232</v>
      </c>
      <c r="D67" s="1" t="n">
        <f aca="false">'Ввод в действ жилых домов'!C67/Население!D67</f>
        <v>0.173417223751475</v>
      </c>
      <c r="E67" s="1" t="n">
        <f aca="false">'Ввод в действ жилых домов'!D67/Население!E67</f>
        <v>0.237019421323821</v>
      </c>
      <c r="F67" s="1" t="n">
        <f aca="false">'Ввод в действ жилых домов'!E67/Население!F67</f>
        <v>0.251993620414673</v>
      </c>
      <c r="G67" s="1" t="n">
        <f aca="false">'Ввод в действ жилых домов'!F67/Население!G67</f>
        <v>0.261914297156588</v>
      </c>
      <c r="H67" s="1" t="n">
        <f aca="false">'Ввод в действ жилых домов'!G67/Население!H67</f>
        <v>0.273065784029789</v>
      </c>
      <c r="I67" s="1" t="n">
        <f aca="false">'Ввод в действ жилых домов'!H67/Население!I67</f>
        <v>0.264229331117574</v>
      </c>
      <c r="J67" s="1" t="n">
        <f aca="false">'Ввод в действ жилых домов'!I67/Население!J67</f>
        <v>0.269278866194248</v>
      </c>
      <c r="K67" s="1" t="n">
        <f aca="false">'Ввод в действ жилых домов'!J67/Население!K67</f>
        <v>0.278126306984525</v>
      </c>
      <c r="L67" s="1" t="n">
        <f aca="false">'Ввод в действ жилых домов'!K67/Население!L67</f>
        <v>0.316561844863732</v>
      </c>
      <c r="M67" s="1" t="n">
        <f aca="false">'Ввод в действ жилых домов'!L67/Население!M67</f>
        <v>0.374421539755995</v>
      </c>
      <c r="N67" s="1" t="n">
        <f aca="false">'Ввод в действ жилых домов'!M67/Население!N67</f>
        <v>0.318681318681319</v>
      </c>
      <c r="O67" s="1" t="n">
        <f aca="false">'Ввод в действ жилых домов'!N67/Население!O67</f>
        <v>0.268085106382979</v>
      </c>
      <c r="P67" s="1" t="n">
        <f aca="false">'Ввод в действ жилых домов'!O67/Население!P67</f>
        <v>0.33690527218174</v>
      </c>
      <c r="Q67" s="1" t="n">
        <f aca="false">'Ввод в действ жилых домов'!P67/Население!Q67</f>
        <v>0.327147173068623</v>
      </c>
      <c r="R67" s="1" t="n">
        <f aca="false">'Ввод в действ жилых домов'!Q67/Население!R67</f>
        <v>0.359756097560976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" t="n">
        <f aca="false">'Ввод в действ жилых домов'!B68/Население!C68</f>
        <v>0.116548042704626</v>
      </c>
      <c r="D68" s="1" t="n">
        <f aca="false">'Ввод в действ жилых домов'!C68/Население!D68</f>
        <v>0.158687943262411</v>
      </c>
      <c r="E68" s="1" t="n">
        <f aca="false">'Ввод в действ жилых домов'!D68/Население!E68</f>
        <v>0.207664884135472</v>
      </c>
      <c r="F68" s="1" t="n">
        <f aca="false">'Ввод в действ жилых домов'!E68/Население!F68</f>
        <v>0.231456657730116</v>
      </c>
      <c r="G68" s="1" t="n">
        <f aca="false">'Ввод в действ жилых домов'!F68/Население!G68</f>
        <v>0.2408236347359</v>
      </c>
      <c r="H68" s="1" t="n">
        <f aca="false">'Ввод в действ жилых домов'!G68/Население!H68</f>
        <v>0.248643761301989</v>
      </c>
      <c r="I68" s="1" t="n">
        <f aca="false">'Ввод в действ жилых домов'!H68/Население!I68</f>
        <v>0.251818181818182</v>
      </c>
      <c r="J68" s="1" t="n">
        <f aca="false">'Ввод в действ жилых домов'!I68/Население!J68</f>
        <v>0.276712328767123</v>
      </c>
      <c r="K68" s="1" t="n">
        <f aca="false">'Ввод в действ жилых домов'!J68/Население!K68</f>
        <v>0.270642201834862</v>
      </c>
      <c r="L68" s="1" t="n">
        <f aca="false">'Ввод в действ жилых домов'!K68/Население!L68</f>
        <v>0.324747010119595</v>
      </c>
      <c r="M68" s="1" t="n">
        <f aca="false">'Ввод в действ жилых домов'!L68/Население!M68</f>
        <v>0.216989843028624</v>
      </c>
      <c r="N68" s="1" t="n">
        <f aca="false">'Ввод в действ жилых домов'!M68/Население!N68</f>
        <v>0.270620945319741</v>
      </c>
      <c r="O68" s="1" t="n">
        <f aca="false">'Ввод в действ жилых домов'!N68/Население!O68</f>
        <v>0.252562907735322</v>
      </c>
      <c r="P68" s="1" t="n">
        <f aca="false">'Ввод в действ жилых домов'!O68/Население!P68</f>
        <v>0.175422138836773</v>
      </c>
      <c r="Q68" s="1" t="n">
        <f aca="false">'Ввод в действ жилых домов'!P68/Население!Q68</f>
        <v>0.204716981132075</v>
      </c>
      <c r="R68" s="1" t="n">
        <f aca="false">'Ввод в действ жилых домов'!Q68/Население!R68</f>
        <v>0.170940170940171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" t="n">
        <f aca="false">'Ввод в действ жилых домов'!B69/Население!C69</f>
        <v>0.27187173231091</v>
      </c>
      <c r="D69" s="1" t="n">
        <f aca="false">'Ввод в действ жилых домов'!C69/Население!D69</f>
        <v>0.3093599449415</v>
      </c>
      <c r="E69" s="1" t="n">
        <f aca="false">'Ввод в действ жилых домов'!D69/Население!E69</f>
        <v>0.400483759502419</v>
      </c>
      <c r="F69" s="1" t="n">
        <f aca="false">'Ввод в действ жилых домов'!E69/Население!F69</f>
        <v>0.381314878892734</v>
      </c>
      <c r="G69" s="1" t="n">
        <f aca="false">'Ввод в действ жилых домов'!F69/Население!G69</f>
        <v>0.297923875432526</v>
      </c>
      <c r="H69" s="1" t="n">
        <f aca="false">'Ввод в действ жилых домов'!G69/Население!H69</f>
        <v>0.349240014139272</v>
      </c>
      <c r="I69" s="1" t="n">
        <f aca="false">'Ввод в действ жилых домов'!H69/Население!I69</f>
        <v>0.36892177589852</v>
      </c>
      <c r="J69" s="1" t="n">
        <f aca="false">'Ввод в действ жилых домов'!I69/Население!J69</f>
        <v>0.378292939936776</v>
      </c>
      <c r="K69" s="1" t="n">
        <f aca="false">'Ввод в действ жилых домов'!J69/Население!K69</f>
        <v>0.397476340694006</v>
      </c>
      <c r="L69" s="1" t="n">
        <f aca="false">'Ввод в действ жилых домов'!K69/Население!L69</f>
        <v>0.420076949982511</v>
      </c>
      <c r="M69" s="1" t="n">
        <f aca="false">'Ввод в действ жилых домов'!L69/Население!M69</f>
        <v>0.457431960921144</v>
      </c>
      <c r="N69" s="1" t="n">
        <f aca="false">'Ввод в действ жилых домов'!M69/Население!N69</f>
        <v>0.477913043478261</v>
      </c>
      <c r="O69" s="1" t="n">
        <f aca="false">'Ввод в действ жилых домов'!N69/Население!O69</f>
        <v>0.367524339360223</v>
      </c>
      <c r="P69" s="1" t="n">
        <f aca="false">'Ввод в действ жилых домов'!O69/Население!P69</f>
        <v>0.399791231732777</v>
      </c>
      <c r="Q69" s="1" t="n">
        <f aca="false">'Ввод в действ жилых домов'!P69/Население!Q69</f>
        <v>0.591765526866713</v>
      </c>
      <c r="R69" s="1" t="n">
        <f aca="false">'Ввод в действ жилых домов'!Q69/Население!R69</f>
        <v>0.457633053221289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" t="n">
        <f aca="false">'Ввод в действ жилых домов'!B70/Население!C70</f>
        <v>0.121589085072231</v>
      </c>
      <c r="D70" s="1" t="n">
        <f aca="false">'Ввод в действ жилых домов'!C70/Население!D70</f>
        <v>0.130985358132173</v>
      </c>
      <c r="E70" s="1" t="n">
        <f aca="false">'Ввод в действ жилых домов'!D70/Население!E70</f>
        <v>0.228719172633254</v>
      </c>
      <c r="F70" s="1" t="n">
        <f aca="false">'Ввод в действ жилых домов'!E70/Население!F70</f>
        <v>0.233253588516746</v>
      </c>
      <c r="G70" s="1" t="n">
        <f aca="false">'Ввод в действ жилых домов'!F70/Население!G70</f>
        <v>0.240319361277445</v>
      </c>
      <c r="H70" s="1" t="n">
        <f aca="false">'Ввод в действ жилых домов'!G70/Население!H70</f>
        <v>0.258649093904448</v>
      </c>
      <c r="I70" s="1" t="n">
        <f aca="false">'Ввод в действ жилых домов'!H70/Население!I70</f>
        <v>0.311468646864686</v>
      </c>
      <c r="J70" s="1" t="n">
        <f aca="false">'Ввод в действ жилых домов'!I70/Население!J70</f>
        <v>0.35962014863749</v>
      </c>
      <c r="K70" s="1" t="n">
        <f aca="false">'Ввод в действ жилых домов'!J70/Население!K70</f>
        <v>0.402398676592225</v>
      </c>
      <c r="L70" s="1" t="n">
        <f aca="false">'Ввод в действ жилых домов'!K70/Население!L70</f>
        <v>0.346169772256729</v>
      </c>
      <c r="M70" s="1" t="n">
        <f aca="false">'Ввод в действ жилых домов'!L70/Население!M70</f>
        <v>0.382511396601741</v>
      </c>
      <c r="N70" s="1" t="n">
        <f aca="false">'Ввод в действ жилых домов'!M70/Население!N70</f>
        <v>0.378995433789954</v>
      </c>
      <c r="O70" s="1" t="n">
        <f aca="false">'Ввод в действ жилых домов'!N70/Население!O70</f>
        <v>0.405158069883527</v>
      </c>
      <c r="P70" s="1" t="n">
        <f aca="false">'Ввод в действ жилых домов'!O70/Население!P70</f>
        <v>0.412010008340284</v>
      </c>
      <c r="Q70" s="1" t="n">
        <f aca="false">'Ввод в действ жилых домов'!P70/Население!Q70</f>
        <v>0.428272689251359</v>
      </c>
      <c r="R70" s="1" t="n">
        <f aca="false">'Ввод в действ жилых домов'!Q70/Население!R70</f>
        <v>0.465684210526316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" t="n">
        <f aca="false">'Ввод в действ жилых домов'!B71/Население!C71</f>
        <v>0.228439059158945</v>
      </c>
      <c r="D71" s="1" t="n">
        <f aca="false">'Ввод в действ жилых домов'!C71/Население!D71</f>
        <v>0.283198309263825</v>
      </c>
      <c r="E71" s="1" t="n">
        <f aca="false">'Ввод в действ жилых домов'!D71/Население!E71</f>
        <v>0.357395612172682</v>
      </c>
      <c r="F71" s="1" t="n">
        <f aca="false">'Ввод в действ жилых домов'!E71/Население!F71</f>
        <v>0.376549769748495</v>
      </c>
      <c r="G71" s="1" t="n">
        <f aca="false">'Ввод в действ жилых домов'!F71/Население!G71</f>
        <v>0.376683203401843</v>
      </c>
      <c r="H71" s="1" t="n">
        <f aca="false">'Ввод в действ жилых домов'!G71/Население!H71</f>
        <v>0.36327417602318</v>
      </c>
      <c r="I71" s="1" t="n">
        <f aca="false">'Ввод в действ жилых домов'!H71/Население!I71</f>
        <v>0.393675027262814</v>
      </c>
      <c r="J71" s="1" t="n">
        <f aca="false">'Ввод в действ жилых домов'!I71/Население!J71</f>
        <v>0.396061269146608</v>
      </c>
      <c r="K71" s="1" t="n">
        <f aca="false">'Ввод в действ жилых домов'!J71/Население!K71</f>
        <v>0.399049012435991</v>
      </c>
      <c r="L71" s="1" t="n">
        <f aca="false">'Ввод в действ жилых домов'!K71/Население!L71</f>
        <v>0.402935779816514</v>
      </c>
      <c r="M71" s="1" t="n">
        <f aca="false">'Ввод в действ жилых домов'!L71/Население!M71</f>
        <v>0.368653421633554</v>
      </c>
      <c r="N71" s="1" t="n">
        <f aca="false">'Ввод в действ жилых домов'!M71/Население!N71</f>
        <v>0.401993355481728</v>
      </c>
      <c r="O71" s="1" t="n">
        <f aca="false">'Ввод в действ жилых домов'!N71/Население!O71</f>
        <v>0.371057513914657</v>
      </c>
      <c r="P71" s="1" t="n">
        <f aca="false">'Ввод в действ жилых домов'!O71/Население!P71</f>
        <v>0.239341810022438</v>
      </c>
      <c r="Q71" s="1" t="n">
        <f aca="false">'Ввод в действ жилых домов'!P71/Население!Q71</f>
        <v>0.288186606471031</v>
      </c>
      <c r="R71" s="1" t="n">
        <f aca="false">'Ввод в действ жилых домов'!Q71/Население!R71</f>
        <v>0.313330801367262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" t="n">
        <f aca="false">'Ввод в действ жилых домов'!B72/Население!C72</f>
        <v>0.265160075329567</v>
      </c>
      <c r="D72" s="1" t="n">
        <f aca="false">'Ввод в действ жилых домов'!C72/Население!D72</f>
        <v>0.404905660377359</v>
      </c>
      <c r="E72" s="1" t="n">
        <f aca="false">'Ввод в действ жилых домов'!D72/Население!E72</f>
        <v>0.482771677394926</v>
      </c>
      <c r="F72" s="1" t="n">
        <f aca="false">'Ввод в действ жилых домов'!E72/Население!F72</f>
        <v>0.528072837632777</v>
      </c>
      <c r="G72" s="1" t="n">
        <f aca="false">'Ввод в действ жилых домов'!F72/Население!G72</f>
        <v>0.460606060606061</v>
      </c>
      <c r="H72" s="1" t="n">
        <f aca="false">'Ввод в действ жилых домов'!G72/Население!H72</f>
        <v>0.517629407351838</v>
      </c>
      <c r="I72" s="1" t="n">
        <f aca="false">'Ввод в действ жилых домов'!H72/Население!I72</f>
        <v>0.560104205433569</v>
      </c>
      <c r="J72" s="1" t="n">
        <f aca="false">'Ввод в действ жилых домов'!I72/Население!J72</f>
        <v>0.579704797047971</v>
      </c>
      <c r="K72" s="1" t="n">
        <f aca="false">'Ввод в действ жилых домов'!J72/Население!K72</f>
        <v>0.630904430611498</v>
      </c>
      <c r="L72" s="1" t="n">
        <f aca="false">'Ввод в действ жилых домов'!K72/Население!L72</f>
        <v>0.838005096468875</v>
      </c>
      <c r="M72" s="1" t="n">
        <f aca="false">'Ввод в действ жилых домов'!L72/Население!M72</f>
        <v>0.937002172338885</v>
      </c>
      <c r="N72" s="1" t="n">
        <f aca="false">'Ввод в действ жилых домов'!M72/Население!N72</f>
        <v>0.797122302158273</v>
      </c>
      <c r="O72" s="1" t="n">
        <f aca="false">'Ввод в действ жилых домов'!N72/Население!O72</f>
        <v>0.619935460738616</v>
      </c>
      <c r="P72" s="1" t="n">
        <f aca="false">'Ввод в действ жилых домов'!O72/Население!P72</f>
        <v>0.622269960615825</v>
      </c>
      <c r="Q72" s="1" t="n">
        <f aca="false">'Ввод в действ жилых домов'!P72/Население!Q72</f>
        <v>0.628663330950679</v>
      </c>
      <c r="R72" s="1" t="n">
        <f aca="false">'Ввод в действ жилых домов'!Q72/Население!R72</f>
        <v>0.697774587221823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" t="n">
        <f aca="false">'Ввод в действ жилых домов'!B73/Население!C73</f>
        <v>0.375</v>
      </c>
      <c r="D73" s="1" t="n">
        <f aca="false">'Ввод в действ жилых домов'!C73/Население!D73</f>
        <v>0.445208845208845</v>
      </c>
      <c r="E73" s="1" t="n">
        <f aca="false">'Ввод в действ жилых домов'!D73/Население!E73</f>
        <v>0.544916090819348</v>
      </c>
      <c r="F73" s="1" t="n">
        <f aca="false">'Ввод в действ жилых домов'!E73/Население!F73</f>
        <v>0.503468780971259</v>
      </c>
      <c r="G73" s="1" t="n">
        <f aca="false">'Ввод в действ жилых домов'!F73/Население!G73</f>
        <v>0.300397219463754</v>
      </c>
      <c r="H73" s="1" t="n">
        <f aca="false">'Ввод в действ жилых домов'!G73/Население!H73</f>
        <v>0.357612544258978</v>
      </c>
      <c r="I73" s="1" t="n">
        <f aca="false">'Ввод в действ жилых домов'!H73/Население!I73</f>
        <v>0.42379746835443</v>
      </c>
      <c r="J73" s="1" t="n">
        <f aca="false">'Ввод в действ жилых домов'!I73/Население!J73</f>
        <v>0.374366767983789</v>
      </c>
      <c r="K73" s="1" t="n">
        <f aca="false">'Ввод в действ жилых домов'!J73/Население!K73</f>
        <v>0.418946301925025</v>
      </c>
      <c r="L73" s="1" t="n">
        <f aca="false">'Ввод в действ жилых домов'!K73/Население!L73</f>
        <v>0.428715874620829</v>
      </c>
      <c r="M73" s="1" t="n">
        <f aca="false">'Ввод в действ жилых домов'!L73/Население!M73</f>
        <v>0.396865520728008</v>
      </c>
      <c r="N73" s="1" t="n">
        <f aca="false">'Ввод в действ жилых домов'!M73/Население!N73</f>
        <v>0.391282311201216</v>
      </c>
      <c r="O73" s="1" t="n">
        <f aca="false">'Ввод в действ жилых домов'!N73/Население!O73</f>
        <v>0.233673469387755</v>
      </c>
      <c r="P73" s="1" t="n">
        <f aca="false">'Ввод в действ жилых домов'!O73/Население!P73</f>
        <v>0.268518518518519</v>
      </c>
      <c r="Q73" s="1" t="n">
        <f aca="false">'Ввод в действ жилых домов'!P73/Население!Q73</f>
        <v>0.279190451478983</v>
      </c>
      <c r="R73" s="1" t="n">
        <f aca="false">'Ввод в действ жилых домов'!Q73/Население!R73</f>
        <v>0.284138655462185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" t="n">
        <f aca="false">'Ввод в действ жилых домов'!B74/Население!C74</f>
        <v>0.3134765625</v>
      </c>
      <c r="D74" s="1" t="n">
        <f aca="false">'Ввод в действ жилых домов'!C74/Население!D74</f>
        <v>0.362669245647969</v>
      </c>
      <c r="E74" s="1" t="n">
        <f aca="false">'Ввод в действ жилых домов'!D74/Население!E74</f>
        <v>0.428848015488867</v>
      </c>
      <c r="F74" s="1" t="n">
        <f aca="false">'Ввод в действ жилых домов'!E74/Население!F74</f>
        <v>0.506280193236715</v>
      </c>
      <c r="G74" s="1" t="n">
        <f aca="false">'Ввод в действ жилых домов'!F74/Население!G74</f>
        <v>0.418111753371869</v>
      </c>
      <c r="H74" s="1" t="n">
        <f aca="false">'Ввод в действ жилых домов'!G74/Население!H74</f>
        <v>0.416587225929457</v>
      </c>
      <c r="I74" s="1" t="n">
        <f aca="false">'Ввод в действ жилых домов'!H74/Население!I74</f>
        <v>0.43289224952741</v>
      </c>
      <c r="J74" s="1" t="n">
        <f aca="false">'Ввод в действ жилых домов'!I74/Население!J74</f>
        <v>0.460526315789474</v>
      </c>
      <c r="K74" s="1" t="n">
        <f aca="false">'Ввод в действ жилых домов'!J74/Население!K74</f>
        <v>0.496261682242991</v>
      </c>
      <c r="L74" s="1" t="n">
        <f aca="false">'Ввод в действ жилых домов'!K74/Население!L74</f>
        <v>0.57635009310987</v>
      </c>
      <c r="M74" s="1" t="n">
        <f aca="false">'Ввод в действ жилых домов'!L74/Население!M74</f>
        <v>0.649025069637883</v>
      </c>
      <c r="N74" s="1" t="n">
        <f aca="false">'Ввод в действ жилых домов'!M74/Население!N74</f>
        <v>0.443002780352178</v>
      </c>
      <c r="O74" s="1" t="n">
        <f aca="false">'Ввод в действ жилых домов'!N74/Население!O74</f>
        <v>0.443413729128015</v>
      </c>
      <c r="P74" s="1" t="n">
        <f aca="false">'Ввод в действ жилых домов'!O74/Население!P74</f>
        <v>0.405756731662024</v>
      </c>
      <c r="Q74" s="1" t="n">
        <f aca="false">'Ввод в действ жилых домов'!P74/Население!Q74</f>
        <v>0.406481481481482</v>
      </c>
      <c r="R74" s="1" t="n">
        <f aca="false">'Ввод в действ жилых домов'!Q74/Население!R74</f>
        <v>0.422429906542056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" t="n">
        <f aca="false">'Ввод в действ жилых домов'!B75/Население!C75</f>
        <v>0.273584905660377</v>
      </c>
      <c r="D75" s="1" t="n">
        <f aca="false">'Ввод в действ жилых домов'!C75/Население!D75</f>
        <v>0.303157894736842</v>
      </c>
      <c r="E75" s="1" t="n">
        <f aca="false">'Ввод в действ жилых домов'!D75/Население!E75</f>
        <v>0.336842105263158</v>
      </c>
      <c r="F75" s="1" t="n">
        <f aca="false">'Ввод в действ жилых домов'!E75/Население!F75</f>
        <v>0.305993690851735</v>
      </c>
      <c r="G75" s="1" t="n">
        <f aca="false">'Ввод в действ жилых домов'!F75/Население!G75</f>
        <v>0.308421052631579</v>
      </c>
      <c r="H75" s="1" t="n">
        <f aca="false">'Ввод в действ жилых домов'!G75/Население!H75</f>
        <v>0.316283924843424</v>
      </c>
      <c r="I75" s="1" t="n">
        <f aca="false">'Ввод в действ жилых домов'!H75/Население!I75</f>
        <v>0.333682008368201</v>
      </c>
      <c r="J75" s="1" t="n">
        <f aca="false">'Ввод в действ жилых домов'!I75/Население!J75</f>
        <v>0.372384937238494</v>
      </c>
      <c r="K75" s="1" t="n">
        <f aca="false">'Ввод в действ жилых домов'!J75/Население!K75</f>
        <v>0.437696335078534</v>
      </c>
      <c r="L75" s="1" t="n">
        <f aca="false">'Ввод в действ жилых домов'!K75/Население!L75</f>
        <v>0.495297805642633</v>
      </c>
      <c r="M75" s="1" t="n">
        <f aca="false">'Ввод в действ жилых домов'!L75/Население!M75</f>
        <v>0.56875</v>
      </c>
      <c r="N75" s="1" t="n">
        <f aca="false">'Ввод в действ жилых домов'!M75/Население!N75</f>
        <v>0.643821391484943</v>
      </c>
      <c r="O75" s="1" t="n">
        <f aca="false">'Ввод в действ жилых домов'!N75/Население!O75</f>
        <v>0.657676348547718</v>
      </c>
      <c r="P75" s="1" t="n">
        <f aca="false">'Ввод в действ жилых домов'!O75/Население!P75</f>
        <v>0.548086866597725</v>
      </c>
      <c r="Q75" s="1" t="n">
        <f aca="false">'Ввод в действ жилых домов'!P75/Население!Q75</f>
        <v>0.578189300411523</v>
      </c>
      <c r="R75" s="1" t="n">
        <f aca="false">'Ввод в действ жилых домов'!Q75/Население!R75</f>
        <v>0.539714867617108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" t="n">
        <f aca="false">'Ввод в действ жилых домов'!B76/Население!C76</f>
        <v>0.0385756676557864</v>
      </c>
      <c r="D76" s="1" t="n">
        <f aca="false">'Ввод в действ жилых домов'!C76/Население!D76</f>
        <v>0.0916905444126075</v>
      </c>
      <c r="E76" s="1" t="n">
        <f aca="false">'Ввод в действ жилых домов'!D76/Население!E76</f>
        <v>0.0605187319884726</v>
      </c>
      <c r="F76" s="1" t="n">
        <f aca="false">'Ввод в действ жилых домов'!E76/Население!F76</f>
        <v>0.182080924855491</v>
      </c>
      <c r="G76" s="1" t="n">
        <f aca="false">'Ввод в действ жилых домов'!F76/Население!G76</f>
        <v>0.183139534883721</v>
      </c>
      <c r="H76" s="1" t="n">
        <f aca="false">'Ввод в действ жилых домов'!G76/Население!H76</f>
        <v>0.180124223602484</v>
      </c>
      <c r="I76" s="1" t="n">
        <f aca="false">'Ввод в действ жилых домов'!H76/Население!I76</f>
        <v>0.215625</v>
      </c>
      <c r="J76" s="1" t="n">
        <f aca="false">'Ввод в действ жилых домов'!I76/Население!J76</f>
        <v>0.225</v>
      </c>
      <c r="K76" s="1" t="n">
        <f aca="false">'Ввод в действ жилых домов'!J76/Население!K76</f>
        <v>0.259375</v>
      </c>
      <c r="L76" s="1" t="n">
        <f aca="false">'Ввод в действ жилых домов'!K76/Население!L76</f>
        <v>0.277602523659306</v>
      </c>
      <c r="M76" s="1" t="n">
        <f aca="false">'Ввод в действ жилых домов'!L76/Население!M76</f>
        <v>0.227848101265823</v>
      </c>
      <c r="N76" s="1" t="n">
        <f aca="false">'Ввод в действ жилых домов'!M76/Население!N76</f>
        <v>0.238095238095238</v>
      </c>
      <c r="O76" s="1" t="n">
        <f aca="false">'Ввод в действ жилых домов'!N76/Население!O76</f>
        <v>0.212025316455696</v>
      </c>
      <c r="P76" s="1" t="n">
        <f aca="false">'Ввод в действ жилых домов'!O76/Население!P76</f>
        <v>0.114285714285714</v>
      </c>
      <c r="Q76" s="1" t="n">
        <f aca="false">'Ввод в действ жилых домов'!P76/Население!Q76</f>
        <v>0.143769968051118</v>
      </c>
      <c r="R76" s="1" t="n">
        <f aca="false">'Ввод в действ жилых домов'!Q76/Население!R76</f>
        <v>0.218649517684887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" t="n">
        <f aca="false">'Ввод в действ жилых домов'!B77/Население!C77</f>
        <v>0.123069257598406</v>
      </c>
      <c r="D77" s="1" t="n">
        <f aca="false">'Ввод в действ жилых домов'!C77/Население!D77</f>
        <v>0.158494304110946</v>
      </c>
      <c r="E77" s="1" t="n">
        <f aca="false">'Ввод в действ жилых домов'!D77/Население!E77</f>
        <v>0.182951146560319</v>
      </c>
      <c r="F77" s="1" t="n">
        <f aca="false">'Ввод в действ жилых домов'!E77/Население!F77</f>
        <v>0.187875751503006</v>
      </c>
      <c r="G77" s="1" t="n">
        <f aca="false">'Ввод в действ жилых домов'!F77/Население!G77</f>
        <v>0.200704225352113</v>
      </c>
      <c r="H77" s="1" t="n">
        <f aca="false">'Ввод в действ жилых домов'!G77/Население!H77</f>
        <v>0.273937532002048</v>
      </c>
      <c r="I77" s="1" t="n">
        <f aca="false">'Ввод в действ жилых домов'!H77/Население!I77</f>
        <v>0.303434136340338</v>
      </c>
      <c r="J77" s="1" t="n">
        <f aca="false">'Ввод в действ жилых домов'!I77/Население!J77</f>
        <v>0.313816127375449</v>
      </c>
      <c r="K77" s="1" t="n">
        <f aca="false">'Ввод в действ жилых домов'!J77/Население!K77</f>
        <v>0.31733746130031</v>
      </c>
      <c r="L77" s="1" t="n">
        <f aca="false">'Ввод в действ жилых домов'!K77/Население!L77</f>
        <v>0.347646145887222</v>
      </c>
      <c r="M77" s="1" t="n">
        <f aca="false">'Ввод в действ жилых домов'!L77/Население!M77</f>
        <v>0.258683255572836</v>
      </c>
      <c r="N77" s="1" t="n">
        <f aca="false">'Ввод в действ жилых домов'!M77/Население!N77</f>
        <v>0.25585023400936</v>
      </c>
      <c r="O77" s="1" t="n">
        <f aca="false">'Ввод в действ жилых домов'!N77/Население!O77</f>
        <v>0.21536853110298</v>
      </c>
      <c r="P77" s="1" t="n">
        <f aca="false">'Ввод в действ жилых домов'!O77/Население!P77</f>
        <v>0.28286014721346</v>
      </c>
      <c r="Q77" s="1" t="n">
        <f aca="false">'Ввод в действ жилых домов'!P77/Население!Q77</f>
        <v>0.294831223628692</v>
      </c>
      <c r="R77" s="1" t="n">
        <f aca="false">'Ввод в действ жилых домов'!Q77/Население!R77</f>
        <v>0.346112886048988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" t="n">
        <f aca="false">'Ввод в действ жилых домов'!B78/Население!C78</f>
        <v>0.14171511627907</v>
      </c>
      <c r="D78" s="1" t="n">
        <f aca="false">'Ввод в действ жилых домов'!C78/Население!D78</f>
        <v>0.145184135977337</v>
      </c>
      <c r="E78" s="1" t="n">
        <f aca="false">'Ввод в действ жилых домов'!D78/Население!E78</f>
        <v>0.18932384341637</v>
      </c>
      <c r="F78" s="1" t="n">
        <f aca="false">'Ввод в действ жилых домов'!E78/Население!F78</f>
        <v>0.216524216524217</v>
      </c>
      <c r="G78" s="1" t="n">
        <f aca="false">'Ввод в действ жилых домов'!F78/Население!G78</f>
        <v>0.270328102710414</v>
      </c>
      <c r="H78" s="1" t="n">
        <f aca="false">'Ввод в действ жилых домов'!G78/Население!H78</f>
        <v>0.234549516008935</v>
      </c>
      <c r="I78" s="1" t="n">
        <f aca="false">'Ввод в действ жилых домов'!H78/Население!I78</f>
        <v>0.299552906110283</v>
      </c>
      <c r="J78" s="1" t="n">
        <f aca="false">'Ввод в действ жилых домов'!I78/Население!J78</f>
        <v>0.256333830104322</v>
      </c>
      <c r="K78" s="1" t="n">
        <f aca="false">'Ввод в действ жилых домов'!J78/Население!K78</f>
        <v>0.242537313432836</v>
      </c>
      <c r="L78" s="1" t="n">
        <f aca="false">'Ввод в действ жилых домов'!K78/Население!L78</f>
        <v>0.331838565022422</v>
      </c>
      <c r="M78" s="1" t="n">
        <f aca="false">'Ввод в действ жилых домов'!L78/Население!M78</f>
        <v>0.337331334332834</v>
      </c>
      <c r="N78" s="1" t="n">
        <f aca="false">'Ввод в действ жилых домов'!M78/Население!N78</f>
        <v>0.27456864216054</v>
      </c>
      <c r="O78" s="1" t="n">
        <f aca="false">'Ввод в действ жилых домов'!N78/Население!O78</f>
        <v>0.203313253012048</v>
      </c>
      <c r="P78" s="1" t="n">
        <f aca="false">'Ввод в действ жилых домов'!O78/Население!P78</f>
        <v>0.207418622255867</v>
      </c>
      <c r="Q78" s="1" t="n">
        <f aca="false">'Ввод в действ жилых домов'!P78/Население!Q78</f>
        <v>0.224164133738602</v>
      </c>
      <c r="R78" s="1" t="n">
        <f aca="false">'Ввод в действ жилых домов'!Q78/Население!R78</f>
        <v>0.176018447348194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" t="n">
        <f aca="false">'Ввод в действ жилых домов'!B79/Население!C79</f>
        <v>0.145180023228804</v>
      </c>
      <c r="D79" s="1" t="n">
        <f aca="false">'Ввод в действ жилых домов'!C79/Население!D79</f>
        <v>0.1577752553916</v>
      </c>
      <c r="E79" s="1" t="n">
        <f aca="false">'Ввод в действ жилых домов'!D79/Население!E79</f>
        <v>0.193142857142857</v>
      </c>
      <c r="F79" s="1" t="n">
        <f aca="false">'Ввод в действ жилых домов'!E79/Население!F79</f>
        <v>0.21264367816092</v>
      </c>
      <c r="G79" s="1" t="n">
        <f aca="false">'Ввод в действ жилых домов'!F79/Население!G79</f>
        <v>0.173611111111111</v>
      </c>
      <c r="H79" s="1" t="n">
        <f aca="false">'Ввод в действ жилых домов'!G79/Население!H79</f>
        <v>0.200241254523522</v>
      </c>
      <c r="I79" s="1" t="n">
        <f aca="false">'Ввод в действ жилых домов'!H79/Население!I79</f>
        <v>0.293544457978076</v>
      </c>
      <c r="J79" s="1" t="n">
        <f aca="false">'Ввод в действ жилых домов'!I79/Население!J79</f>
        <v>0.388004895960832</v>
      </c>
      <c r="K79" s="1" t="n">
        <f aca="false">'Ввод в действ жилых домов'!J79/Население!K79</f>
        <v>0.448828606658446</v>
      </c>
      <c r="L79" s="1" t="n">
        <f aca="false">'Ввод в действ жилых домов'!K79/Население!L79</f>
        <v>0.424691358024691</v>
      </c>
      <c r="M79" s="1" t="n">
        <f aca="false">'Ввод в действ жилых домов'!L79/Население!M79</f>
        <v>0.323821339950372</v>
      </c>
      <c r="N79" s="1" t="n">
        <f aca="false">'Ввод в действ жилых домов'!M79/Население!N79</f>
        <v>0.275561097256858</v>
      </c>
      <c r="O79" s="1" t="n">
        <f aca="false">'Ввод в действ жилых домов'!N79/Население!O79</f>
        <v>0.228070175438596</v>
      </c>
      <c r="P79" s="1" t="n">
        <f aca="false">'Ввод в действ жилых домов'!O79/Население!P79</f>
        <v>0.200251889168766</v>
      </c>
      <c r="Q79" s="1" t="n">
        <f aca="false">'Ввод в действ жилых домов'!P79/Население!Q79</f>
        <v>0.259493670886076</v>
      </c>
      <c r="R79" s="1" t="n">
        <f aca="false">'Ввод в действ жилых домов'!Q79/Население!R79</f>
        <v>0.199488491048593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" t="n">
        <f aca="false">'Ввод в действ жилых домов'!B80/Население!C80</f>
        <v>0.0529411764705882</v>
      </c>
      <c r="D80" s="1" t="n">
        <f aca="false">'Ввод в действ жилых домов'!C80/Население!D80</f>
        <v>0.0813953488372093</v>
      </c>
      <c r="E80" s="1" t="n">
        <f aca="false">'Ввод в действ жилых домов'!D80/Население!E80</f>
        <v>0.0887573964497041</v>
      </c>
      <c r="F80" s="1" t="n">
        <f aca="false">'Ввод в действ жилых домов'!E80/Население!F80</f>
        <v>0.0903614457831325</v>
      </c>
      <c r="G80" s="1" t="n">
        <f aca="false">'Ввод в действ жилых домов'!F80/Население!G80</f>
        <v>0.098159509202454</v>
      </c>
      <c r="H80" s="1" t="n">
        <f aca="false">'Ввод в действ жилых домов'!G80/Население!H80</f>
        <v>0.102564102564103</v>
      </c>
      <c r="I80" s="1" t="n">
        <f aca="false">'Ввод в действ жилых домов'!H80/Население!I80</f>
        <v>0.116129032258065</v>
      </c>
      <c r="J80" s="1" t="n">
        <f aca="false">'Ввод в действ жилых домов'!I80/Население!J80</f>
        <v>0.131578947368421</v>
      </c>
      <c r="K80" s="1" t="n">
        <f aca="false">'Ввод в действ жилых домов'!J80/Население!K80</f>
        <v>0.1</v>
      </c>
      <c r="L80" s="1" t="n">
        <f aca="false">'Ввод в действ жилых домов'!K80/Население!L80</f>
        <v>0.0878378378378378</v>
      </c>
      <c r="M80" s="1" t="n">
        <f aca="false">'Ввод в действ жилых домов'!L80/Население!M80</f>
        <v>0.142857142857143</v>
      </c>
      <c r="N80" s="1" t="n">
        <f aca="false">'Ввод в действ жилых домов'!M80/Население!N80</f>
        <v>0.0342465753424658</v>
      </c>
      <c r="O80" s="1" t="n">
        <f aca="false">'Ввод в действ жилых домов'!N80/Население!O80</f>
        <v>0.0416666666666667</v>
      </c>
      <c r="P80" s="1" t="n">
        <f aca="false">'Ввод в действ жилых домов'!O80/Население!P80</f>
        <v>0.0283687943262411</v>
      </c>
      <c r="Q80" s="1" t="n">
        <f aca="false">'Ввод в действ жилых домов'!P80/Население!Q80</f>
        <v>0.05</v>
      </c>
      <c r="R80" s="1" t="n">
        <f aca="false">'Ввод в действ жилых домов'!Q80/Население!R80</f>
        <v>0.0647482014388489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" t="n">
        <f aca="false">'Ввод в действ жилых домов'!B81/Население!C81</f>
        <v>0.0844529750479846</v>
      </c>
      <c r="D81" s="1" t="n">
        <f aca="false">'Ввод в действ жилых домов'!C81/Население!D81</f>
        <v>0.125475285171103</v>
      </c>
      <c r="E81" s="1" t="n">
        <f aca="false">'Ввод в действ жилых домов'!D81/Население!E81</f>
        <v>0.203454894433781</v>
      </c>
      <c r="F81" s="1" t="n">
        <f aca="false">'Ввод в действ жилых домов'!E81/Население!F81</f>
        <v>0.287644787644788</v>
      </c>
      <c r="G81" s="1" t="n">
        <f aca="false">'Ввод в действ жилых домов'!F81/Население!G81</f>
        <v>0.321011673151751</v>
      </c>
      <c r="H81" s="1" t="n">
        <f aca="false">'Ввод в действ жилых домов'!G81/Население!H81</f>
        <v>0.406438631790744</v>
      </c>
      <c r="I81" s="1" t="n">
        <f aca="false">'Ввод в действ жилых домов'!H81/Население!I81</f>
        <v>0.482828282828283</v>
      </c>
      <c r="J81" s="1" t="n">
        <f aca="false">'Ввод в действ жилых домов'!I81/Население!J81</f>
        <v>0.435222672064777</v>
      </c>
      <c r="K81" s="1" t="n">
        <f aca="false">'Ввод в действ жилых домов'!J81/Население!K81</f>
        <v>0.592668024439919</v>
      </c>
      <c r="L81" s="1" t="n">
        <f aca="false">'Ввод в действ жилых домов'!K81/Население!L81</f>
        <v>0.625</v>
      </c>
      <c r="M81" s="1" t="n">
        <f aca="false">'Ввод в действ жилых домов'!L81/Население!M81</f>
        <v>0.640657084188912</v>
      </c>
      <c r="N81" s="1" t="n">
        <f aca="false">'Ввод в действ жилых домов'!M81/Население!N81</f>
        <v>0.685831622176591</v>
      </c>
      <c r="O81" s="1" t="n">
        <f aca="false">'Ввод в действ жилых домов'!N81/Население!O81</f>
        <v>0.710204081632653</v>
      </c>
      <c r="P81" s="1" t="n">
        <f aca="false">'Ввод в действ жилых домов'!O81/Население!P81</f>
        <v>0.540816326530612</v>
      </c>
      <c r="Q81" s="1" t="n">
        <f aca="false">'Ввод в действ жилых домов'!P81/Население!Q81</f>
        <v>0.680327868852459</v>
      </c>
      <c r="R81" s="1" t="n">
        <f aca="false">'Ввод в действ жилых домов'!Q81/Население!R81</f>
        <v>0.905349794238683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" t="n">
        <f aca="false">'Ввод в действ жилых домов'!B82/Население!C82</f>
        <v>0.0879120879120879</v>
      </c>
      <c r="D82" s="1" t="n">
        <f aca="false">'Ввод в действ жилых домов'!C82/Население!D82</f>
        <v>0.112299465240642</v>
      </c>
      <c r="E82" s="1" t="n">
        <f aca="false">'Ввод в действ жилых домов'!D82/Население!E82</f>
        <v>0.161290322580645</v>
      </c>
      <c r="F82" s="1" t="n">
        <f aca="false">'Ввод в действ жилых домов'!E82/Население!F82</f>
        <v>0.209677419354839</v>
      </c>
      <c r="G82" s="1" t="n">
        <f aca="false">'Ввод в действ жилых домов'!F82/Население!G82</f>
        <v>0.264864864864865</v>
      </c>
      <c r="H82" s="1" t="n">
        <f aca="false">'Ввод в действ жилых домов'!G82/Население!H82</f>
        <v>0.301136363636364</v>
      </c>
      <c r="I82" s="1" t="n">
        <f aca="false">'Ввод в действ жилых домов'!H82/Население!I82</f>
        <v>0.302857142857143</v>
      </c>
      <c r="J82" s="1" t="n">
        <f aca="false">'Ввод в действ жилых домов'!I82/Население!J82</f>
        <v>0.312138728323699</v>
      </c>
      <c r="K82" s="1" t="n">
        <f aca="false">'Ввод в действ жилых домов'!J82/Население!K82</f>
        <v>0.368421052631579</v>
      </c>
      <c r="L82" s="1" t="n">
        <f aca="false">'Ввод в действ жилых домов'!K82/Население!L82</f>
        <v>0.615384615384615</v>
      </c>
      <c r="M82" s="1" t="n">
        <f aca="false">'Ввод в действ жилых домов'!L82/Население!M82</f>
        <v>0.36144578313253</v>
      </c>
      <c r="N82" s="1" t="n">
        <f aca="false">'Ввод в действ жилых домов'!M82/Население!N82</f>
        <v>0.463414634146342</v>
      </c>
      <c r="O82" s="1" t="n">
        <f aca="false">'Ввод в действ жилых домов'!N82/Население!O82</f>
        <v>0.308641975308642</v>
      </c>
      <c r="P82" s="1" t="n">
        <f aca="false">'Ввод в действ жилых домов'!O82/Население!P82</f>
        <v>0.175</v>
      </c>
      <c r="Q82" s="1" t="n">
        <f aca="false">'Ввод в действ жилых домов'!P82/Население!Q82</f>
        <v>0.145569620253165</v>
      </c>
      <c r="R82" s="1" t="n">
        <f aca="false">'Ввод в действ жилых домов'!Q82/Население!R82</f>
        <v>0.089171974522293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" t="n">
        <f aca="false">'Ввод в действ жилых домов'!B83/Население!C83</f>
        <v>0.461538461538462</v>
      </c>
      <c r="D83" s="1" t="n">
        <f aca="false">'Ввод в действ жилых домов'!C83/Население!D83</f>
        <v>0.137254901960784</v>
      </c>
      <c r="E83" s="1" t="n">
        <f aca="false">'Ввод в действ жилых домов'!D83/Население!E83</f>
        <v>0.14</v>
      </c>
      <c r="F83" s="1" t="n">
        <f aca="false">'Ввод в действ жилых домов'!E83/Население!F83</f>
        <v>0.04</v>
      </c>
      <c r="G83" s="1" t="n">
        <f aca="false">'Ввод в действ жилых домов'!F83/Население!G83</f>
        <v>0.08</v>
      </c>
      <c r="H83" s="1" t="n">
        <f aca="false">'Ввод в действ жилых домов'!G83/Население!H83</f>
        <v>0.00588235294117647</v>
      </c>
      <c r="I83" s="1" t="n">
        <f aca="false">'Ввод в действ жилых домов'!H83/Население!I83</f>
        <v>0.0392156862745098</v>
      </c>
      <c r="J83" s="1" t="n">
        <f aca="false">'Ввод в действ жилых домов'!I83/Население!J83</f>
        <v>0.0196078431372549</v>
      </c>
      <c r="K83" s="1" t="n">
        <f aca="false">'Ввод в действ жилых домов'!J83/Население!K83</f>
        <v>0.00784313725490196</v>
      </c>
      <c r="L83" s="1" t="n">
        <f aca="false">'Ввод в действ жилых домов'!K83/Население!L83</f>
        <v>0.0392156862745098</v>
      </c>
      <c r="M83" s="1" t="n">
        <f aca="false">'Ввод в действ жилых домов'!L83/Население!M83</f>
        <v>0.04</v>
      </c>
      <c r="N83" s="1" t="n">
        <f aca="false">'Ввод в действ жилых домов'!M83/Население!N83</f>
        <v>0.06</v>
      </c>
      <c r="O83" s="1" t="n">
        <f aca="false">'Ввод в действ жилых домов'!N83/Население!O83</f>
        <v>0.08</v>
      </c>
      <c r="P83" s="1" t="n">
        <f aca="false">'Ввод в действ жилых домов'!O83/Население!P83</f>
        <v>0.04</v>
      </c>
      <c r="Q83" s="1" t="n">
        <f aca="false">'Ввод в действ жилых домов'!P83/Население!Q83</f>
        <v>0.02</v>
      </c>
      <c r="R83" s="1" t="n">
        <f aca="false">'Ввод в действ жилых домов'!Q83/Население!R83</f>
        <v>0.04</v>
      </c>
    </row>
    <row r="84" customFormat="false" ht="15.75" hidden="false" customHeight="false" outlineLevel="0" collapsed="false">
      <c r="A84" s="141"/>
    </row>
    <row r="85" customFormat="false" ht="15.75" hidden="false" customHeight="false" outlineLevel="0" collapsed="false">
      <c r="A85" s="141"/>
    </row>
    <row r="86" customFormat="false" ht="15.75" hidden="false" customHeight="false" outlineLevel="0" collapsed="false">
      <c r="A86" s="141"/>
    </row>
    <row r="87" customFormat="false" ht="15.75" hidden="false" customHeight="false" outlineLevel="0" collapsed="false">
      <c r="A87" s="141"/>
    </row>
    <row r="88" customFormat="false" ht="15.75" hidden="false" customHeight="false" outlineLevel="0" collapsed="false">
      <c r="A88" s="141"/>
    </row>
    <row r="89" customFormat="false" ht="15.75" hidden="false" customHeight="false" outlineLevel="0" collapsed="false">
      <c r="A89" s="141"/>
    </row>
    <row r="90" customFormat="false" ht="15.75" hidden="false" customHeight="false" outlineLevel="0" collapsed="false">
      <c r="A90" s="141"/>
    </row>
    <row r="91" customFormat="false" ht="15.75" hidden="false" customHeight="false" outlineLevel="0" collapsed="false">
      <c r="A91" s="141"/>
    </row>
    <row r="92" customFormat="false" ht="15.75" hidden="false" customHeight="false" outlineLevel="0" collapsed="false">
      <c r="A92" s="141"/>
    </row>
    <row r="93" customFormat="false" ht="15.75" hidden="false" customHeight="false" outlineLevel="0" collapsed="false">
      <c r="A93" s="141"/>
    </row>
    <row r="94" customFormat="false" ht="15.75" hidden="false" customHeight="false" outlineLevel="0" collapsed="false">
      <c r="A94" s="141"/>
    </row>
    <row r="95" customFormat="false" ht="16.5" hidden="false" customHeight="false" outlineLevel="0" collapsed="false">
      <c r="A95" s="142"/>
    </row>
    <row r="96" customFormat="false" ht="15.75" hidden="false" customHeight="false" outlineLevel="0" collapsed="false">
      <c r="A96" s="141"/>
    </row>
    <row r="97" customFormat="false" ht="15.75" hidden="false" customHeight="false" outlineLevel="0" collapsed="false">
      <c r="A97" s="141"/>
    </row>
    <row r="98" customFormat="false" ht="15.75" hidden="false" customHeight="false" outlineLevel="0" collapsed="false">
      <c r="A98" s="141"/>
    </row>
    <row r="99" customFormat="false" ht="15.75" hidden="false" customHeight="false" outlineLevel="0" collapsed="false">
      <c r="A99" s="141"/>
    </row>
    <row r="100" customFormat="false" ht="15.75" hidden="false" customHeight="false" outlineLevel="0" collapsed="false">
      <c r="A100" s="141"/>
    </row>
    <row r="101" customFormat="false" ht="15.75" hidden="false" customHeight="false" outlineLevel="0" collapsed="false">
      <c r="A101" s="141"/>
    </row>
    <row r="102" customFormat="false" ht="15.75" hidden="false" customHeight="false" outlineLevel="0" collapsed="false">
      <c r="A102" s="141"/>
    </row>
    <row r="103" customFormat="false" ht="15.75" hidden="false" customHeight="false" outlineLevel="0" collapsed="false">
      <c r="A103" s="141"/>
    </row>
    <row r="104" customFormat="false" ht="15.75" hidden="false" customHeight="false" outlineLevel="0" collapsed="false">
      <c r="A104" s="141"/>
    </row>
    <row r="105" customFormat="false" ht="15.75" hidden="false" customHeight="false" outlineLevel="0" collapsed="false">
      <c r="A105" s="141"/>
    </row>
    <row r="106" customFormat="false" ht="15.75" hidden="false" customHeight="false" outlineLevel="0" collapsed="false">
      <c r="A106" s="141"/>
    </row>
    <row r="107" customFormat="false" ht="15.75" hidden="false" customHeight="false" outlineLevel="0" collapsed="false">
      <c r="A107" s="141"/>
    </row>
    <row r="108" customFormat="false" ht="15.75" hidden="false" customHeight="false" outlineLevel="0" collapsed="false">
      <c r="A108" s="141"/>
    </row>
    <row r="109" customFormat="false" ht="16.5" hidden="false" customHeight="false" outlineLevel="0" collapsed="false">
      <c r="A109" s="142"/>
    </row>
    <row r="110" customFormat="false" ht="15.75" hidden="false" customHeight="false" outlineLevel="0" collapsed="false">
      <c r="A110" s="143"/>
    </row>
    <row r="111" customFormat="false" ht="15.75" hidden="false" customHeight="false" outlineLevel="0" collapsed="false">
      <c r="A111" s="141"/>
    </row>
    <row r="112" customFormat="false" ht="15.75" hidden="false" customHeight="false" outlineLevel="0" collapsed="false">
      <c r="A112" s="141"/>
    </row>
    <row r="113" customFormat="false" ht="16.5" hidden="false" customHeight="false" outlineLevel="0" collapsed="false">
      <c r="A113" s="142"/>
    </row>
    <row r="114" customFormat="false" ht="15.75" hidden="false" customHeight="false" outlineLevel="0" collapsed="false">
      <c r="A114" s="143"/>
    </row>
    <row r="115" customFormat="false" ht="15.75" hidden="false" customHeight="false" outlineLevel="0" collapsed="false">
      <c r="A115" s="141"/>
    </row>
    <row r="116" customFormat="false" ht="15.75" hidden="false" customHeight="false" outlineLevel="0" collapsed="false">
      <c r="A116" s="141"/>
    </row>
    <row r="117" customFormat="false" ht="15.75" hidden="false" customHeight="false" outlineLevel="0" collapsed="false">
      <c r="A117" s="141"/>
    </row>
    <row r="118" customFormat="false" ht="15.75" hidden="false" customHeight="false" outlineLevel="0" collapsed="false">
      <c r="A118" s="141"/>
    </row>
    <row r="119" customFormat="false" ht="15.75" hidden="false" customHeight="false" outlineLevel="0" collapsed="false">
      <c r="A119" s="141"/>
    </row>
    <row r="120" customFormat="false" ht="15.75" hidden="false" customHeight="false" outlineLevel="0" collapsed="false">
      <c r="A120" s="141"/>
    </row>
    <row r="121" customFormat="false" ht="15.75" hidden="false" customHeight="false" outlineLevel="0" collapsed="false">
      <c r="A121" s="141"/>
    </row>
    <row r="122" customFormat="false" ht="15.75" hidden="false" customHeight="false" outlineLevel="0" collapsed="false">
      <c r="A122" s="141"/>
    </row>
    <row r="123" customFormat="false" ht="15.75" hidden="false" customHeight="false" outlineLevel="0" collapsed="false">
      <c r="A123" s="141"/>
    </row>
    <row r="124" customFormat="false" ht="15.75" hidden="false" customHeight="false" outlineLevel="0" collapsed="false">
      <c r="A124" s="141"/>
    </row>
    <row r="125" customFormat="false" ht="16.5" hidden="false" customHeight="false" outlineLevel="0" collapsed="false">
      <c r="A125" s="142"/>
    </row>
    <row r="126" customFormat="false" ht="15.75" hidden="false" customHeight="false" outlineLevel="0" collapsed="false">
      <c r="A126" s="143"/>
    </row>
    <row r="127" customFormat="false" ht="15.75" hidden="false" customHeight="false" outlineLevel="0" collapsed="false">
      <c r="A127" s="141"/>
    </row>
    <row r="128" customFormat="false" ht="15.75" hidden="false" customHeight="false" outlineLevel="0" collapsed="false">
      <c r="A128" s="141"/>
    </row>
    <row r="129" customFormat="false" ht="15.75" hidden="false" customHeight="false" outlineLevel="0" collapsed="false">
      <c r="A129" s="141"/>
    </row>
    <row r="130" customFormat="false" ht="15.75" hidden="false" customHeight="false" outlineLevel="0" collapsed="false">
      <c r="A130" s="141"/>
    </row>
    <row r="131" customFormat="false" ht="15.75" hidden="false" customHeight="false" outlineLevel="0" collapsed="false">
      <c r="A131" s="141"/>
    </row>
    <row r="132" customFormat="false" ht="15.75" hidden="false" customHeight="false" outlineLevel="0" collapsed="false">
      <c r="A132" s="141"/>
    </row>
    <row r="133" customFormat="false" ht="15.75" hidden="false" customHeight="false" outlineLevel="0" collapsed="false">
      <c r="A133" s="141"/>
    </row>
    <row r="134" customFormat="false" ht="16.5" hidden="false" customHeight="false" outlineLevel="0" collapsed="false">
      <c r="A134" s="1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4" min="3" style="117" width="8.43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0.559329801492391</v>
      </c>
      <c r="C2" s="121" t="n">
        <v>2020</v>
      </c>
      <c r="D2" s="117" t="n">
        <v>46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0.301126717672394</v>
      </c>
      <c r="C3" s="121" t="n">
        <v>2020</v>
      </c>
      <c r="D3" s="117" t="n">
        <v>46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0.448971872419808</v>
      </c>
      <c r="C4" s="121" t="n">
        <v>2020</v>
      </c>
      <c r="D4" s="117" t="n">
        <v>46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0.560574034067972</v>
      </c>
      <c r="C5" s="121" t="n">
        <v>2020</v>
      </c>
      <c r="D5" s="117" t="n">
        <v>46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0.27691642293891</v>
      </c>
      <c r="C6" s="121" t="n">
        <v>2020</v>
      </c>
      <c r="D6" s="117" t="n">
        <v>46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0.58890674850124</v>
      </c>
      <c r="C7" s="121" t="n">
        <v>2020</v>
      </c>
      <c r="D7" s="117" t="n">
        <v>46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0.349788796014136</v>
      </c>
      <c r="C8" s="121" t="n">
        <v>2020</v>
      </c>
      <c r="D8" s="117" t="n">
        <v>46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0.403056372575792</v>
      </c>
      <c r="C9" s="121" t="n">
        <v>2020</v>
      </c>
      <c r="D9" s="117" t="n">
        <v>46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0.672571587981255</v>
      </c>
      <c r="C10" s="121" t="n">
        <v>2020</v>
      </c>
      <c r="D10" s="117" t="n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0.691126436727582</v>
      </c>
      <c r="C11" s="121" t="n">
        <v>2020</v>
      </c>
      <c r="D11" s="117" t="n">
        <v>46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0.489768011508615</v>
      </c>
      <c r="C12" s="121" t="n">
        <v>2020</v>
      </c>
      <c r="D12" s="117" t="n">
        <v>46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0.479411158596839</v>
      </c>
      <c r="C13" s="121" t="n">
        <v>2020</v>
      </c>
      <c r="D13" s="117" t="n">
        <v>46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0.407126009580886</v>
      </c>
      <c r="C14" s="121" t="n">
        <v>2020</v>
      </c>
      <c r="D14" s="117" t="n">
        <v>46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0.54197091642004</v>
      </c>
      <c r="C15" s="121" t="n">
        <v>2020</v>
      </c>
      <c r="D15" s="117" t="n">
        <v>46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0.441374674628575</v>
      </c>
      <c r="C16" s="121" t="n">
        <v>2020</v>
      </c>
      <c r="D16" s="117" t="n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0.397271864908609</v>
      </c>
      <c r="C17" s="121" t="n">
        <v>2020</v>
      </c>
      <c r="D17" s="117" t="n">
        <v>46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0.486424635892256</v>
      </c>
      <c r="C18" s="121" t="n">
        <v>2020</v>
      </c>
      <c r="D18" s="117" t="n">
        <v>46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0.332506189899601</v>
      </c>
      <c r="C19" s="121" t="n">
        <v>2020</v>
      </c>
      <c r="D19" s="117" t="n">
        <v>46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0.407637065312778</v>
      </c>
      <c r="C20" s="121" t="n">
        <v>2020</v>
      </c>
      <c r="D20" s="117" t="n">
        <v>46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0.177529102452246</v>
      </c>
      <c r="C21" s="121" t="n">
        <v>2020</v>
      </c>
      <c r="D21" s="117" t="n">
        <v>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0.271052531284163</v>
      </c>
      <c r="C22" s="121" t="n">
        <v>2020</v>
      </c>
      <c r="D22" s="117" t="n">
        <v>46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0.368886781940718</v>
      </c>
      <c r="C23" s="121" t="n">
        <v>2020</v>
      </c>
      <c r="D23" s="117" t="n">
        <v>46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0.684373844664517</v>
      </c>
      <c r="C24" s="121" t="n">
        <v>2020</v>
      </c>
      <c r="D24" s="117" t="n">
        <v>46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0.735204335478307</v>
      </c>
      <c r="C25" s="121" t="n">
        <v>2020</v>
      </c>
      <c r="D25" s="117" t="n">
        <v>46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0.000147633275884668</v>
      </c>
      <c r="C26" s="121" t="n">
        <v>2020</v>
      </c>
      <c r="D26" s="117" t="n">
        <v>46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0.40404265306214</v>
      </c>
      <c r="C27" s="121" t="n">
        <v>2020</v>
      </c>
      <c r="D27" s="117" t="n">
        <v>46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0.373864159929212</v>
      </c>
      <c r="C28" s="121" t="n">
        <v>2020</v>
      </c>
      <c r="D28" s="117" t="n">
        <v>46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0.500514468636441</v>
      </c>
      <c r="C29" s="121" t="n">
        <v>2020</v>
      </c>
      <c r="D29" s="117" t="n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0.459581131387145</v>
      </c>
      <c r="C30" s="121" t="n">
        <v>2020</v>
      </c>
      <c r="D30" s="117" t="n">
        <v>46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0.264691975555929</v>
      </c>
      <c r="C31" s="121" t="n">
        <v>2020</v>
      </c>
      <c r="D31" s="117" t="n">
        <v>46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0.361130787575665</v>
      </c>
      <c r="C32" s="121" t="n">
        <v>2020</v>
      </c>
      <c r="D32" s="117" t="n">
        <v>46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0.618435048793553</v>
      </c>
      <c r="C33" s="121" t="n">
        <v>2020</v>
      </c>
      <c r="D33" s="117" t="n">
        <v>46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0.305892341099036</v>
      </c>
      <c r="C34" s="121" t="n">
        <v>2020</v>
      </c>
      <c r="D34" s="117" t="n">
        <v>46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0.248906712558576</v>
      </c>
      <c r="C35" s="121" t="n">
        <v>2020</v>
      </c>
      <c r="D35" s="117" t="n">
        <v>46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0.503980911963738</v>
      </c>
      <c r="C36" s="121" t="n">
        <v>2020</v>
      </c>
      <c r="D36" s="117" t="n">
        <v>46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0.708826611366907</v>
      </c>
      <c r="C37" s="121" t="n">
        <v>2020</v>
      </c>
      <c r="D37" s="117" t="n">
        <v>46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0.246782916537678</v>
      </c>
      <c r="C38" s="121" t="n">
        <v>2020</v>
      </c>
      <c r="D38" s="117" t="n">
        <v>46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0.288838174218068</v>
      </c>
      <c r="C39" s="121" t="n">
        <v>2020</v>
      </c>
      <c r="D39" s="117" t="n">
        <v>46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0.470984014570121</v>
      </c>
      <c r="C40" s="121" t="n">
        <v>2020</v>
      </c>
      <c r="D40" s="117" t="n">
        <v>46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0.207256921497306</v>
      </c>
      <c r="C41" s="121" t="n">
        <v>2020</v>
      </c>
      <c r="D41" s="117" t="n">
        <v>46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0.284748768239075</v>
      </c>
      <c r="C42" s="121" t="n">
        <v>2020</v>
      </c>
      <c r="D42" s="117" t="n">
        <v>46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0.42383483535902</v>
      </c>
      <c r="C43" s="121" t="n">
        <v>2020</v>
      </c>
      <c r="D43" s="117" t="n">
        <v>46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0.37151738729101</v>
      </c>
      <c r="C44" s="121" t="n">
        <v>2020</v>
      </c>
      <c r="D44" s="117" t="n">
        <v>46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0.492469371638887</v>
      </c>
      <c r="C45" s="121" t="n">
        <v>2020</v>
      </c>
      <c r="D45" s="117" t="n">
        <v>46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0.453695827642908</v>
      </c>
      <c r="C46" s="121" t="n">
        <v>2020</v>
      </c>
      <c r="D46" s="117" t="n">
        <v>46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0.354024982787421</v>
      </c>
      <c r="C47" s="121" t="n">
        <v>2020</v>
      </c>
      <c r="D47" s="117" t="n">
        <v>46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0.532880641298235</v>
      </c>
      <c r="C48" s="121" t="n">
        <v>2020</v>
      </c>
      <c r="D48" s="117" t="n">
        <v>46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0.446877536934771</v>
      </c>
      <c r="C49" s="121" t="n">
        <v>2020</v>
      </c>
      <c r="D49" s="117" t="n">
        <v>46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0.404376657669051</v>
      </c>
      <c r="C50" s="121" t="n">
        <v>2020</v>
      </c>
      <c r="D50" s="117" t="n">
        <v>46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0.398694030445002</v>
      </c>
      <c r="C51" s="121" t="n">
        <v>2020</v>
      </c>
      <c r="D51" s="117" t="n">
        <v>46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0.308134138662658</v>
      </c>
      <c r="C52" s="121" t="n">
        <v>2020</v>
      </c>
      <c r="D52" s="117" t="n">
        <v>46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0.393827681666116</v>
      </c>
      <c r="C53" s="121" t="n">
        <v>2020</v>
      </c>
      <c r="D53" s="117" t="n">
        <v>46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0.418756369633286</v>
      </c>
      <c r="C54" s="121" t="n">
        <v>2020</v>
      </c>
      <c r="D54" s="117" t="n">
        <v>46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0.518696886507729</v>
      </c>
      <c r="C55" s="121" t="n">
        <v>2020</v>
      </c>
      <c r="D55" s="117" t="n">
        <v>46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0.377086996815137</v>
      </c>
      <c r="C56" s="121" t="n">
        <v>2020</v>
      </c>
      <c r="D56" s="117" t="n">
        <v>46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0.40851958089495</v>
      </c>
      <c r="C57" s="121" t="n">
        <v>2020</v>
      </c>
      <c r="D57" s="117" t="n">
        <v>46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0.600310759620332</v>
      </c>
      <c r="C58" s="121" t="n">
        <v>2020</v>
      </c>
      <c r="D58" s="117" t="n">
        <v>46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0.26477983670821</v>
      </c>
      <c r="C59" s="121" t="n">
        <v>2020</v>
      </c>
      <c r="D59" s="117" t="n">
        <v>46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0.456796907613611</v>
      </c>
      <c r="C60" s="121" t="n">
        <v>2020</v>
      </c>
      <c r="D60" s="117" t="n">
        <v>46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0.550516800559436</v>
      </c>
      <c r="C61" s="121" t="n">
        <v>2020</v>
      </c>
      <c r="D61" s="117" t="n">
        <v>46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0.387192462653893</v>
      </c>
      <c r="C62" s="121" t="n">
        <v>2020</v>
      </c>
      <c r="D62" s="117" t="n">
        <v>46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0.341044926974939</v>
      </c>
      <c r="C63" s="121" t="n">
        <v>2020</v>
      </c>
      <c r="D63" s="117" t="n">
        <v>46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0.213081114597672</v>
      </c>
      <c r="C64" s="121" t="n">
        <v>2020</v>
      </c>
      <c r="D64" s="117" t="n">
        <v>46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0.275837764379952</v>
      </c>
      <c r="C65" s="121" t="n">
        <v>2020</v>
      </c>
      <c r="D65" s="117" t="n">
        <v>46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0.449217523237235</v>
      </c>
      <c r="C66" s="121" t="n">
        <v>2020</v>
      </c>
      <c r="D66" s="117" t="n">
        <v>46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0.29993293689266</v>
      </c>
      <c r="C67" s="121" t="n">
        <v>2020</v>
      </c>
      <c r="D67" s="117" t="n">
        <v>46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0.0793156848244834</v>
      </c>
      <c r="C68" s="121" t="n">
        <v>2020</v>
      </c>
      <c r="D68" s="117" t="n">
        <v>46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0.388039916311476</v>
      </c>
      <c r="C69" s="121" t="n">
        <v>2020</v>
      </c>
      <c r="D69" s="117" t="n">
        <v>46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0.394443013224708</v>
      </c>
      <c r="C70" s="121" t="n">
        <v>2020</v>
      </c>
      <c r="D70" s="117" t="n">
        <v>46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0.2509206361173</v>
      </c>
      <c r="C71" s="121" t="n">
        <v>2020</v>
      </c>
      <c r="D71" s="117" t="n">
        <v>46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0.53748457882303</v>
      </c>
      <c r="C72" s="121" t="n">
        <v>2020</v>
      </c>
      <c r="D72" s="117" t="n">
        <v>46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0.217693416885697</v>
      </c>
      <c r="C73" s="121" t="n">
        <v>2020</v>
      </c>
      <c r="D73" s="117" t="n">
        <v>46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0.358604277402467</v>
      </c>
      <c r="C74" s="121" t="n">
        <v>2020</v>
      </c>
      <c r="D74" s="117" t="n">
        <v>46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0.448127489023632</v>
      </c>
      <c r="C75" s="121" t="n">
        <v>2020</v>
      </c>
      <c r="D75" s="117" t="n">
        <v>46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0.137885639645252</v>
      </c>
      <c r="C76" s="121" t="n">
        <v>2020</v>
      </c>
      <c r="D76" s="117" t="n">
        <v>46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0.286028491913347</v>
      </c>
      <c r="C77" s="121" t="n">
        <v>2020</v>
      </c>
      <c r="D77" s="117" t="n">
        <v>46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0.0853323037549739</v>
      </c>
      <c r="C78" s="121" t="n">
        <v>2020</v>
      </c>
      <c r="D78" s="117" t="n">
        <v>46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0.113990632707449</v>
      </c>
      <c r="C79" s="121" t="n">
        <v>2020</v>
      </c>
      <c r="D79" s="117" t="n">
        <v>46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0.0012422938848011</v>
      </c>
      <c r="C80" s="121" t="n">
        <v>2020</v>
      </c>
      <c r="D80" s="117" t="n">
        <v>46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0.619707395700419</v>
      </c>
      <c r="C81" s="121" t="n">
        <v>2020</v>
      </c>
      <c r="D81" s="117" t="n">
        <v>46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0.00776429919650184</v>
      </c>
      <c r="C82" s="121" t="n">
        <v>2020</v>
      </c>
      <c r="D82" s="117" t="n">
        <v>46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1.97882012123262E-005</v>
      </c>
      <c r="C83" s="121" t="n">
        <v>2020</v>
      </c>
      <c r="D83" s="117" t="n">
        <v>46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A1:R8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4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false" hidden="false" outlineLevel="0" max="6" min="3" style="117" width="9.14"/>
    <col collapsed="false" customWidth="true" hidden="true" outlineLevel="0" max="15" min="7" style="117" width="10.16"/>
    <col collapsed="false" customWidth="false" hidden="false" outlineLevel="0" max="16384" min="16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4" t="n">
        <v>23</v>
      </c>
      <c r="D2" s="4" t="n">
        <v>23.4</v>
      </c>
      <c r="E2" s="4" t="n">
        <v>23.9</v>
      </c>
      <c r="F2" s="4" t="n">
        <v>24.5</v>
      </c>
      <c r="G2" s="4" t="n">
        <v>25</v>
      </c>
      <c r="H2" s="4" t="n">
        <v>25.7</v>
      </c>
      <c r="I2" s="4" t="n">
        <v>26.3</v>
      </c>
      <c r="J2" s="4" t="n">
        <v>27</v>
      </c>
      <c r="K2" s="4" t="n">
        <v>27.4</v>
      </c>
      <c r="L2" s="4" t="n">
        <v>28.3</v>
      </c>
      <c r="M2" s="4" t="n">
        <v>29.1</v>
      </c>
      <c r="N2" s="4" t="n">
        <v>29.9</v>
      </c>
      <c r="O2" s="4" t="n">
        <v>30.6</v>
      </c>
      <c r="P2" s="4" t="n">
        <v>31.4</v>
      </c>
      <c r="Q2" s="4" t="n">
        <v>32.1</v>
      </c>
      <c r="R2" s="4" t="n">
        <v>32.9</v>
      </c>
    </row>
    <row r="3" customFormat="false" ht="15.75" hidden="false" customHeight="false" outlineLevel="0" collapsed="false">
      <c r="A3" s="1" t="n">
        <v>2</v>
      </c>
      <c r="B3" s="1" t="s">
        <v>3</v>
      </c>
      <c r="C3" s="4" t="n">
        <v>23.1</v>
      </c>
      <c r="D3" s="4" t="n">
        <v>23.5</v>
      </c>
      <c r="E3" s="4" t="n">
        <v>23.9</v>
      </c>
      <c r="F3" s="4" t="n">
        <v>24.3</v>
      </c>
      <c r="G3" s="4" t="n">
        <v>24.7</v>
      </c>
      <c r="H3" s="4" t="n">
        <v>25.2</v>
      </c>
      <c r="I3" s="4" t="n">
        <v>25.6</v>
      </c>
      <c r="J3" s="4" t="n">
        <v>26.1</v>
      </c>
      <c r="K3" s="4" t="n">
        <v>26.6</v>
      </c>
      <c r="L3" s="4" t="n">
        <v>27.5</v>
      </c>
      <c r="M3" s="4" t="n">
        <v>28.1</v>
      </c>
      <c r="N3" s="4" t="n">
        <v>28.7</v>
      </c>
      <c r="O3" s="4" t="n">
        <v>29.4</v>
      </c>
      <c r="P3" s="4" t="n">
        <v>30</v>
      </c>
      <c r="Q3" s="4" t="n">
        <v>30.5</v>
      </c>
      <c r="R3" s="4" t="n">
        <v>31.1</v>
      </c>
    </row>
    <row r="4" customFormat="false" ht="15.75" hidden="false" customHeight="false" outlineLevel="0" collapsed="false">
      <c r="A4" s="1" t="n">
        <v>3</v>
      </c>
      <c r="B4" s="1" t="s">
        <v>4</v>
      </c>
      <c r="C4" s="4" t="n">
        <v>23</v>
      </c>
      <c r="D4" s="4" t="n">
        <v>23.4</v>
      </c>
      <c r="E4" s="4" t="n">
        <v>23.7</v>
      </c>
      <c r="F4" s="4" t="n">
        <v>24.1</v>
      </c>
      <c r="G4" s="4" t="n">
        <v>24.6</v>
      </c>
      <c r="H4" s="4" t="n">
        <v>25</v>
      </c>
      <c r="I4" s="4" t="n">
        <v>25.5</v>
      </c>
      <c r="J4" s="4" t="n">
        <v>26.2</v>
      </c>
      <c r="K4" s="4" t="n">
        <v>25.6</v>
      </c>
      <c r="L4" s="4" t="n">
        <v>26.8</v>
      </c>
      <c r="M4" s="4" t="n">
        <v>27.2</v>
      </c>
      <c r="N4" s="4" t="n">
        <v>27.8</v>
      </c>
      <c r="O4" s="4" t="n">
        <v>28.5</v>
      </c>
      <c r="P4" s="4" t="n">
        <v>29.5</v>
      </c>
      <c r="Q4" s="4" t="n">
        <v>30</v>
      </c>
      <c r="R4" s="4" t="n">
        <v>30.8</v>
      </c>
    </row>
    <row r="5" customFormat="false" ht="15.75" hidden="false" customHeight="false" outlineLevel="0" collapsed="false">
      <c r="A5" s="1" t="n">
        <v>4</v>
      </c>
      <c r="B5" s="1" t="s">
        <v>5</v>
      </c>
      <c r="C5" s="4" t="n">
        <v>23.4</v>
      </c>
      <c r="D5" s="4" t="n">
        <v>23.9</v>
      </c>
      <c r="E5" s="4" t="n">
        <v>24.3</v>
      </c>
      <c r="F5" s="4" t="n">
        <v>24.9</v>
      </c>
      <c r="G5" s="4" t="n">
        <v>25.3</v>
      </c>
      <c r="H5" s="4" t="n">
        <v>25.8</v>
      </c>
      <c r="I5" s="4" t="n">
        <v>26.2</v>
      </c>
      <c r="J5" s="4" t="n">
        <v>26.6</v>
      </c>
      <c r="K5" s="4" t="n">
        <v>27.3</v>
      </c>
      <c r="L5" s="4" t="n">
        <v>27.7</v>
      </c>
      <c r="M5" s="4" t="n">
        <v>28.3</v>
      </c>
      <c r="N5" s="4" t="n">
        <v>28.8</v>
      </c>
      <c r="O5" s="4" t="n">
        <v>29.4</v>
      </c>
      <c r="P5" s="4" t="n">
        <v>30.1</v>
      </c>
      <c r="Q5" s="4" t="n">
        <v>30.8</v>
      </c>
      <c r="R5" s="4" t="n">
        <v>31.7</v>
      </c>
    </row>
    <row r="6" customFormat="false" ht="15.75" hidden="false" customHeight="false" outlineLevel="0" collapsed="false">
      <c r="A6" s="1" t="n">
        <v>5</v>
      </c>
      <c r="B6" s="1" t="s">
        <v>6</v>
      </c>
      <c r="C6" s="4" t="n">
        <v>22.4</v>
      </c>
      <c r="D6" s="4" t="n">
        <v>22.7</v>
      </c>
      <c r="E6" s="4" t="n">
        <v>23</v>
      </c>
      <c r="F6" s="4" t="n">
        <v>23.3</v>
      </c>
      <c r="G6" s="4" t="n">
        <v>23.6</v>
      </c>
      <c r="H6" s="4" t="n">
        <v>23.9</v>
      </c>
      <c r="I6" s="4" t="n">
        <v>24.2</v>
      </c>
      <c r="J6" s="4" t="n">
        <v>24.5</v>
      </c>
      <c r="K6" s="4" t="n">
        <v>24.7</v>
      </c>
      <c r="L6" s="4" t="n">
        <v>25</v>
      </c>
      <c r="M6" s="4" t="n">
        <v>25.2</v>
      </c>
      <c r="N6" s="4" t="n">
        <v>25.7</v>
      </c>
      <c r="O6" s="4" t="n">
        <v>26.2</v>
      </c>
      <c r="P6" s="4" t="n">
        <v>26.8</v>
      </c>
      <c r="Q6" s="4" t="n">
        <v>27.3</v>
      </c>
      <c r="R6" s="4" t="n">
        <v>27.9</v>
      </c>
    </row>
    <row r="7" customFormat="false" ht="15.75" hidden="false" customHeight="false" outlineLevel="0" collapsed="false">
      <c r="A7" s="1" t="n">
        <v>6</v>
      </c>
      <c r="B7" s="1" t="s">
        <v>7</v>
      </c>
      <c r="C7" s="4" t="n">
        <v>22.9</v>
      </c>
      <c r="D7" s="4" t="n">
        <v>23</v>
      </c>
      <c r="E7" s="4" t="n">
        <v>23.4</v>
      </c>
      <c r="F7" s="4" t="n">
        <v>24</v>
      </c>
      <c r="G7" s="4" t="n">
        <v>24.6</v>
      </c>
      <c r="H7" s="4" t="n">
        <v>25.2</v>
      </c>
      <c r="I7" s="4" t="n">
        <v>25.8</v>
      </c>
      <c r="J7" s="4" t="n">
        <v>26.3</v>
      </c>
      <c r="K7" s="4" t="n">
        <v>26.8</v>
      </c>
      <c r="L7" s="4" t="n">
        <v>27.6</v>
      </c>
      <c r="M7" s="4" t="n">
        <v>28.3</v>
      </c>
      <c r="N7" s="4" t="n">
        <v>28.8</v>
      </c>
      <c r="O7" s="4" t="n">
        <v>29.6</v>
      </c>
      <c r="P7" s="4" t="n">
        <v>30</v>
      </c>
      <c r="Q7" s="4" t="n">
        <v>31</v>
      </c>
      <c r="R7" s="4" t="n">
        <v>31.6</v>
      </c>
    </row>
    <row r="8" customFormat="false" ht="15.75" hidden="false" customHeight="false" outlineLevel="0" collapsed="false">
      <c r="A8" s="1" t="n">
        <v>7</v>
      </c>
      <c r="B8" s="1" t="s">
        <v>8</v>
      </c>
      <c r="C8" s="4" t="n">
        <v>23.8</v>
      </c>
      <c r="D8" s="4" t="n">
        <v>24.3</v>
      </c>
      <c r="E8" s="4" t="n">
        <v>24.1</v>
      </c>
      <c r="F8" s="4" t="n">
        <v>24.1</v>
      </c>
      <c r="G8" s="4" t="n">
        <v>24.5</v>
      </c>
      <c r="H8" s="4" t="n">
        <v>25.1</v>
      </c>
      <c r="I8" s="4" t="n">
        <v>25.4</v>
      </c>
      <c r="J8" s="4" t="n">
        <v>25.7</v>
      </c>
      <c r="K8" s="4" t="n">
        <v>25.7</v>
      </c>
      <c r="L8" s="4" t="n">
        <v>26</v>
      </c>
      <c r="M8" s="4" t="n">
        <v>26.6</v>
      </c>
      <c r="N8" s="4" t="n">
        <v>26.9</v>
      </c>
      <c r="O8" s="4" t="n">
        <v>27.4</v>
      </c>
      <c r="P8" s="4" t="n">
        <v>27.9</v>
      </c>
      <c r="Q8" s="4" t="n">
        <v>28.4</v>
      </c>
      <c r="R8" s="4" t="n">
        <v>29.1</v>
      </c>
    </row>
    <row r="9" customFormat="false" ht="15.75" hidden="false" customHeight="false" outlineLevel="0" collapsed="false">
      <c r="A9" s="1" t="n">
        <v>8</v>
      </c>
      <c r="B9" s="1" t="s">
        <v>9</v>
      </c>
      <c r="C9" s="4" t="n">
        <v>23.2</v>
      </c>
      <c r="D9" s="4" t="n">
        <v>23.8</v>
      </c>
      <c r="E9" s="4" t="n">
        <v>24.4</v>
      </c>
      <c r="F9" s="4" t="n">
        <v>25.1</v>
      </c>
      <c r="G9" s="4" t="n">
        <v>25.7</v>
      </c>
      <c r="H9" s="4" t="n">
        <v>26.5</v>
      </c>
      <c r="I9" s="4" t="n">
        <v>27</v>
      </c>
      <c r="J9" s="4" t="n">
        <v>27.4</v>
      </c>
      <c r="K9" s="4" t="n">
        <v>27.8</v>
      </c>
      <c r="L9" s="4" t="n">
        <v>28.3</v>
      </c>
      <c r="M9" s="4" t="n">
        <v>28.7</v>
      </c>
      <c r="N9" s="4" t="n">
        <v>29.3</v>
      </c>
      <c r="O9" s="4" t="n">
        <v>30</v>
      </c>
      <c r="P9" s="4" t="n">
        <v>30.4</v>
      </c>
      <c r="Q9" s="4" t="n">
        <v>31</v>
      </c>
      <c r="R9" s="4" t="n">
        <v>31.6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4" t="n">
        <v>22.7</v>
      </c>
      <c r="D10" s="4" t="n">
        <v>23.3</v>
      </c>
      <c r="E10" s="4" t="n">
        <v>24.2</v>
      </c>
      <c r="F10" s="4" t="n">
        <v>24.8</v>
      </c>
      <c r="G10" s="4" t="n">
        <v>25.3</v>
      </c>
      <c r="H10" s="4" t="n">
        <v>25.7</v>
      </c>
      <c r="I10" s="4" t="n">
        <v>26.2</v>
      </c>
      <c r="J10" s="4" t="n">
        <v>26.6</v>
      </c>
      <c r="K10" s="4" t="n">
        <v>27.2</v>
      </c>
      <c r="L10" s="4" t="n">
        <v>27.8</v>
      </c>
      <c r="M10" s="4" t="n">
        <v>28.4</v>
      </c>
      <c r="N10" s="4" t="n">
        <v>29.2</v>
      </c>
      <c r="O10" s="4" t="n">
        <v>30.3</v>
      </c>
      <c r="P10" s="4" t="n">
        <v>31.1</v>
      </c>
      <c r="Q10" s="4" t="n">
        <v>32.2</v>
      </c>
      <c r="R10" s="4" t="n">
        <v>33.6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4" t="n">
        <v>24.3</v>
      </c>
      <c r="D11" s="4" t="n">
        <v>25.1</v>
      </c>
      <c r="E11" s="4" t="n">
        <v>26.3</v>
      </c>
      <c r="F11" s="4" t="n">
        <v>27.1</v>
      </c>
      <c r="G11" s="4" t="n">
        <v>28.1</v>
      </c>
      <c r="H11" s="4" t="n">
        <v>28.8</v>
      </c>
      <c r="I11" s="4" t="n">
        <v>29.6</v>
      </c>
      <c r="J11" s="4" t="n">
        <v>29.8</v>
      </c>
      <c r="K11" s="4" t="n">
        <v>26.7</v>
      </c>
      <c r="L11" s="4" t="n">
        <v>29.4</v>
      </c>
      <c r="M11" s="4" t="n">
        <v>33.4</v>
      </c>
      <c r="N11" s="4" t="n">
        <v>33.7</v>
      </c>
      <c r="O11" s="4" t="n">
        <v>31.8</v>
      </c>
      <c r="P11" s="4" t="n">
        <v>32.7</v>
      </c>
      <c r="Q11" s="4" t="n">
        <v>33.5</v>
      </c>
      <c r="R11" s="4" t="n">
        <v>34.1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4" t="n">
        <v>22.2</v>
      </c>
      <c r="D12" s="4" t="n">
        <v>22.5</v>
      </c>
      <c r="E12" s="4" t="n">
        <v>23.1</v>
      </c>
      <c r="F12" s="4" t="n">
        <v>23.6</v>
      </c>
      <c r="G12" s="4" t="n">
        <v>24.1</v>
      </c>
      <c r="H12" s="4" t="n">
        <v>24.6</v>
      </c>
      <c r="I12" s="4" t="n">
        <v>25.3</v>
      </c>
      <c r="J12" s="4" t="n">
        <v>25.8</v>
      </c>
      <c r="K12" s="4" t="n">
        <v>25.8</v>
      </c>
      <c r="L12" s="4" t="n">
        <v>26.5</v>
      </c>
      <c r="M12" s="4" t="n">
        <v>27</v>
      </c>
      <c r="N12" s="4" t="n">
        <v>27.6</v>
      </c>
      <c r="O12" s="4" t="n">
        <v>28.1</v>
      </c>
      <c r="P12" s="4" t="n">
        <v>28.7</v>
      </c>
      <c r="Q12" s="4" t="n">
        <v>29.5</v>
      </c>
      <c r="R12" s="4" t="n">
        <v>30.3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4" t="n">
        <v>23.4</v>
      </c>
      <c r="D13" s="4" t="n">
        <v>23.8</v>
      </c>
      <c r="E13" s="4" t="n">
        <v>24.5</v>
      </c>
      <c r="F13" s="4" t="n">
        <v>25</v>
      </c>
      <c r="G13" s="4" t="n">
        <v>25.3</v>
      </c>
      <c r="H13" s="4" t="n">
        <v>25.8</v>
      </c>
      <c r="I13" s="4" t="n">
        <v>26.3</v>
      </c>
      <c r="J13" s="4" t="n">
        <v>26.7</v>
      </c>
      <c r="K13" s="4" t="n">
        <v>27.3</v>
      </c>
      <c r="L13" s="4" t="n">
        <v>28</v>
      </c>
      <c r="M13" s="4" t="n">
        <v>28.8</v>
      </c>
      <c r="N13" s="4" t="n">
        <v>29.5</v>
      </c>
      <c r="O13" s="4" t="n">
        <v>30.3</v>
      </c>
      <c r="P13" s="4" t="n">
        <v>31.2</v>
      </c>
      <c r="Q13" s="4" t="n">
        <v>32.7</v>
      </c>
      <c r="R13" s="4" t="n">
        <v>34.2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4" t="n">
        <v>23.3</v>
      </c>
      <c r="D14" s="4" t="n">
        <v>23.9</v>
      </c>
      <c r="E14" s="4" t="n">
        <v>24.6</v>
      </c>
      <c r="F14" s="4" t="n">
        <v>24.7</v>
      </c>
      <c r="G14" s="4" t="n">
        <v>25.2</v>
      </c>
      <c r="H14" s="4" t="n">
        <v>25.6</v>
      </c>
      <c r="I14" s="4" t="n">
        <v>25.8</v>
      </c>
      <c r="J14" s="4" t="n">
        <v>26.2</v>
      </c>
      <c r="K14" s="4" t="n">
        <v>26.3</v>
      </c>
      <c r="L14" s="4" t="n">
        <v>26.8</v>
      </c>
      <c r="M14" s="4" t="n">
        <v>27.4</v>
      </c>
      <c r="N14" s="4" t="n">
        <v>27.9</v>
      </c>
      <c r="O14" s="4" t="n">
        <v>28.4</v>
      </c>
      <c r="P14" s="4" t="n">
        <v>28.7</v>
      </c>
      <c r="Q14" s="4" t="n">
        <v>29.4</v>
      </c>
      <c r="R14" s="4" t="n">
        <v>30.3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4" t="n">
        <v>22.3</v>
      </c>
      <c r="D15" s="4" t="n">
        <v>22.7</v>
      </c>
      <c r="E15" s="4" t="n">
        <v>23</v>
      </c>
      <c r="F15" s="4" t="n">
        <v>23.4</v>
      </c>
      <c r="G15" s="4" t="n">
        <v>23.7</v>
      </c>
      <c r="H15" s="4" t="n">
        <v>24.1</v>
      </c>
      <c r="I15" s="4" t="n">
        <v>24.6</v>
      </c>
      <c r="J15" s="4" t="n">
        <v>25</v>
      </c>
      <c r="K15" s="4" t="n">
        <v>25.5</v>
      </c>
      <c r="L15" s="4" t="n">
        <v>26.1</v>
      </c>
      <c r="M15" s="4" t="n">
        <v>26.9</v>
      </c>
      <c r="N15" s="4" t="n">
        <v>27.7</v>
      </c>
      <c r="O15" s="4" t="n">
        <v>28.6</v>
      </c>
      <c r="P15" s="4" t="n">
        <v>29.9</v>
      </c>
      <c r="Q15" s="4" t="n">
        <v>31</v>
      </c>
      <c r="R15" s="4" t="n">
        <v>32.1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4" t="n">
        <v>25.4</v>
      </c>
      <c r="D16" s="4" t="n">
        <v>25.9</v>
      </c>
      <c r="E16" s="4" t="n">
        <v>26.3</v>
      </c>
      <c r="F16" s="4" t="n">
        <v>26.7</v>
      </c>
      <c r="G16" s="4" t="n">
        <v>27.2</v>
      </c>
      <c r="H16" s="4" t="n">
        <v>27.8</v>
      </c>
      <c r="I16" s="4" t="n">
        <v>28.2</v>
      </c>
      <c r="J16" s="4" t="n">
        <v>28.6</v>
      </c>
      <c r="K16" s="4" t="n">
        <v>29</v>
      </c>
      <c r="L16" s="4" t="n">
        <v>29.3</v>
      </c>
      <c r="M16" s="4" t="n">
        <v>30</v>
      </c>
      <c r="N16" s="4" t="n">
        <v>30.8</v>
      </c>
      <c r="O16" s="4" t="n">
        <v>31.3</v>
      </c>
      <c r="P16" s="4" t="n">
        <v>32</v>
      </c>
      <c r="Q16" s="4" t="n">
        <v>32.8</v>
      </c>
      <c r="R16" s="4" t="n">
        <v>33.7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4" t="n">
        <v>23.2</v>
      </c>
      <c r="D17" s="4" t="n">
        <v>23.5</v>
      </c>
      <c r="E17" s="4" t="n">
        <v>23.9</v>
      </c>
      <c r="F17" s="4" t="n">
        <v>24.4</v>
      </c>
      <c r="G17" s="4" t="n">
        <v>24.9</v>
      </c>
      <c r="H17" s="4" t="n">
        <v>25.3</v>
      </c>
      <c r="I17" s="4" t="n">
        <v>25.6</v>
      </c>
      <c r="J17" s="4" t="n">
        <v>26</v>
      </c>
      <c r="K17" s="4" t="n">
        <v>26.3</v>
      </c>
      <c r="L17" s="4" t="n">
        <v>26.8</v>
      </c>
      <c r="M17" s="4" t="n">
        <v>27.2</v>
      </c>
      <c r="N17" s="4" t="n">
        <v>27.7</v>
      </c>
      <c r="O17" s="4" t="n">
        <v>28.1</v>
      </c>
      <c r="P17" s="4" t="n">
        <v>28.9</v>
      </c>
      <c r="Q17" s="4" t="n">
        <v>29.5</v>
      </c>
      <c r="R17" s="4" t="n">
        <v>30.3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4" t="n">
        <v>22.5</v>
      </c>
      <c r="D18" s="4" t="n">
        <v>22.9</v>
      </c>
      <c r="E18" s="4" t="n">
        <v>23.3</v>
      </c>
      <c r="F18" s="4" t="n">
        <v>23.7</v>
      </c>
      <c r="G18" s="4" t="n">
        <v>24.1</v>
      </c>
      <c r="H18" s="4" t="n">
        <v>24.5</v>
      </c>
      <c r="I18" s="4" t="n">
        <v>24.6</v>
      </c>
      <c r="J18" s="4" t="n">
        <v>24.8</v>
      </c>
      <c r="K18" s="4" t="n">
        <v>24.8</v>
      </c>
      <c r="L18" s="4" t="n">
        <v>25.4</v>
      </c>
      <c r="M18" s="4" t="n">
        <v>26</v>
      </c>
      <c r="N18" s="4" t="n">
        <v>26.6</v>
      </c>
      <c r="O18" s="4" t="n">
        <v>27.1</v>
      </c>
      <c r="P18" s="4" t="n">
        <v>27.8</v>
      </c>
      <c r="Q18" s="4" t="n">
        <v>28.5</v>
      </c>
      <c r="R18" s="4" t="n">
        <v>29.2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4" t="n">
        <v>18.5</v>
      </c>
      <c r="D19" s="4" t="n">
        <v>18.5</v>
      </c>
      <c r="E19" s="4" t="n">
        <v>18.6</v>
      </c>
      <c r="F19" s="4" t="n">
        <v>18.8</v>
      </c>
      <c r="G19" s="4" t="n">
        <v>18.8</v>
      </c>
      <c r="H19" s="4" t="n">
        <v>18.7</v>
      </c>
      <c r="I19" s="4" t="n">
        <v>18.7</v>
      </c>
      <c r="J19" s="4" t="n">
        <v>19.3</v>
      </c>
      <c r="K19" s="4" t="n">
        <v>19.2</v>
      </c>
      <c r="L19" s="4" t="n">
        <v>19.2</v>
      </c>
      <c r="M19" s="4" t="n">
        <v>19.1</v>
      </c>
      <c r="N19" s="4" t="n">
        <v>19.1</v>
      </c>
      <c r="O19" s="4" t="n">
        <v>19.3</v>
      </c>
      <c r="P19" s="4" t="n">
        <v>19.3</v>
      </c>
      <c r="Q19" s="4" t="n">
        <v>19.4</v>
      </c>
      <c r="R19" s="4" t="n">
        <v>19.6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4" t="n">
        <v>23.1</v>
      </c>
      <c r="D20" s="4" t="n">
        <v>23.7</v>
      </c>
      <c r="E20" s="4" t="n">
        <v>24.4</v>
      </c>
      <c r="F20" s="4" t="n">
        <v>24.9</v>
      </c>
      <c r="G20" s="4" t="n">
        <v>25.2</v>
      </c>
      <c r="H20" s="4" t="n">
        <v>25.7</v>
      </c>
      <c r="I20" s="4" t="n">
        <v>25.4</v>
      </c>
      <c r="J20" s="4" t="n">
        <v>25.9</v>
      </c>
      <c r="K20" s="4" t="n">
        <v>25.9</v>
      </c>
      <c r="L20" s="4" t="n">
        <v>26.4</v>
      </c>
      <c r="M20" s="4" t="n">
        <v>25.8</v>
      </c>
      <c r="N20" s="4" t="n">
        <v>26</v>
      </c>
      <c r="O20" s="4" t="n">
        <v>26.2</v>
      </c>
      <c r="P20" s="4" t="n">
        <v>26.9</v>
      </c>
      <c r="Q20" s="4" t="n">
        <v>27.3</v>
      </c>
      <c r="R20" s="4" t="n">
        <v>27.9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4" t="n">
        <v>23.1</v>
      </c>
      <c r="D21" s="4" t="n">
        <v>23.7</v>
      </c>
      <c r="E21" s="4" t="n">
        <v>24</v>
      </c>
      <c r="F21" s="4" t="n">
        <v>24.3</v>
      </c>
      <c r="G21" s="4" t="n">
        <v>24.3</v>
      </c>
      <c r="H21" s="4" t="n">
        <v>24.7</v>
      </c>
      <c r="I21" s="4" t="n">
        <v>25</v>
      </c>
      <c r="J21" s="4" t="n">
        <v>25.4</v>
      </c>
      <c r="K21" s="4" t="n">
        <v>25.5</v>
      </c>
      <c r="L21" s="4" t="n">
        <v>25.9</v>
      </c>
      <c r="M21" s="4" t="n">
        <v>26.7</v>
      </c>
      <c r="N21" s="4" t="n">
        <v>27.1</v>
      </c>
      <c r="O21" s="4" t="n">
        <v>27.9</v>
      </c>
      <c r="P21" s="4" t="n">
        <v>28.7</v>
      </c>
      <c r="Q21" s="4" t="n">
        <v>28.6</v>
      </c>
      <c r="R21" s="4" t="n">
        <v>28.9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4" t="n">
        <v>23.5</v>
      </c>
      <c r="D22" s="4" t="n">
        <v>23.8</v>
      </c>
      <c r="E22" s="4" t="n">
        <v>24.1</v>
      </c>
      <c r="F22" s="4" t="n">
        <v>24.6</v>
      </c>
      <c r="G22" s="4" t="n">
        <v>24.9</v>
      </c>
      <c r="H22" s="4" t="n">
        <v>25.3</v>
      </c>
      <c r="I22" s="4" t="n">
        <v>25.4</v>
      </c>
      <c r="J22" s="4" t="n">
        <v>25.9</v>
      </c>
      <c r="K22" s="4" t="n">
        <v>25.6</v>
      </c>
      <c r="L22" s="4" t="n">
        <v>26.1</v>
      </c>
      <c r="M22" s="4" t="n">
        <v>26.6</v>
      </c>
      <c r="N22" s="4" t="n">
        <v>27</v>
      </c>
      <c r="O22" s="4" t="n">
        <v>27.5</v>
      </c>
      <c r="P22" s="4" t="n">
        <v>28</v>
      </c>
      <c r="Q22" s="4" t="n">
        <v>28.4</v>
      </c>
      <c r="R22" s="4" t="n">
        <v>28.9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4" t="n">
        <v>23.8</v>
      </c>
      <c r="D23" s="4" t="n">
        <v>24.1</v>
      </c>
      <c r="E23" s="4" t="n">
        <v>24.7</v>
      </c>
      <c r="F23" s="4" t="n">
        <v>25.1</v>
      </c>
      <c r="G23" s="4" t="n">
        <v>25.6</v>
      </c>
      <c r="H23" s="4" t="n">
        <v>26.1</v>
      </c>
      <c r="I23" s="4" t="n">
        <v>26.7</v>
      </c>
      <c r="J23" s="4" t="n">
        <v>27</v>
      </c>
      <c r="K23" s="4" t="n">
        <v>27.1</v>
      </c>
      <c r="L23" s="4" t="n">
        <v>28</v>
      </c>
      <c r="M23" s="4" t="n">
        <v>28.5</v>
      </c>
      <c r="N23" s="4" t="n">
        <v>29.1</v>
      </c>
      <c r="O23" s="4" t="n">
        <v>29.6</v>
      </c>
      <c r="P23" s="4" t="n">
        <v>30.2</v>
      </c>
      <c r="Q23" s="4" t="n">
        <v>31.1</v>
      </c>
      <c r="R23" s="4" t="n">
        <v>31.6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4" t="n">
        <v>20</v>
      </c>
      <c r="D24" s="4" t="n">
        <v>20.5</v>
      </c>
      <c r="E24" s="4" t="n">
        <v>21.3</v>
      </c>
      <c r="F24" s="4" t="n">
        <v>22.2</v>
      </c>
      <c r="G24" s="4" t="n">
        <v>23</v>
      </c>
      <c r="H24" s="4" t="n">
        <v>23.6</v>
      </c>
      <c r="I24" s="4" t="n">
        <v>24</v>
      </c>
      <c r="J24" s="4" t="n">
        <v>24.3</v>
      </c>
      <c r="K24" s="4" t="n">
        <v>24.9</v>
      </c>
      <c r="L24" s="4" t="n">
        <v>25.6</v>
      </c>
      <c r="M24" s="4" t="n">
        <v>26.7</v>
      </c>
      <c r="N24" s="4" t="n">
        <v>27.5</v>
      </c>
      <c r="O24" s="4" t="n">
        <v>28.1</v>
      </c>
      <c r="P24" s="4" t="n">
        <v>28.2</v>
      </c>
      <c r="Q24" s="4" t="n">
        <v>28.9</v>
      </c>
      <c r="R24" s="4" t="n">
        <v>31.5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4" t="n">
        <v>23.5</v>
      </c>
      <c r="D25" s="4" t="n">
        <v>23.8</v>
      </c>
      <c r="E25" s="4" t="n">
        <v>24.4</v>
      </c>
      <c r="F25" s="4" t="n">
        <v>24.9</v>
      </c>
      <c r="G25" s="4" t="n">
        <v>25.4</v>
      </c>
      <c r="H25" s="4" t="n">
        <v>25.8</v>
      </c>
      <c r="I25" s="4" t="n">
        <v>26.2</v>
      </c>
      <c r="J25" s="4" t="n">
        <v>26.6</v>
      </c>
      <c r="K25" s="4" t="n">
        <v>22.2</v>
      </c>
      <c r="L25" s="4" t="n">
        <v>24.5</v>
      </c>
      <c r="M25" s="4" t="n">
        <v>25.7</v>
      </c>
      <c r="N25" s="4" t="n">
        <v>27.1</v>
      </c>
      <c r="O25" s="4" t="n">
        <v>28.4</v>
      </c>
      <c r="P25" s="4" t="n">
        <v>29</v>
      </c>
      <c r="Q25" s="4" t="n">
        <v>29.7</v>
      </c>
      <c r="R25" s="4" t="n">
        <v>30.6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4" t="n">
        <v>23.2</v>
      </c>
      <c r="D26" s="4" t="n">
        <v>23.6</v>
      </c>
      <c r="E26" s="4" t="n">
        <v>23.8</v>
      </c>
      <c r="F26" s="4" t="n">
        <v>24</v>
      </c>
      <c r="G26" s="4" t="n">
        <v>24.2</v>
      </c>
      <c r="H26" s="4" t="n">
        <v>24.3</v>
      </c>
      <c r="I26" s="4" t="n">
        <v>24.5</v>
      </c>
      <c r="J26" s="4" t="n">
        <v>24.7</v>
      </c>
      <c r="K26" s="4" t="n">
        <v>24.5</v>
      </c>
      <c r="L26" s="4" t="n">
        <v>24.7</v>
      </c>
      <c r="M26" s="4" t="n">
        <v>25.1</v>
      </c>
      <c r="N26" s="4" t="n">
        <v>25.1</v>
      </c>
      <c r="O26" s="4" t="n">
        <v>25.3</v>
      </c>
      <c r="P26" s="4" t="n">
        <v>25.4</v>
      </c>
      <c r="Q26" s="4" t="n">
        <v>25.5</v>
      </c>
      <c r="R26" s="4" t="n">
        <v>25.9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4" t="n">
        <v>24.7</v>
      </c>
      <c r="D27" s="4" t="n">
        <v>25.2</v>
      </c>
      <c r="E27" s="4" t="n">
        <v>25.7</v>
      </c>
      <c r="F27" s="4" t="n">
        <v>26.3</v>
      </c>
      <c r="G27" s="4" t="n">
        <v>27</v>
      </c>
      <c r="H27" s="4" t="n">
        <v>27.6</v>
      </c>
      <c r="I27" s="4" t="n">
        <v>28</v>
      </c>
      <c r="J27" s="4" t="n">
        <v>28.7</v>
      </c>
      <c r="K27" s="4" t="n">
        <v>28.7</v>
      </c>
      <c r="L27" s="4" t="n">
        <v>29.4</v>
      </c>
      <c r="M27" s="4" t="n">
        <v>29.9</v>
      </c>
      <c r="N27" s="4" t="n">
        <v>30.6</v>
      </c>
      <c r="O27" s="4" t="n">
        <v>31.2</v>
      </c>
      <c r="P27" s="4" t="n">
        <v>31.9</v>
      </c>
      <c r="Q27" s="4" t="n">
        <v>32.6</v>
      </c>
      <c r="R27" s="4" t="n">
        <v>33.3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4" t="n">
        <v>25.6</v>
      </c>
      <c r="D28" s="4" t="n">
        <v>26.2</v>
      </c>
      <c r="E28" s="4" t="n">
        <v>26.6</v>
      </c>
      <c r="F28" s="4" t="n">
        <v>27.5</v>
      </c>
      <c r="G28" s="4" t="n">
        <v>27.8</v>
      </c>
      <c r="H28" s="4" t="n">
        <v>28.1</v>
      </c>
      <c r="I28" s="4" t="n">
        <v>28.2</v>
      </c>
      <c r="J28" s="4" t="n">
        <v>28.5</v>
      </c>
      <c r="K28" s="4" t="n">
        <v>28.6</v>
      </c>
      <c r="L28" s="4" t="n">
        <v>28.7</v>
      </c>
      <c r="M28" s="4" t="n">
        <v>29.4</v>
      </c>
      <c r="N28" s="4" t="n">
        <v>29.8</v>
      </c>
      <c r="O28" s="4" t="n">
        <v>30.4</v>
      </c>
      <c r="P28" s="4" t="n">
        <v>31.1</v>
      </c>
      <c r="Q28" s="4" t="n">
        <v>31.7</v>
      </c>
      <c r="R28" s="4" t="n">
        <v>32.5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4" t="n">
        <v>21.3</v>
      </c>
      <c r="D29" s="4" t="n">
        <v>21.6</v>
      </c>
      <c r="E29" s="4" t="n">
        <v>22.2</v>
      </c>
      <c r="F29" s="4" t="n">
        <v>22.5</v>
      </c>
      <c r="G29" s="4" t="n">
        <v>22.7</v>
      </c>
      <c r="H29" s="4" t="n">
        <v>23</v>
      </c>
      <c r="I29" s="4" t="n">
        <v>23.3</v>
      </c>
      <c r="J29" s="4" t="n">
        <v>23.8</v>
      </c>
      <c r="K29" s="4" t="n">
        <v>23.3</v>
      </c>
      <c r="L29" s="4" t="n">
        <v>21.4</v>
      </c>
      <c r="M29" s="4" t="n">
        <v>23.6</v>
      </c>
      <c r="N29" s="4" t="n">
        <v>24.3</v>
      </c>
      <c r="O29" s="4" t="n">
        <v>24.9</v>
      </c>
      <c r="P29" s="4" t="n">
        <v>25.4</v>
      </c>
      <c r="Q29" s="4" t="n">
        <v>26.2</v>
      </c>
      <c r="R29" s="4" t="n">
        <v>27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4" t="n">
        <v>23.3</v>
      </c>
      <c r="D30" s="4" t="n">
        <v>23.2</v>
      </c>
      <c r="E30" s="4" t="n">
        <v>23.4</v>
      </c>
      <c r="F30" s="4" t="n">
        <v>24.4</v>
      </c>
      <c r="G30" s="4" t="n">
        <v>24.6</v>
      </c>
      <c r="H30" s="4" t="n">
        <v>24.3</v>
      </c>
      <c r="I30" s="4" t="n">
        <v>24.4</v>
      </c>
      <c r="J30" s="4" t="n">
        <v>24.5</v>
      </c>
      <c r="K30" s="4" t="n">
        <v>24.4</v>
      </c>
      <c r="L30" s="4" t="n">
        <v>25.6</v>
      </c>
      <c r="M30" s="4" t="n">
        <v>25.8</v>
      </c>
      <c r="N30" s="4" t="n">
        <v>26.6</v>
      </c>
      <c r="O30" s="4" t="n">
        <v>26.7</v>
      </c>
      <c r="P30" s="4" t="n">
        <v>27</v>
      </c>
      <c r="Q30" s="4" t="n">
        <v>26.9</v>
      </c>
      <c r="R30" s="4" t="n">
        <v>27.6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4" t="n">
        <v>19.9</v>
      </c>
      <c r="D31" s="4" t="n">
        <v>20.1</v>
      </c>
      <c r="E31" s="4" t="n">
        <v>20.5</v>
      </c>
      <c r="F31" s="4" t="n">
        <v>20.9</v>
      </c>
      <c r="G31" s="4" t="n">
        <v>21.2</v>
      </c>
      <c r="H31" s="4" t="n">
        <v>21.5</v>
      </c>
      <c r="I31" s="4" t="n">
        <v>22</v>
      </c>
      <c r="J31" s="4" t="n">
        <v>22.2</v>
      </c>
      <c r="K31" s="4" t="n">
        <v>22.8</v>
      </c>
      <c r="L31" s="4" t="n">
        <v>23.3</v>
      </c>
      <c r="M31" s="4" t="n">
        <v>24</v>
      </c>
      <c r="N31" s="4" t="n">
        <v>24.3</v>
      </c>
      <c r="O31" s="4" t="n">
        <v>24.2</v>
      </c>
      <c r="P31" s="4" t="n">
        <v>24.7</v>
      </c>
      <c r="Q31" s="4" t="n">
        <v>25.2</v>
      </c>
      <c r="R31" s="4" t="n">
        <v>25.6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"/>
      <c r="D32" s="1"/>
      <c r="E32" s="1"/>
      <c r="F32" s="1"/>
      <c r="G32" s="1"/>
      <c r="H32" s="1"/>
      <c r="I32" s="1"/>
      <c r="J32" s="4"/>
      <c r="K32" s="4"/>
      <c r="L32" s="4" t="n">
        <v>15.4</v>
      </c>
      <c r="M32" s="4" t="n">
        <v>16.3</v>
      </c>
      <c r="N32" s="4" t="n">
        <v>17.1</v>
      </c>
      <c r="O32" s="4" t="n">
        <v>17.5</v>
      </c>
      <c r="P32" s="4" t="n">
        <v>18.1</v>
      </c>
      <c r="Q32" s="4" t="n">
        <v>18.9</v>
      </c>
      <c r="R32" s="4" t="n">
        <v>19.7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4" t="n">
        <v>19.3</v>
      </c>
      <c r="D33" s="4" t="n">
        <v>19.7</v>
      </c>
      <c r="E33" s="4" t="n">
        <v>20.3</v>
      </c>
      <c r="F33" s="4" t="n">
        <v>20.9</v>
      </c>
      <c r="G33" s="4" t="n">
        <v>21.6</v>
      </c>
      <c r="H33" s="4" t="n">
        <v>22.4</v>
      </c>
      <c r="I33" s="4" t="n">
        <v>22.6</v>
      </c>
      <c r="J33" s="4" t="n">
        <v>23.1</v>
      </c>
      <c r="K33" s="4" t="n">
        <v>23.3</v>
      </c>
      <c r="L33" s="4" t="n">
        <v>23.8</v>
      </c>
      <c r="M33" s="4" t="n">
        <v>24.4</v>
      </c>
      <c r="N33" s="4" t="n">
        <v>25</v>
      </c>
      <c r="O33" s="4" t="n">
        <v>25.7</v>
      </c>
      <c r="P33" s="4" t="n">
        <v>26.4</v>
      </c>
      <c r="Q33" s="4" t="n">
        <v>27.2</v>
      </c>
      <c r="R33" s="4" t="n">
        <v>28.2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4" t="n">
        <v>19.2</v>
      </c>
      <c r="D34" s="4" t="n">
        <v>19.5</v>
      </c>
      <c r="E34" s="4" t="n">
        <v>19.7</v>
      </c>
      <c r="F34" s="4" t="n">
        <v>20.1</v>
      </c>
      <c r="G34" s="4" t="n">
        <v>20.6</v>
      </c>
      <c r="H34" s="4" t="n">
        <v>21</v>
      </c>
      <c r="I34" s="4" t="n">
        <v>21.4</v>
      </c>
      <c r="J34" s="4" t="n">
        <v>21.8</v>
      </c>
      <c r="K34" s="4" t="n">
        <v>21.9</v>
      </c>
      <c r="L34" s="4" t="n">
        <v>22.3</v>
      </c>
      <c r="M34" s="4" t="n">
        <v>22.8</v>
      </c>
      <c r="N34" s="4" t="n">
        <v>23.4</v>
      </c>
      <c r="O34" s="4" t="n">
        <v>23.7</v>
      </c>
      <c r="P34" s="4" t="n">
        <v>24.1</v>
      </c>
      <c r="Q34" s="4" t="n">
        <v>24.5</v>
      </c>
      <c r="R34" s="4" t="n">
        <v>25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4" t="n">
        <v>20</v>
      </c>
      <c r="D35" s="4" t="n">
        <v>20.4</v>
      </c>
      <c r="E35" s="4" t="n">
        <v>20.7</v>
      </c>
      <c r="F35" s="4" t="n">
        <v>21.1</v>
      </c>
      <c r="G35" s="4" t="n">
        <v>21</v>
      </c>
      <c r="H35" s="4" t="n">
        <v>21.3</v>
      </c>
      <c r="I35" s="4" t="n">
        <v>21.6</v>
      </c>
      <c r="J35" s="4" t="n">
        <v>22</v>
      </c>
      <c r="K35" s="4" t="n">
        <v>22.3</v>
      </c>
      <c r="L35" s="4" t="n">
        <v>22.8</v>
      </c>
      <c r="M35" s="4" t="n">
        <v>23.3</v>
      </c>
      <c r="N35" s="4" t="n">
        <v>23.7</v>
      </c>
      <c r="O35" s="4" t="n">
        <v>24</v>
      </c>
      <c r="P35" s="4" t="n">
        <v>24.4</v>
      </c>
      <c r="Q35" s="4" t="n">
        <v>25</v>
      </c>
      <c r="R35" s="4" t="n">
        <v>25.3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4" t="n">
        <v>19.7</v>
      </c>
      <c r="D36" s="4" t="n">
        <v>20</v>
      </c>
      <c r="E36" s="4" t="n">
        <v>20.4</v>
      </c>
      <c r="F36" s="4" t="n">
        <v>20.7</v>
      </c>
      <c r="G36" s="4" t="n">
        <v>21</v>
      </c>
      <c r="H36" s="4" t="n">
        <v>21.6</v>
      </c>
      <c r="I36" s="4" t="n">
        <v>21.9</v>
      </c>
      <c r="J36" s="4" t="n">
        <v>22.3</v>
      </c>
      <c r="K36" s="4" t="n">
        <v>22.8</v>
      </c>
      <c r="L36" s="4" t="n">
        <v>23.2</v>
      </c>
      <c r="M36" s="4" t="n">
        <v>23.6</v>
      </c>
      <c r="N36" s="4" t="n">
        <v>24.1</v>
      </c>
      <c r="O36" s="4" t="n">
        <v>24.7</v>
      </c>
      <c r="P36" s="4" t="n">
        <v>25.3</v>
      </c>
      <c r="Q36" s="4" t="n">
        <v>25.8</v>
      </c>
      <c r="R36" s="4" t="n">
        <v>26.5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"/>
      <c r="D37" s="1"/>
      <c r="E37" s="1"/>
      <c r="F37" s="1"/>
      <c r="G37" s="1"/>
      <c r="H37" s="1"/>
      <c r="I37" s="1"/>
      <c r="J37" s="4"/>
      <c r="K37" s="4"/>
      <c r="L37" s="4" t="n">
        <v>21.2</v>
      </c>
      <c r="M37" s="4" t="n">
        <v>17.8</v>
      </c>
      <c r="N37" s="4" t="n">
        <v>18</v>
      </c>
      <c r="O37" s="4" t="n">
        <v>25.5</v>
      </c>
      <c r="P37" s="4" t="n">
        <v>28</v>
      </c>
      <c r="Q37" s="4" t="n">
        <v>28.8</v>
      </c>
      <c r="R37" s="4" t="n">
        <v>26.1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4" t="n">
        <v>15.6</v>
      </c>
      <c r="D38" s="4" t="n">
        <v>15.7</v>
      </c>
      <c r="E38" s="4" t="n">
        <v>15.6</v>
      </c>
      <c r="F38" s="4" t="n">
        <v>15.8</v>
      </c>
      <c r="G38" s="4" t="n">
        <v>16</v>
      </c>
      <c r="H38" s="4" t="n">
        <v>16.2</v>
      </c>
      <c r="I38" s="4" t="n">
        <v>16.5</v>
      </c>
      <c r="J38" s="4" t="n">
        <v>16.9</v>
      </c>
      <c r="K38" s="4" t="n">
        <v>17.1</v>
      </c>
      <c r="L38" s="4" t="n">
        <v>17.7</v>
      </c>
      <c r="M38" s="4" t="n">
        <v>18.2</v>
      </c>
      <c r="N38" s="4" t="n">
        <v>18.7</v>
      </c>
      <c r="O38" s="4" t="n">
        <v>19.2</v>
      </c>
      <c r="P38" s="4" t="n">
        <v>19.4</v>
      </c>
      <c r="Q38" s="4" t="n">
        <v>19.7</v>
      </c>
      <c r="R38" s="4" t="n">
        <v>20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4" t="n">
        <v>12.4</v>
      </c>
      <c r="D39" s="4" t="n">
        <v>12.9</v>
      </c>
      <c r="E39" s="4" t="n">
        <v>13.5</v>
      </c>
      <c r="F39" s="4" t="n">
        <v>13.6</v>
      </c>
      <c r="G39" s="4" t="n">
        <v>13.7</v>
      </c>
      <c r="H39" s="4" t="n">
        <v>13.9</v>
      </c>
      <c r="I39" s="4" t="n">
        <v>13.5</v>
      </c>
      <c r="J39" s="4" t="n">
        <v>13.3</v>
      </c>
      <c r="K39" s="4" t="n">
        <v>13.5</v>
      </c>
      <c r="L39" s="4" t="n">
        <v>13.7</v>
      </c>
      <c r="M39" s="4" t="n">
        <v>14.1</v>
      </c>
      <c r="N39" s="4" t="n">
        <v>14.8</v>
      </c>
      <c r="O39" s="4" t="n">
        <v>15</v>
      </c>
      <c r="P39" s="4" t="n">
        <v>15.3</v>
      </c>
      <c r="Q39" s="4" t="n">
        <v>15.5</v>
      </c>
      <c r="R39" s="4" t="n">
        <v>15.7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4" t="n">
        <v>0.0001</v>
      </c>
      <c r="D40" s="4" t="n">
        <v>4.2</v>
      </c>
      <c r="E40" s="4" t="n">
        <v>5</v>
      </c>
      <c r="F40" s="4" t="n">
        <v>6.3</v>
      </c>
      <c r="G40" s="4" t="n">
        <v>10.7</v>
      </c>
      <c r="H40" s="4" t="n">
        <v>12</v>
      </c>
      <c r="I40" s="4" t="n">
        <v>13.8</v>
      </c>
      <c r="J40" s="4" t="n">
        <v>18.4</v>
      </c>
      <c r="K40" s="4" t="n">
        <v>18.7</v>
      </c>
      <c r="L40" s="4" t="n">
        <v>18.8</v>
      </c>
      <c r="M40" s="4" t="n">
        <v>18.9</v>
      </c>
      <c r="N40" s="4" t="n">
        <v>19.1</v>
      </c>
      <c r="O40" s="4" t="n">
        <v>19.4</v>
      </c>
      <c r="P40" s="4" t="n">
        <v>20.5</v>
      </c>
      <c r="Q40" s="4" t="n">
        <v>20.8</v>
      </c>
      <c r="R40" s="4" t="n">
        <v>21.3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4" t="n">
        <v>16.8</v>
      </c>
      <c r="D41" s="4" t="n">
        <v>17.1</v>
      </c>
      <c r="E41" s="4" t="n">
        <v>17.3</v>
      </c>
      <c r="F41" s="4" t="n">
        <v>17.6</v>
      </c>
      <c r="G41" s="4" t="n">
        <v>17.8</v>
      </c>
      <c r="H41" s="4" t="n">
        <v>18</v>
      </c>
      <c r="I41" s="4" t="n">
        <v>18.2</v>
      </c>
      <c r="J41" s="4" t="n">
        <v>20</v>
      </c>
      <c r="K41" s="4" t="n">
        <v>20.1</v>
      </c>
      <c r="L41" s="4" t="n">
        <v>20.4</v>
      </c>
      <c r="M41" s="4" t="n">
        <v>20.6</v>
      </c>
      <c r="N41" s="4" t="n">
        <v>20.7</v>
      </c>
      <c r="O41" s="4" t="n">
        <v>20.9</v>
      </c>
      <c r="P41" s="4" t="n">
        <v>21.1</v>
      </c>
      <c r="Q41" s="4" t="n">
        <v>21.6</v>
      </c>
      <c r="R41" s="4" t="n">
        <v>21.8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4" t="n">
        <v>17.9</v>
      </c>
      <c r="D42" s="4" t="n">
        <v>17.8</v>
      </c>
      <c r="E42" s="4" t="n">
        <v>18</v>
      </c>
      <c r="F42" s="4" t="n">
        <v>18.3</v>
      </c>
      <c r="G42" s="4" t="n">
        <v>18.5</v>
      </c>
      <c r="H42" s="4" t="n">
        <v>18.8</v>
      </c>
      <c r="I42" s="4" t="n">
        <v>19.4</v>
      </c>
      <c r="J42" s="4" t="n">
        <v>26.5</v>
      </c>
      <c r="K42" s="4" t="n">
        <v>26.9</v>
      </c>
      <c r="L42" s="4" t="n">
        <v>27.1</v>
      </c>
      <c r="M42" s="4" t="n">
        <v>27.6</v>
      </c>
      <c r="N42" s="4" t="n">
        <v>28</v>
      </c>
      <c r="O42" s="4" t="n">
        <v>28.4</v>
      </c>
      <c r="P42" s="4" t="n">
        <v>28.7</v>
      </c>
      <c r="Q42" s="4" t="n">
        <v>29.2</v>
      </c>
      <c r="R42" s="4" t="n">
        <v>29.6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4" t="n">
        <v>25.3</v>
      </c>
      <c r="D43" s="4" t="n">
        <v>25.4</v>
      </c>
      <c r="E43" s="4" t="n">
        <v>25.5</v>
      </c>
      <c r="F43" s="4" t="n">
        <v>25.7</v>
      </c>
      <c r="G43" s="4" t="n">
        <v>25.8</v>
      </c>
      <c r="H43" s="4" t="n">
        <v>26.1</v>
      </c>
      <c r="I43" s="4" t="n">
        <v>26.3</v>
      </c>
      <c r="J43" s="4" t="n">
        <v>16.1</v>
      </c>
      <c r="K43" s="4" t="n">
        <v>18.1</v>
      </c>
      <c r="L43" s="4" t="n">
        <v>18</v>
      </c>
      <c r="M43" s="4" t="n">
        <v>17.5</v>
      </c>
      <c r="N43" s="4" t="n">
        <v>17.6</v>
      </c>
      <c r="O43" s="4" t="n">
        <v>18.1</v>
      </c>
      <c r="P43" s="4" t="n">
        <v>19</v>
      </c>
      <c r="Q43" s="4" t="n">
        <v>20.1</v>
      </c>
      <c r="R43" s="4" t="n">
        <v>20.3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4" t="n">
        <v>19.6</v>
      </c>
      <c r="D44" s="4" t="n">
        <v>19.9</v>
      </c>
      <c r="E44" s="4" t="n">
        <v>20.1</v>
      </c>
      <c r="F44" s="4" t="n">
        <v>20.7</v>
      </c>
      <c r="G44" s="4" t="n">
        <v>20.9</v>
      </c>
      <c r="H44" s="4" t="n">
        <v>21.3</v>
      </c>
      <c r="I44" s="4" t="n">
        <v>21.8</v>
      </c>
      <c r="J44" s="4" t="n">
        <v>22.1</v>
      </c>
      <c r="K44" s="4" t="n">
        <v>22.5</v>
      </c>
      <c r="L44" s="4" t="n">
        <v>23.1</v>
      </c>
      <c r="M44" s="4" t="n">
        <v>23.7</v>
      </c>
      <c r="N44" s="4" t="n">
        <v>23.9</v>
      </c>
      <c r="O44" s="4" t="n">
        <v>24.3</v>
      </c>
      <c r="P44" s="4" t="n">
        <v>24.7</v>
      </c>
      <c r="Q44" s="4" t="n">
        <v>24.7</v>
      </c>
      <c r="R44" s="4" t="n">
        <v>25.4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4" t="n">
        <v>19.1</v>
      </c>
      <c r="D45" s="4" t="n">
        <v>19.6</v>
      </c>
      <c r="E45" s="4" t="n">
        <v>19.9</v>
      </c>
      <c r="F45" s="4" t="n">
        <v>20.5</v>
      </c>
      <c r="G45" s="4" t="n">
        <v>21.1</v>
      </c>
      <c r="H45" s="4" t="n">
        <v>21.5</v>
      </c>
      <c r="I45" s="4" t="n">
        <v>22</v>
      </c>
      <c r="J45" s="4" t="n">
        <v>22.6</v>
      </c>
      <c r="K45" s="4" t="n">
        <v>23.1</v>
      </c>
      <c r="L45" s="4" t="n">
        <v>23.7</v>
      </c>
      <c r="M45" s="4" t="n">
        <v>24.2</v>
      </c>
      <c r="N45" s="4" t="n">
        <v>24.8</v>
      </c>
      <c r="O45" s="4" t="n">
        <v>25.4</v>
      </c>
      <c r="P45" s="4" t="n">
        <v>26</v>
      </c>
      <c r="Q45" s="4" t="n">
        <v>26.6</v>
      </c>
      <c r="R45" s="4" t="n">
        <v>27.3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4" t="n">
        <v>20.7</v>
      </c>
      <c r="D46" s="4" t="n">
        <v>20.8</v>
      </c>
      <c r="E46" s="4" t="n">
        <v>21.1</v>
      </c>
      <c r="F46" s="4" t="n">
        <v>21.5</v>
      </c>
      <c r="G46" s="4" t="n">
        <v>22</v>
      </c>
      <c r="H46" s="4" t="n">
        <v>22.4</v>
      </c>
      <c r="I46" s="4" t="n">
        <v>22.7</v>
      </c>
      <c r="J46" s="4" t="n">
        <v>23.2</v>
      </c>
      <c r="K46" s="4" t="n">
        <v>23.5</v>
      </c>
      <c r="L46" s="4" t="n">
        <v>24</v>
      </c>
      <c r="M46" s="4" t="n">
        <v>24.7</v>
      </c>
      <c r="N46" s="4" t="n">
        <v>25.6</v>
      </c>
      <c r="O46" s="4" t="n">
        <v>26.4</v>
      </c>
      <c r="P46" s="4" t="n">
        <v>26.9</v>
      </c>
      <c r="Q46" s="4" t="n">
        <v>27.7</v>
      </c>
      <c r="R46" s="4" t="n">
        <v>28.4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4" t="n">
        <v>21.8</v>
      </c>
      <c r="D47" s="4" t="n">
        <v>22.2</v>
      </c>
      <c r="E47" s="4" t="n">
        <v>22.6</v>
      </c>
      <c r="F47" s="4" t="n">
        <v>23</v>
      </c>
      <c r="G47" s="4" t="n">
        <v>23.5</v>
      </c>
      <c r="H47" s="4" t="n">
        <v>24</v>
      </c>
      <c r="I47" s="4" t="n">
        <v>24.5</v>
      </c>
      <c r="J47" s="4" t="n">
        <v>25</v>
      </c>
      <c r="K47" s="4" t="n">
        <v>25.5</v>
      </c>
      <c r="L47" s="4" t="n">
        <v>26</v>
      </c>
      <c r="M47" s="4" t="n">
        <v>26.4</v>
      </c>
      <c r="N47" s="4" t="n">
        <v>26.7</v>
      </c>
      <c r="O47" s="4" t="n">
        <v>27.2</v>
      </c>
      <c r="P47" s="4" t="n">
        <v>27.9</v>
      </c>
      <c r="Q47" s="4" t="n">
        <v>28.5</v>
      </c>
      <c r="R47" s="4" t="n">
        <v>29.2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4" t="n">
        <v>20.5</v>
      </c>
      <c r="D48" s="4" t="n">
        <v>20.8</v>
      </c>
      <c r="E48" s="4" t="n">
        <v>21.3</v>
      </c>
      <c r="F48" s="4" t="n">
        <v>21.8</v>
      </c>
      <c r="G48" s="4" t="n">
        <v>22.1</v>
      </c>
      <c r="H48" s="4" t="n">
        <v>22.8</v>
      </c>
      <c r="I48" s="4" t="n">
        <v>23.3</v>
      </c>
      <c r="J48" s="4" t="n">
        <v>23.7</v>
      </c>
      <c r="K48" s="4" t="n">
        <v>24.2</v>
      </c>
      <c r="L48" s="4" t="n">
        <v>24.7</v>
      </c>
      <c r="M48" s="4" t="n">
        <v>25.2</v>
      </c>
      <c r="N48" s="4" t="n">
        <v>25.7</v>
      </c>
      <c r="O48" s="4" t="n">
        <v>26.2</v>
      </c>
      <c r="P48" s="4" t="n">
        <v>26.7</v>
      </c>
      <c r="Q48" s="4" t="n">
        <v>27.3</v>
      </c>
      <c r="R48" s="4" t="n">
        <v>28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4" t="n">
        <v>18.4</v>
      </c>
      <c r="D49" s="4" t="n">
        <v>18.9</v>
      </c>
      <c r="E49" s="4" t="n">
        <v>19.4</v>
      </c>
      <c r="F49" s="4" t="n">
        <v>19.5</v>
      </c>
      <c r="G49" s="4" t="n">
        <v>19.6</v>
      </c>
      <c r="H49" s="4" t="n">
        <v>20</v>
      </c>
      <c r="I49" s="4" t="n">
        <v>20.3</v>
      </c>
      <c r="J49" s="4" t="n">
        <v>20.6</v>
      </c>
      <c r="K49" s="4" t="n">
        <v>20.9</v>
      </c>
      <c r="L49" s="4" t="n">
        <v>21.2</v>
      </c>
      <c r="M49" s="4" t="n">
        <v>21.6</v>
      </c>
      <c r="N49" s="4" t="n">
        <v>21.7</v>
      </c>
      <c r="O49" s="4" t="n">
        <v>22.1</v>
      </c>
      <c r="P49" s="4" t="n">
        <v>22.5</v>
      </c>
      <c r="Q49" s="4" t="n">
        <v>23.1</v>
      </c>
      <c r="R49" s="4" t="n">
        <v>23.7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4" t="n">
        <v>20.8</v>
      </c>
      <c r="D50" s="4" t="n">
        <v>21.3</v>
      </c>
      <c r="E50" s="4" t="n">
        <v>21.9</v>
      </c>
      <c r="F50" s="4" t="n">
        <v>22.3</v>
      </c>
      <c r="G50" s="4" t="n">
        <v>22.7</v>
      </c>
      <c r="H50" s="4" t="n">
        <v>23.3</v>
      </c>
      <c r="I50" s="4" t="n">
        <v>23.8</v>
      </c>
      <c r="J50" s="4" t="n">
        <v>24.3</v>
      </c>
      <c r="K50" s="4" t="n">
        <v>24.8</v>
      </c>
      <c r="L50" s="4" t="n">
        <v>25.4</v>
      </c>
      <c r="M50" s="4" t="n">
        <v>26</v>
      </c>
      <c r="N50" s="4" t="n">
        <v>26.4</v>
      </c>
      <c r="O50" s="4" t="n">
        <v>26.9</v>
      </c>
      <c r="P50" s="4" t="n">
        <v>27.5</v>
      </c>
      <c r="Q50" s="4" t="n">
        <v>28.1</v>
      </c>
      <c r="R50" s="4" t="n">
        <v>28.8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4" t="n">
        <v>19.8</v>
      </c>
      <c r="D51" s="4" t="n">
        <v>20.3</v>
      </c>
      <c r="E51" s="4" t="n">
        <v>20.7</v>
      </c>
      <c r="F51" s="4" t="n">
        <v>20.9</v>
      </c>
      <c r="G51" s="4" t="n">
        <v>21.2</v>
      </c>
      <c r="H51" s="4" t="n">
        <v>21.5</v>
      </c>
      <c r="I51" s="4" t="n">
        <v>21.8</v>
      </c>
      <c r="J51" s="4" t="n">
        <v>22.1</v>
      </c>
      <c r="K51" s="4" t="n">
        <v>22.4</v>
      </c>
      <c r="L51" s="4" t="n">
        <v>22.1</v>
      </c>
      <c r="M51" s="4" t="n">
        <v>23</v>
      </c>
      <c r="N51" s="4" t="n">
        <v>23.2</v>
      </c>
      <c r="O51" s="4" t="n">
        <v>23.6</v>
      </c>
      <c r="P51" s="4" t="n">
        <v>24.1</v>
      </c>
      <c r="Q51" s="4" t="n">
        <v>24.6</v>
      </c>
      <c r="R51" s="4" t="n">
        <v>25.3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4" t="n">
        <v>21.2</v>
      </c>
      <c r="D52" s="4" t="n">
        <v>21.6</v>
      </c>
      <c r="E52" s="4" t="n">
        <v>21.9</v>
      </c>
      <c r="F52" s="4" t="n">
        <v>22.1</v>
      </c>
      <c r="G52" s="4" t="n">
        <v>22.5</v>
      </c>
      <c r="H52" s="4" t="n">
        <v>22.8</v>
      </c>
      <c r="I52" s="4" t="n">
        <v>23.2</v>
      </c>
      <c r="J52" s="4" t="n">
        <v>23.6</v>
      </c>
      <c r="K52" s="4" t="n">
        <v>24</v>
      </c>
      <c r="L52" s="4" t="n">
        <v>24.5</v>
      </c>
      <c r="M52" s="4" t="n">
        <v>25</v>
      </c>
      <c r="N52" s="4" t="n">
        <v>25.6</v>
      </c>
      <c r="O52" s="4" t="n">
        <v>26.1</v>
      </c>
      <c r="P52" s="4" t="n">
        <v>26.7</v>
      </c>
      <c r="Q52" s="4" t="n">
        <v>27.3</v>
      </c>
      <c r="R52" s="4" t="n">
        <v>27.9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4" t="n">
        <v>22.1</v>
      </c>
      <c r="D53" s="4" t="n">
        <v>22.3</v>
      </c>
      <c r="E53" s="4" t="n">
        <v>22.7</v>
      </c>
      <c r="F53" s="4" t="n">
        <v>23.1</v>
      </c>
      <c r="G53" s="4" t="n">
        <v>23.6</v>
      </c>
      <c r="H53" s="4" t="n">
        <v>24</v>
      </c>
      <c r="I53" s="4" t="n">
        <v>24.4</v>
      </c>
      <c r="J53" s="4" t="n">
        <v>24.8</v>
      </c>
      <c r="K53" s="4" t="n">
        <v>25.1</v>
      </c>
      <c r="L53" s="4" t="n">
        <v>25.5</v>
      </c>
      <c r="M53" s="4" t="n">
        <v>26.1</v>
      </c>
      <c r="N53" s="4" t="n">
        <v>26.3</v>
      </c>
      <c r="O53" s="4" t="n">
        <v>26.7</v>
      </c>
      <c r="P53" s="4" t="n">
        <v>27.3</v>
      </c>
      <c r="Q53" s="4" t="n">
        <v>27.8</v>
      </c>
      <c r="R53" s="4" t="n">
        <v>28.4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4" t="n">
        <v>20.3</v>
      </c>
      <c r="D54" s="4" t="n">
        <v>20.7</v>
      </c>
      <c r="E54" s="4" t="n">
        <v>20.9</v>
      </c>
      <c r="F54" s="4" t="n">
        <v>21.6</v>
      </c>
      <c r="G54" s="4" t="n">
        <v>22</v>
      </c>
      <c r="H54" s="4" t="n">
        <v>22.3</v>
      </c>
      <c r="I54" s="4" t="n">
        <v>22.7</v>
      </c>
      <c r="J54" s="4" t="n">
        <v>23.1</v>
      </c>
      <c r="K54" s="4" t="n">
        <v>23.4</v>
      </c>
      <c r="L54" s="4" t="n">
        <v>24</v>
      </c>
      <c r="M54" s="4" t="n">
        <v>24.7</v>
      </c>
      <c r="N54" s="4" t="n">
        <v>25.3</v>
      </c>
      <c r="O54" s="4" t="n">
        <v>25.7</v>
      </c>
      <c r="P54" s="4" t="n">
        <v>26.4</v>
      </c>
      <c r="Q54" s="4" t="n">
        <v>27</v>
      </c>
      <c r="R54" s="4" t="n">
        <v>27.7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4" t="n">
        <v>21.8</v>
      </c>
      <c r="D55" s="4" t="n">
        <v>22.2</v>
      </c>
      <c r="E55" s="4" t="n">
        <v>22.6</v>
      </c>
      <c r="F55" s="4" t="n">
        <v>23.1</v>
      </c>
      <c r="G55" s="4" t="n">
        <v>23.6</v>
      </c>
      <c r="H55" s="4" t="n">
        <v>24.1</v>
      </c>
      <c r="I55" s="4" t="n">
        <v>24.8</v>
      </c>
      <c r="J55" s="4" t="n">
        <v>25.4</v>
      </c>
      <c r="K55" s="4" t="n">
        <v>25.8</v>
      </c>
      <c r="L55" s="4" t="n">
        <v>26.5</v>
      </c>
      <c r="M55" s="4" t="n">
        <v>27.3</v>
      </c>
      <c r="N55" s="4" t="n">
        <v>28.1</v>
      </c>
      <c r="O55" s="4" t="n">
        <v>28.9</v>
      </c>
      <c r="P55" s="4" t="n">
        <v>29.7</v>
      </c>
      <c r="Q55" s="4" t="n">
        <v>30.5</v>
      </c>
      <c r="R55" s="4" t="n">
        <v>31.4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4" t="n">
        <v>20.5</v>
      </c>
      <c r="D56" s="4" t="n">
        <v>20.8</v>
      </c>
      <c r="E56" s="4" t="n">
        <v>21.1</v>
      </c>
      <c r="F56" s="4" t="n">
        <v>21.5</v>
      </c>
      <c r="G56" s="4" t="n">
        <v>21.9</v>
      </c>
      <c r="H56" s="4" t="n">
        <v>22.3</v>
      </c>
      <c r="I56" s="4" t="n">
        <v>22.6</v>
      </c>
      <c r="J56" s="4" t="n">
        <v>22.9</v>
      </c>
      <c r="K56" s="4" t="n">
        <v>23.4</v>
      </c>
      <c r="L56" s="4" t="n">
        <v>24.3</v>
      </c>
      <c r="M56" s="4" t="n">
        <v>25</v>
      </c>
      <c r="N56" s="4" t="n">
        <v>25.6</v>
      </c>
      <c r="O56" s="4" t="n">
        <v>26.2</v>
      </c>
      <c r="P56" s="4" t="n">
        <v>26.8</v>
      </c>
      <c r="Q56" s="4" t="n">
        <v>27.4</v>
      </c>
      <c r="R56" s="4" t="n">
        <v>28.1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4" t="n">
        <v>22.7</v>
      </c>
      <c r="D57" s="4" t="n">
        <v>23</v>
      </c>
      <c r="E57" s="4" t="n">
        <v>24</v>
      </c>
      <c r="F57" s="4" t="n">
        <v>24.1</v>
      </c>
      <c r="G57" s="4" t="n">
        <v>24.7</v>
      </c>
      <c r="H57" s="4" t="n">
        <v>25.3</v>
      </c>
      <c r="I57" s="4" t="n">
        <v>25.7</v>
      </c>
      <c r="J57" s="4" t="n">
        <v>26.1</v>
      </c>
      <c r="K57" s="4" t="n">
        <v>26.5</v>
      </c>
      <c r="L57" s="4" t="n">
        <v>27.1</v>
      </c>
      <c r="M57" s="4" t="n">
        <v>27.8</v>
      </c>
      <c r="N57" s="4" t="n">
        <v>28.3</v>
      </c>
      <c r="O57" s="4" t="n">
        <v>28.8</v>
      </c>
      <c r="P57" s="4" t="n">
        <v>29.4</v>
      </c>
      <c r="Q57" s="4" t="n">
        <v>29.9</v>
      </c>
      <c r="R57" s="4" t="n">
        <v>30.6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4" t="n">
        <v>21.3</v>
      </c>
      <c r="D58" s="4" t="n">
        <v>21.6</v>
      </c>
      <c r="E58" s="4" t="n">
        <v>22</v>
      </c>
      <c r="F58" s="4" t="n">
        <v>22.4</v>
      </c>
      <c r="G58" s="4" t="n">
        <v>22.8</v>
      </c>
      <c r="H58" s="4" t="n">
        <v>23.2</v>
      </c>
      <c r="I58" s="4" t="n">
        <v>23.6</v>
      </c>
      <c r="J58" s="4" t="n">
        <v>24.1</v>
      </c>
      <c r="K58" s="4" t="n">
        <v>24.7</v>
      </c>
      <c r="L58" s="4" t="n">
        <v>25.3</v>
      </c>
      <c r="M58" s="4" t="n">
        <v>26.1</v>
      </c>
      <c r="N58" s="4" t="n">
        <v>26.8</v>
      </c>
      <c r="O58" s="4" t="n">
        <v>27.5</v>
      </c>
      <c r="P58" s="4" t="n">
        <v>28.2</v>
      </c>
      <c r="Q58" s="4" t="n">
        <v>29.1</v>
      </c>
      <c r="R58" s="4" t="n">
        <v>30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4" t="n">
        <v>19.7</v>
      </c>
      <c r="D59" s="4" t="n">
        <v>20.1</v>
      </c>
      <c r="E59" s="4" t="n">
        <v>20.7</v>
      </c>
      <c r="F59" s="4" t="n">
        <v>21</v>
      </c>
      <c r="G59" s="4" t="n">
        <v>21.2</v>
      </c>
      <c r="H59" s="4" t="n">
        <v>21.5</v>
      </c>
      <c r="I59" s="4" t="n">
        <v>22.1</v>
      </c>
      <c r="J59" s="4" t="n">
        <v>22.5</v>
      </c>
      <c r="K59" s="4" t="n">
        <v>23</v>
      </c>
      <c r="L59" s="4" t="n">
        <v>23.5</v>
      </c>
      <c r="M59" s="4" t="n">
        <v>24</v>
      </c>
      <c r="N59" s="4" t="n">
        <v>24.5</v>
      </c>
      <c r="O59" s="4" t="n">
        <v>25</v>
      </c>
      <c r="P59" s="4" t="n">
        <v>25.6</v>
      </c>
      <c r="Q59" s="4" t="n">
        <v>26.1</v>
      </c>
      <c r="R59" s="4" t="n">
        <v>26.6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4" t="n">
        <v>21.1</v>
      </c>
      <c r="D60" s="4" t="n">
        <v>21.5</v>
      </c>
      <c r="E60" s="4" t="n">
        <v>21.9</v>
      </c>
      <c r="F60" s="4" t="n">
        <v>22.3</v>
      </c>
      <c r="G60" s="4" t="n">
        <v>22.7</v>
      </c>
      <c r="H60" s="4" t="n">
        <v>23.1</v>
      </c>
      <c r="I60" s="4" t="n">
        <v>23.4</v>
      </c>
      <c r="J60" s="4" t="n">
        <v>23.7</v>
      </c>
      <c r="K60" s="4" t="n">
        <v>24</v>
      </c>
      <c r="L60" s="4" t="n">
        <v>24.4</v>
      </c>
      <c r="M60" s="4" t="n">
        <v>24.9</v>
      </c>
      <c r="N60" s="4" t="n">
        <v>25.2</v>
      </c>
      <c r="O60" s="4" t="n">
        <v>25.7</v>
      </c>
      <c r="P60" s="4" t="n">
        <v>26.1</v>
      </c>
      <c r="Q60" s="4" t="n">
        <v>26.6</v>
      </c>
      <c r="R60" s="4" t="n">
        <v>27.3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4" t="n">
        <v>18.9</v>
      </c>
      <c r="D61" s="4" t="n">
        <v>19.2</v>
      </c>
      <c r="E61" s="4" t="n">
        <v>19.6</v>
      </c>
      <c r="F61" s="4" t="n">
        <v>20</v>
      </c>
      <c r="G61" s="4" t="n">
        <v>20.4</v>
      </c>
      <c r="H61" s="4" t="n">
        <v>20.8</v>
      </c>
      <c r="I61" s="4" t="n">
        <v>21</v>
      </c>
      <c r="J61" s="4" t="n">
        <v>21.2</v>
      </c>
      <c r="K61" s="4" t="n">
        <v>21.5</v>
      </c>
      <c r="L61" s="4" t="n">
        <v>22.1</v>
      </c>
      <c r="M61" s="4" t="n">
        <v>22.9</v>
      </c>
      <c r="N61" s="4" t="n">
        <v>23.1</v>
      </c>
      <c r="O61" s="4" t="n">
        <v>23.5</v>
      </c>
      <c r="P61" s="4" t="n">
        <v>23.7</v>
      </c>
      <c r="Q61" s="4" t="n">
        <v>24.2</v>
      </c>
      <c r="R61" s="4" t="n">
        <v>24.6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4" t="n">
        <v>20.7</v>
      </c>
      <c r="D62" s="4" t="n">
        <v>21.1</v>
      </c>
      <c r="E62" s="4" t="n">
        <v>21.6</v>
      </c>
      <c r="F62" s="4" t="n">
        <v>22.2</v>
      </c>
      <c r="G62" s="4" t="n">
        <v>22.8</v>
      </c>
      <c r="H62" s="4" t="n">
        <v>23</v>
      </c>
      <c r="I62" s="4" t="n">
        <v>23.4</v>
      </c>
      <c r="J62" s="4" t="n">
        <v>23.7</v>
      </c>
      <c r="K62" s="4" t="n">
        <v>24.2</v>
      </c>
      <c r="L62" s="4" t="n">
        <v>24.6</v>
      </c>
      <c r="M62" s="4" t="n">
        <v>25</v>
      </c>
      <c r="N62" s="4" t="n">
        <v>25.4</v>
      </c>
      <c r="O62" s="4" t="n">
        <v>25.8</v>
      </c>
      <c r="P62" s="4" t="n">
        <v>26.4</v>
      </c>
      <c r="Q62" s="4" t="n">
        <v>26.9</v>
      </c>
      <c r="R62" s="4" t="n">
        <v>27.5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4" t="n">
        <v>16</v>
      </c>
      <c r="D63" s="4" t="n">
        <v>17.7</v>
      </c>
      <c r="E63" s="4" t="n">
        <v>17.8</v>
      </c>
      <c r="F63" s="4" t="n">
        <v>18.1</v>
      </c>
      <c r="G63" s="4" t="n">
        <v>18.3</v>
      </c>
      <c r="H63" s="4" t="n">
        <v>18.5</v>
      </c>
      <c r="I63" s="4" t="n">
        <v>18.7</v>
      </c>
      <c r="J63" s="4" t="n">
        <v>18.9</v>
      </c>
      <c r="K63" s="4" t="n">
        <v>19.1</v>
      </c>
      <c r="L63" s="4" t="n">
        <v>19.4</v>
      </c>
      <c r="M63" s="4" t="n">
        <v>19.8</v>
      </c>
      <c r="N63" s="4" t="n">
        <v>20.2</v>
      </c>
      <c r="O63" s="4" t="n">
        <v>20.7</v>
      </c>
      <c r="P63" s="4" t="n">
        <v>21.1</v>
      </c>
      <c r="Q63" s="4" t="n">
        <v>21.4</v>
      </c>
      <c r="R63" s="4" t="n">
        <v>21.8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4" t="n">
        <v>17.9</v>
      </c>
      <c r="D64" s="4" t="n">
        <v>18.1</v>
      </c>
      <c r="E64" s="4" t="n">
        <v>18.3</v>
      </c>
      <c r="F64" s="4" t="n">
        <v>18.4</v>
      </c>
      <c r="G64" s="4" t="n">
        <v>18.9</v>
      </c>
      <c r="H64" s="4" t="n">
        <v>19.2</v>
      </c>
      <c r="I64" s="4" t="n">
        <v>19.9</v>
      </c>
      <c r="J64" s="4" t="n">
        <v>20.2</v>
      </c>
      <c r="K64" s="4" t="n">
        <v>20.6</v>
      </c>
      <c r="L64" s="4" t="n">
        <v>21</v>
      </c>
      <c r="M64" s="4" t="n">
        <v>21.4</v>
      </c>
      <c r="N64" s="4" t="n">
        <v>21.7</v>
      </c>
      <c r="O64" s="4" t="n">
        <v>21.8</v>
      </c>
      <c r="P64" s="4" t="n">
        <v>21.7</v>
      </c>
      <c r="Q64" s="4" t="n">
        <v>21.8</v>
      </c>
      <c r="R64" s="4" t="n">
        <v>22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4" t="n">
        <v>12.7</v>
      </c>
      <c r="D65" s="4" t="n">
        <v>12.7</v>
      </c>
      <c r="E65" s="4" t="n">
        <v>12.7</v>
      </c>
      <c r="F65" s="4" t="n">
        <v>12.6</v>
      </c>
      <c r="G65" s="4" t="n">
        <v>12.9</v>
      </c>
      <c r="H65" s="4" t="n">
        <v>13</v>
      </c>
      <c r="I65" s="4" t="n">
        <v>13.1</v>
      </c>
      <c r="J65" s="4" t="n">
        <v>13.2</v>
      </c>
      <c r="K65" s="4" t="n">
        <v>12.9</v>
      </c>
      <c r="L65" s="4" t="n">
        <v>13.1</v>
      </c>
      <c r="M65" s="4" t="n">
        <v>13.5</v>
      </c>
      <c r="N65" s="4" t="n">
        <v>13.8</v>
      </c>
      <c r="O65" s="4" t="n">
        <v>13.9</v>
      </c>
      <c r="P65" s="4" t="n">
        <v>14.1</v>
      </c>
      <c r="Q65" s="4" t="n">
        <v>14.2</v>
      </c>
      <c r="R65" s="4" t="n">
        <v>14.3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4" t="n">
        <v>19.6</v>
      </c>
      <c r="D66" s="4" t="n">
        <v>19.9</v>
      </c>
      <c r="E66" s="4" t="n">
        <v>20.2</v>
      </c>
      <c r="F66" s="4" t="n">
        <v>20.5</v>
      </c>
      <c r="G66" s="4" t="n">
        <v>20.8</v>
      </c>
      <c r="H66" s="4" t="n">
        <v>21</v>
      </c>
      <c r="I66" s="4" t="n">
        <v>21.3</v>
      </c>
      <c r="J66" s="4" t="n">
        <v>21.6</v>
      </c>
      <c r="K66" s="4" t="n">
        <v>21.9</v>
      </c>
      <c r="L66" s="4" t="n">
        <v>22.3</v>
      </c>
      <c r="M66" s="4" t="n">
        <v>22.7</v>
      </c>
      <c r="N66" s="4" t="n">
        <v>23</v>
      </c>
      <c r="O66" s="4" t="n">
        <v>23.4</v>
      </c>
      <c r="P66" s="4" t="n">
        <v>23.8</v>
      </c>
      <c r="Q66" s="4" t="n">
        <v>25.5</v>
      </c>
      <c r="R66" s="4" t="n">
        <v>26.3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4" t="n">
        <v>20.1</v>
      </c>
      <c r="D67" s="4" t="n">
        <v>20.5</v>
      </c>
      <c r="E67" s="4" t="n">
        <v>20.8</v>
      </c>
      <c r="F67" s="4" t="n">
        <v>21.2</v>
      </c>
      <c r="G67" s="4" t="n">
        <v>21.5</v>
      </c>
      <c r="H67" s="4" t="n">
        <v>21.8</v>
      </c>
      <c r="I67" s="4" t="n">
        <v>22.1</v>
      </c>
      <c r="J67" s="4" t="n">
        <v>22.4</v>
      </c>
      <c r="K67" s="4" t="n">
        <v>22.4</v>
      </c>
      <c r="L67" s="4" t="n">
        <v>22.7</v>
      </c>
      <c r="M67" s="4" t="n">
        <v>23.1</v>
      </c>
      <c r="N67" s="4" t="n">
        <v>23.5</v>
      </c>
      <c r="O67" s="4" t="n">
        <v>23.8</v>
      </c>
      <c r="P67" s="4" t="n">
        <v>24.3</v>
      </c>
      <c r="Q67" s="4" t="n">
        <v>24.7</v>
      </c>
      <c r="R67" s="4" t="n">
        <v>25.3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4" t="n">
        <v>18.6</v>
      </c>
      <c r="D68" s="4" t="n">
        <v>19</v>
      </c>
      <c r="E68" s="4" t="n">
        <v>19.1</v>
      </c>
      <c r="F68" s="4" t="n">
        <v>19.3</v>
      </c>
      <c r="G68" s="4" t="n">
        <v>19.4</v>
      </c>
      <c r="H68" s="4" t="n">
        <v>19.5</v>
      </c>
      <c r="I68" s="4" t="n">
        <v>19.7</v>
      </c>
      <c r="J68" s="4" t="n">
        <v>20</v>
      </c>
      <c r="K68" s="4" t="n">
        <v>20</v>
      </c>
      <c r="L68" s="4" t="n">
        <v>20.1</v>
      </c>
      <c r="M68" s="4" t="n">
        <v>20.4</v>
      </c>
      <c r="N68" s="4" t="n">
        <v>20.7</v>
      </c>
      <c r="O68" s="4" t="n">
        <v>21</v>
      </c>
      <c r="P68" s="4" t="n">
        <v>21.3</v>
      </c>
      <c r="Q68" s="4" t="n">
        <v>21.5</v>
      </c>
      <c r="R68" s="4" t="n">
        <v>21.8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4" t="n">
        <v>21</v>
      </c>
      <c r="D69" s="4" t="n">
        <v>21.4</v>
      </c>
      <c r="E69" s="4" t="n">
        <v>21.8</v>
      </c>
      <c r="F69" s="4" t="n">
        <v>22</v>
      </c>
      <c r="G69" s="4" t="n">
        <v>22.1</v>
      </c>
      <c r="H69" s="4" t="n">
        <v>22.5</v>
      </c>
      <c r="I69" s="4" t="n">
        <v>22.7</v>
      </c>
      <c r="J69" s="4" t="n">
        <v>22.9</v>
      </c>
      <c r="K69" s="4" t="n">
        <v>23</v>
      </c>
      <c r="L69" s="4" t="n">
        <v>23.3</v>
      </c>
      <c r="M69" s="4" t="n">
        <v>23.9</v>
      </c>
      <c r="N69" s="4" t="n">
        <v>24.3</v>
      </c>
      <c r="O69" s="4" t="n">
        <v>24.6</v>
      </c>
      <c r="P69" s="4" t="n">
        <v>25</v>
      </c>
      <c r="Q69" s="4" t="n">
        <v>25.4</v>
      </c>
      <c r="R69" s="4" t="n">
        <v>25.9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4" t="n">
        <v>20</v>
      </c>
      <c r="D70" s="4" t="n">
        <v>20.3</v>
      </c>
      <c r="E70" s="4" t="n">
        <v>20.6</v>
      </c>
      <c r="F70" s="4" t="n">
        <v>20.8</v>
      </c>
      <c r="G70" s="4" t="n">
        <v>21.1</v>
      </c>
      <c r="H70" s="4" t="n">
        <v>21.4</v>
      </c>
      <c r="I70" s="4" t="n">
        <v>21.7</v>
      </c>
      <c r="J70" s="4" t="n">
        <v>22.1</v>
      </c>
      <c r="K70" s="4" t="n">
        <v>22.3</v>
      </c>
      <c r="L70" s="4" t="n">
        <v>22.7</v>
      </c>
      <c r="M70" s="4" t="n">
        <v>23.1</v>
      </c>
      <c r="N70" s="4" t="n">
        <v>24.2</v>
      </c>
      <c r="O70" s="4" t="n">
        <v>24.6</v>
      </c>
      <c r="P70" s="4" t="n">
        <v>25.2</v>
      </c>
      <c r="Q70" s="4" t="n">
        <v>25.2</v>
      </c>
      <c r="R70" s="4" t="n">
        <v>25.8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4" t="n">
        <v>20.4</v>
      </c>
      <c r="D71" s="4" t="n">
        <v>20.8</v>
      </c>
      <c r="E71" s="4" t="n">
        <v>21.1</v>
      </c>
      <c r="F71" s="4" t="n">
        <v>21.4</v>
      </c>
      <c r="G71" s="4" t="n">
        <v>21.6</v>
      </c>
      <c r="H71" s="4" t="n">
        <v>22</v>
      </c>
      <c r="I71" s="4" t="n">
        <v>22.4</v>
      </c>
      <c r="J71" s="4" t="n">
        <v>22.7</v>
      </c>
      <c r="K71" s="4" t="n">
        <v>23.1</v>
      </c>
      <c r="L71" s="4" t="n">
        <v>23.4</v>
      </c>
      <c r="M71" s="4" t="n">
        <v>23.7</v>
      </c>
      <c r="N71" s="4" t="n">
        <v>24.3</v>
      </c>
      <c r="O71" s="4" t="n">
        <v>24.6</v>
      </c>
      <c r="P71" s="4" t="n">
        <v>25</v>
      </c>
      <c r="Q71" s="4" t="n">
        <v>25.4</v>
      </c>
      <c r="R71" s="4" t="n">
        <v>25.8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4" t="n">
        <v>19.2</v>
      </c>
      <c r="D72" s="4" t="n">
        <v>19.5</v>
      </c>
      <c r="E72" s="4" t="n">
        <v>20</v>
      </c>
      <c r="F72" s="4" t="n">
        <v>20.6</v>
      </c>
      <c r="G72" s="4" t="n">
        <v>21.1</v>
      </c>
      <c r="H72" s="4" t="n">
        <v>21.5</v>
      </c>
      <c r="I72" s="4" t="n">
        <v>21.9</v>
      </c>
      <c r="J72" s="4" t="n">
        <v>22.2</v>
      </c>
      <c r="K72" s="4" t="n">
        <v>22.5</v>
      </c>
      <c r="L72" s="4" t="n">
        <v>23</v>
      </c>
      <c r="M72" s="4" t="n">
        <v>23.7</v>
      </c>
      <c r="N72" s="4" t="n">
        <v>24.3</v>
      </c>
      <c r="O72" s="4" t="n">
        <v>24.7</v>
      </c>
      <c r="P72" s="4" t="n">
        <v>25.2</v>
      </c>
      <c r="Q72" s="4" t="n">
        <v>25.8</v>
      </c>
      <c r="R72" s="4" t="n">
        <v>26.5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4" t="n">
        <v>20.4</v>
      </c>
      <c r="D73" s="4" t="n">
        <v>20.9</v>
      </c>
      <c r="E73" s="4" t="n">
        <v>21.3</v>
      </c>
      <c r="F73" s="4" t="n">
        <v>21.5</v>
      </c>
      <c r="G73" s="4" t="n">
        <v>22.1</v>
      </c>
      <c r="H73" s="4" t="n">
        <v>22.5</v>
      </c>
      <c r="I73" s="4" t="n">
        <v>22.8</v>
      </c>
      <c r="J73" s="4" t="n">
        <v>23.2</v>
      </c>
      <c r="K73" s="4" t="n">
        <v>22.9</v>
      </c>
      <c r="L73" s="4" t="n">
        <v>23.3</v>
      </c>
      <c r="M73" s="4" t="n">
        <v>23.6</v>
      </c>
      <c r="N73" s="4" t="n">
        <v>24.1</v>
      </c>
      <c r="O73" s="4" t="n">
        <v>24.5</v>
      </c>
      <c r="P73" s="4" t="n">
        <v>24.9</v>
      </c>
      <c r="Q73" s="4" t="n">
        <v>25.4</v>
      </c>
      <c r="R73" s="4" t="n">
        <v>25.9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4" t="n">
        <v>19.8</v>
      </c>
      <c r="D74" s="4" t="n">
        <v>20.1</v>
      </c>
      <c r="E74" s="4" t="n">
        <v>20.4</v>
      </c>
      <c r="F74" s="4" t="n">
        <v>20.8</v>
      </c>
      <c r="G74" s="4" t="n">
        <v>21.1</v>
      </c>
      <c r="H74" s="4" t="n">
        <v>21.3</v>
      </c>
      <c r="I74" s="4" t="n">
        <v>21.7</v>
      </c>
      <c r="J74" s="4" t="n">
        <v>22.2</v>
      </c>
      <c r="K74" s="4" t="n">
        <v>22.4</v>
      </c>
      <c r="L74" s="4" t="n">
        <v>22.8</v>
      </c>
      <c r="M74" s="4" t="n">
        <v>23.4</v>
      </c>
      <c r="N74" s="4" t="n">
        <v>23.7</v>
      </c>
      <c r="O74" s="4" t="n">
        <v>24.1</v>
      </c>
      <c r="P74" s="4" t="n">
        <v>24.5</v>
      </c>
      <c r="Q74" s="4" t="n">
        <v>24.9</v>
      </c>
      <c r="R74" s="4" t="n">
        <v>25.6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4" t="n">
        <v>19.4</v>
      </c>
      <c r="D75" s="4" t="n">
        <v>19.4</v>
      </c>
      <c r="E75" s="4" t="n">
        <v>19.6</v>
      </c>
      <c r="F75" s="4" t="n">
        <v>19.7</v>
      </c>
      <c r="G75" s="4" t="n">
        <v>20</v>
      </c>
      <c r="H75" s="4" t="n">
        <v>20.2</v>
      </c>
      <c r="I75" s="4" t="n">
        <v>20.4</v>
      </c>
      <c r="J75" s="4" t="n">
        <v>20.7</v>
      </c>
      <c r="K75" s="4" t="n">
        <v>20.6</v>
      </c>
      <c r="L75" s="4" t="n">
        <v>21.1</v>
      </c>
      <c r="M75" s="4" t="n">
        <v>21.5</v>
      </c>
      <c r="N75" s="4" t="n">
        <v>21.7</v>
      </c>
      <c r="O75" s="4" t="n">
        <v>22.1</v>
      </c>
      <c r="P75" s="4" t="n">
        <v>22.5</v>
      </c>
      <c r="Q75" s="4" t="n">
        <v>23.2</v>
      </c>
      <c r="R75" s="4" t="n">
        <v>23.5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4" t="n">
        <v>22.4</v>
      </c>
      <c r="D76" s="4" t="n">
        <v>22.6</v>
      </c>
      <c r="E76" s="4" t="n">
        <v>23</v>
      </c>
      <c r="F76" s="4" t="n">
        <v>23.4</v>
      </c>
      <c r="G76" s="4" t="n">
        <v>23.5</v>
      </c>
      <c r="H76" s="4" t="n">
        <v>24.2</v>
      </c>
      <c r="I76" s="4" t="n">
        <v>24.4</v>
      </c>
      <c r="J76" s="4" t="n">
        <v>24.7</v>
      </c>
      <c r="K76" s="4" t="n">
        <v>24.6</v>
      </c>
      <c r="L76" s="4" t="n">
        <v>25</v>
      </c>
      <c r="M76" s="4" t="n">
        <v>25.2</v>
      </c>
      <c r="N76" s="4" t="n">
        <v>25.5</v>
      </c>
      <c r="O76" s="4" t="n">
        <v>25.5</v>
      </c>
      <c r="P76" s="4" t="n">
        <v>25.7</v>
      </c>
      <c r="Q76" s="4" t="n">
        <v>25.9</v>
      </c>
      <c r="R76" s="4" t="n">
        <v>26.3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4" t="n">
        <v>19.4</v>
      </c>
      <c r="D77" s="4" t="n">
        <v>19.8</v>
      </c>
      <c r="E77" s="4" t="n">
        <v>20.1</v>
      </c>
      <c r="F77" s="4" t="n">
        <v>20.2</v>
      </c>
      <c r="G77" s="4" t="n">
        <v>20.4</v>
      </c>
      <c r="H77" s="4" t="n">
        <v>20.8</v>
      </c>
      <c r="I77" s="4" t="n">
        <v>21.1</v>
      </c>
      <c r="J77" s="4" t="n">
        <v>21.4</v>
      </c>
      <c r="K77" s="4" t="n">
        <v>21.7</v>
      </c>
      <c r="L77" s="4" t="n">
        <v>22.1</v>
      </c>
      <c r="M77" s="4" t="n">
        <v>22.4</v>
      </c>
      <c r="N77" s="4" t="n">
        <v>22.6</v>
      </c>
      <c r="O77" s="4" t="n">
        <v>22.9</v>
      </c>
      <c r="P77" s="4" t="n">
        <v>23.1</v>
      </c>
      <c r="Q77" s="4" t="n">
        <v>23.5</v>
      </c>
      <c r="R77" s="4" t="n">
        <v>24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4" t="n">
        <v>20.4</v>
      </c>
      <c r="D78" s="4" t="n">
        <v>20.7</v>
      </c>
      <c r="E78" s="4" t="n">
        <v>20.9</v>
      </c>
      <c r="F78" s="4" t="n">
        <v>21.2</v>
      </c>
      <c r="G78" s="4" t="n">
        <v>21.5</v>
      </c>
      <c r="H78" s="4" t="n">
        <v>21.8</v>
      </c>
      <c r="I78" s="4" t="n">
        <v>22.1</v>
      </c>
      <c r="J78" s="4" t="n">
        <v>22.3</v>
      </c>
      <c r="K78" s="4" t="n">
        <v>22.4</v>
      </c>
      <c r="L78" s="4" t="n">
        <v>22.8</v>
      </c>
      <c r="M78" s="4" t="n">
        <v>23.1</v>
      </c>
      <c r="N78" s="4" t="n">
        <v>23.3</v>
      </c>
      <c r="O78" s="4" t="n">
        <v>23.5</v>
      </c>
      <c r="P78" s="4" t="n">
        <v>23.8</v>
      </c>
      <c r="Q78" s="4" t="n">
        <v>24.1</v>
      </c>
      <c r="R78" s="4" t="n">
        <v>24.7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4" t="n">
        <v>20.6</v>
      </c>
      <c r="D79" s="4" t="n">
        <v>21</v>
      </c>
      <c r="E79" s="4" t="n">
        <v>21.3</v>
      </c>
      <c r="F79" s="4" t="n">
        <v>21.6</v>
      </c>
      <c r="G79" s="4" t="n">
        <v>21.9</v>
      </c>
      <c r="H79" s="4" t="n">
        <v>22.2</v>
      </c>
      <c r="I79" s="4" t="n">
        <v>22.5</v>
      </c>
      <c r="J79" s="4" t="n">
        <v>23</v>
      </c>
      <c r="K79" s="4" t="n">
        <v>23.2</v>
      </c>
      <c r="L79" s="4" t="n">
        <v>23.8</v>
      </c>
      <c r="M79" s="4" t="n">
        <v>24.3</v>
      </c>
      <c r="N79" s="4" t="n">
        <v>24.6</v>
      </c>
      <c r="O79" s="4" t="n">
        <v>24.9</v>
      </c>
      <c r="P79" s="4" t="n">
        <v>25.3</v>
      </c>
      <c r="Q79" s="4" t="n">
        <v>25.6</v>
      </c>
      <c r="R79" s="4" t="n">
        <v>26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4" t="n">
        <v>26.6</v>
      </c>
      <c r="D80" s="4" t="n">
        <v>27.2</v>
      </c>
      <c r="E80" s="4" t="n">
        <v>27.6</v>
      </c>
      <c r="F80" s="4" t="n">
        <v>27.8</v>
      </c>
      <c r="G80" s="4" t="n">
        <v>27.9</v>
      </c>
      <c r="H80" s="4" t="n">
        <v>28.4</v>
      </c>
      <c r="I80" s="4" t="n">
        <v>28.6</v>
      </c>
      <c r="J80" s="4" t="n">
        <v>29</v>
      </c>
      <c r="K80" s="4" t="n">
        <v>29</v>
      </c>
      <c r="L80" s="4" t="n">
        <v>29.3</v>
      </c>
      <c r="M80" s="4" t="n">
        <v>29.7</v>
      </c>
      <c r="N80" s="4" t="n">
        <v>29.8</v>
      </c>
      <c r="O80" s="4" t="n">
        <v>30.1</v>
      </c>
      <c r="P80" s="4" t="n">
        <v>29.5</v>
      </c>
      <c r="Q80" s="4" t="n">
        <v>29.2</v>
      </c>
      <c r="R80" s="4" t="n">
        <v>29.4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4" t="n">
        <v>21.6</v>
      </c>
      <c r="D81" s="4" t="n">
        <v>21.9</v>
      </c>
      <c r="E81" s="4" t="n">
        <v>22.1</v>
      </c>
      <c r="F81" s="4" t="n">
        <v>22.5</v>
      </c>
      <c r="G81" s="4" t="n">
        <v>23</v>
      </c>
      <c r="H81" s="4" t="n">
        <v>23.6</v>
      </c>
      <c r="I81" s="4" t="n">
        <v>24.2</v>
      </c>
      <c r="J81" s="4" t="n">
        <v>24.7</v>
      </c>
      <c r="K81" s="4" t="n">
        <v>24.1</v>
      </c>
      <c r="L81" s="4" t="n">
        <v>25.3</v>
      </c>
      <c r="M81" s="4" t="n">
        <v>25.2</v>
      </c>
      <c r="N81" s="4" t="n">
        <v>25.8</v>
      </c>
      <c r="O81" s="4" t="n">
        <v>26.1</v>
      </c>
      <c r="P81" s="4" t="n">
        <v>26.5</v>
      </c>
      <c r="Q81" s="4" t="n">
        <v>27.1</v>
      </c>
      <c r="R81" s="4" t="n">
        <v>28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4" t="n">
        <v>20.8</v>
      </c>
      <c r="D82" s="4" t="n">
        <v>21.1</v>
      </c>
      <c r="E82" s="4" t="n">
        <v>21.3</v>
      </c>
      <c r="F82" s="4" t="n">
        <v>21.5</v>
      </c>
      <c r="G82" s="4" t="n">
        <v>21.8</v>
      </c>
      <c r="H82" s="4" t="n">
        <v>22.1</v>
      </c>
      <c r="I82" s="4" t="n">
        <v>22.6</v>
      </c>
      <c r="J82" s="4" t="n">
        <v>23</v>
      </c>
      <c r="K82" s="4" t="n">
        <v>21.2</v>
      </c>
      <c r="L82" s="4" t="n">
        <v>21.6</v>
      </c>
      <c r="M82" s="4" t="n">
        <v>22</v>
      </c>
      <c r="N82" s="4" t="n">
        <v>22.4</v>
      </c>
      <c r="O82" s="4" t="n">
        <v>23</v>
      </c>
      <c r="P82" s="4" t="n">
        <v>23.5</v>
      </c>
      <c r="Q82" s="4" t="n">
        <v>23.8</v>
      </c>
      <c r="R82" s="4" t="n">
        <v>24.3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4" t="n">
        <v>27.9</v>
      </c>
      <c r="D83" s="4" t="n">
        <v>27.6</v>
      </c>
      <c r="E83" s="4" t="n">
        <v>28</v>
      </c>
      <c r="F83" s="4" t="n">
        <v>29.3</v>
      </c>
      <c r="G83" s="4" t="n">
        <v>29.9</v>
      </c>
      <c r="H83" s="4" t="n">
        <v>30.4</v>
      </c>
      <c r="I83" s="4" t="n">
        <v>30</v>
      </c>
      <c r="J83" s="4" t="n">
        <v>29.7</v>
      </c>
      <c r="K83" s="4" t="n">
        <v>25.9</v>
      </c>
      <c r="L83" s="4" t="n">
        <v>25.4</v>
      </c>
      <c r="M83" s="4" t="n">
        <v>25.5</v>
      </c>
      <c r="N83" s="4" t="n">
        <v>25.6</v>
      </c>
      <c r="O83" s="4" t="n">
        <v>24.1</v>
      </c>
      <c r="P83" s="4" t="n">
        <v>24.1</v>
      </c>
      <c r="Q83" s="4" t="n">
        <v>23.7</v>
      </c>
      <c r="R83" s="4" t="n">
        <v>24.1</v>
      </c>
    </row>
    <row r="84" customFormat="false" ht="15.75" hidden="false" customHeight="false" outlineLevel="0" collapsed="false">
      <c r="A84" s="141"/>
    </row>
    <row r="85" customFormat="false" ht="15.75" hidden="false" customHeight="false" outlineLevel="0" collapsed="false">
      <c r="A85" s="141"/>
    </row>
    <row r="86" customFormat="false" ht="15.75" hidden="false" customHeight="false" outlineLevel="0" collapsed="false">
      <c r="A86" s="141"/>
    </row>
    <row r="87" customFormat="false" ht="15.75" hidden="false" customHeight="false" outlineLevel="0" collapsed="false">
      <c r="A87" s="141"/>
    </row>
    <row r="88" customFormat="false" ht="15.75" hidden="false" customHeight="false" outlineLevel="0" collapsed="false">
      <c r="A88" s="141"/>
    </row>
    <row r="89" customFormat="false" ht="16.5" hidden="false" customHeight="false" outlineLevel="0" collapsed="false">
      <c r="A89" s="1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4" min="3" style="117" width="8.43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0.590546095834984</v>
      </c>
      <c r="C2" s="121" t="n">
        <v>2020</v>
      </c>
      <c r="D2" s="117" t="n">
        <v>47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0.57281511983096</v>
      </c>
      <c r="C3" s="121" t="n">
        <v>2020</v>
      </c>
      <c r="D3" s="117" t="n">
        <v>47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0.569714759839546</v>
      </c>
      <c r="C4" s="121" t="n">
        <v>2020</v>
      </c>
      <c r="D4" s="117" t="n">
        <v>47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0.578888124825459</v>
      </c>
      <c r="C5" s="121" t="n">
        <v>2020</v>
      </c>
      <c r="D5" s="117" t="n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0.537353226010461</v>
      </c>
      <c r="C6" s="121" t="n">
        <v>2020</v>
      </c>
      <c r="D6" s="117" t="n">
        <v>47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0.577887576249278</v>
      </c>
      <c r="C7" s="121" t="n">
        <v>2020</v>
      </c>
      <c r="D7" s="117" t="n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0.551293872259694</v>
      </c>
      <c r="C8" s="121" t="n">
        <v>2020</v>
      </c>
      <c r="D8" s="117" t="n">
        <v>47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0.577887576249278</v>
      </c>
      <c r="C9" s="121" t="n">
        <v>2020</v>
      </c>
      <c r="D9" s="117" t="n">
        <v>47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0.597061885985249</v>
      </c>
      <c r="C10" s="121" t="n">
        <v>2020</v>
      </c>
      <c r="D10" s="117" t="n">
        <v>47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0.601594036116782</v>
      </c>
      <c r="C11" s="121" t="n">
        <v>2020</v>
      </c>
      <c r="D11" s="117" t="n">
        <v>47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0.564449920385007</v>
      </c>
      <c r="C12" s="121" t="n">
        <v>2020</v>
      </c>
      <c r="D12" s="117" t="n">
        <v>47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0.602488599675334</v>
      </c>
      <c r="C13" s="121" t="n">
        <v>2020</v>
      </c>
      <c r="D13" s="117" t="n">
        <v>47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0.564449920385007</v>
      </c>
      <c r="C14" s="121" t="n">
        <v>2020</v>
      </c>
      <c r="D14" s="117" t="n">
        <v>47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0.58284484928624</v>
      </c>
      <c r="C15" s="121" t="n">
        <v>2020</v>
      </c>
      <c r="D15" s="117" t="n">
        <v>47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0.597976310789069</v>
      </c>
      <c r="C16" s="121" t="n">
        <v>2020</v>
      </c>
      <c r="D16" s="117" t="n">
        <v>47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0.564449920385007</v>
      </c>
      <c r="C17" s="121" t="n">
        <v>2020</v>
      </c>
      <c r="D17" s="117" t="n">
        <v>47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0.552419295053272</v>
      </c>
      <c r="C18" s="121" t="n">
        <v>2020</v>
      </c>
      <c r="D18" s="117" t="n">
        <v>47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0.41307904927447</v>
      </c>
      <c r="C19" s="121" t="n">
        <v>2020</v>
      </c>
      <c r="D19" s="117" t="n">
        <v>47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0.537353226010461</v>
      </c>
      <c r="C20" s="121" t="n">
        <v>2020</v>
      </c>
      <c r="D20" s="117" t="n">
        <v>47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0.549026654482285</v>
      </c>
      <c r="C21" s="121" t="n">
        <v>2020</v>
      </c>
      <c r="D21" s="117" t="n">
        <v>47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0.549026654482285</v>
      </c>
      <c r="C22" s="121" t="n">
        <v>2020</v>
      </c>
      <c r="D22" s="117" t="n">
        <v>47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0.577887576249278</v>
      </c>
      <c r="C23" s="121" t="n">
        <v>2020</v>
      </c>
      <c r="D23" s="117" t="n">
        <v>47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0.57688242082744</v>
      </c>
      <c r="C24" s="121" t="n">
        <v>2020</v>
      </c>
      <c r="D24" s="117" t="n">
        <v>47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0.567623622614355</v>
      </c>
      <c r="C25" s="121" t="n">
        <v>2020</v>
      </c>
      <c r="D25" s="117" t="n">
        <v>47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0.512189305437238</v>
      </c>
      <c r="C26" s="121" t="n">
        <v>2020</v>
      </c>
      <c r="D26" s="117" t="n">
        <v>47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0.594294217740742</v>
      </c>
      <c r="C27" s="121" t="n">
        <v>2020</v>
      </c>
      <c r="D27" s="117" t="n">
        <v>47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0.586730230002313</v>
      </c>
      <c r="C28" s="121" t="n">
        <v>2020</v>
      </c>
      <c r="D28" s="117" t="n">
        <v>47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0.526342601319478</v>
      </c>
      <c r="C29" s="121" t="n">
        <v>2020</v>
      </c>
      <c r="D29" s="117" t="n">
        <v>47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0.533737727846368</v>
      </c>
      <c r="C30" s="121" t="n">
        <v>2020</v>
      </c>
      <c r="D30" s="117" t="n">
        <v>47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0.508189157455477</v>
      </c>
      <c r="C31" s="121" t="n">
        <v>2020</v>
      </c>
      <c r="D31" s="117" t="n">
        <v>47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0.414937072936976</v>
      </c>
      <c r="C32" s="121" t="n">
        <v>2020</v>
      </c>
      <c r="D32" s="117" t="n">
        <v>47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0.540915512562256</v>
      </c>
      <c r="C33" s="121" t="n">
        <v>2020</v>
      </c>
      <c r="D33" s="117" t="n">
        <v>47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0.5</v>
      </c>
      <c r="C34" s="121" t="n">
        <v>2020</v>
      </c>
      <c r="D34" s="117" t="n">
        <v>47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0.504126503180508</v>
      </c>
      <c r="C35" s="121" t="n">
        <v>2020</v>
      </c>
      <c r="D35" s="117" t="n">
        <v>47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0.520007297167598</v>
      </c>
      <c r="C36" s="121" t="n">
        <v>2020</v>
      </c>
      <c r="D36" s="117" t="n">
        <v>47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0.514821993891344</v>
      </c>
      <c r="C37" s="121" t="n">
        <v>2020</v>
      </c>
      <c r="D37" s="117" t="n">
        <v>47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0.420448207626857</v>
      </c>
      <c r="C38" s="121" t="n">
        <v>2020</v>
      </c>
      <c r="D38" s="117" t="n">
        <v>47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0.331629283913622</v>
      </c>
      <c r="C39" s="121" t="n">
        <v>2020</v>
      </c>
      <c r="D39" s="117" t="n">
        <v>47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0.443280277314643</v>
      </c>
      <c r="C40" s="121" t="n">
        <v>2020</v>
      </c>
      <c r="D40" s="117" t="n">
        <v>47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0.451629305734838</v>
      </c>
      <c r="C41" s="121" t="n">
        <v>2020</v>
      </c>
      <c r="D41" s="117" t="n">
        <v>47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0.556867269959093</v>
      </c>
      <c r="C42" s="121" t="n">
        <v>2020</v>
      </c>
      <c r="D42" s="117" t="n">
        <v>47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0.425866427346767</v>
      </c>
      <c r="C43" s="121" t="n">
        <v>2020</v>
      </c>
      <c r="D43" s="117" t="n">
        <v>47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0.505487748644489</v>
      </c>
      <c r="C44" s="121" t="n">
        <v>2020</v>
      </c>
      <c r="D44" s="117" t="n">
        <v>47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0.530067901105872</v>
      </c>
      <c r="C45" s="121" t="n">
        <v>2020</v>
      </c>
      <c r="D45" s="117" t="n">
        <v>47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0.543261347647251</v>
      </c>
      <c r="C46" s="121" t="n">
        <v>2020</v>
      </c>
      <c r="D46" s="117" t="n">
        <v>47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0.552419295053272</v>
      </c>
      <c r="C47" s="121" t="n">
        <v>2020</v>
      </c>
      <c r="D47" s="117" t="n">
        <v>47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0.538546512884487</v>
      </c>
      <c r="C48" s="121" t="n">
        <v>2020</v>
      </c>
      <c r="D48" s="117" t="n">
        <v>47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0.481346491344381</v>
      </c>
      <c r="C49" s="121" t="n">
        <v>2020</v>
      </c>
      <c r="D49" s="117" t="n">
        <v>47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0.547884784773515</v>
      </c>
      <c r="C50" s="121" t="n">
        <v>2020</v>
      </c>
      <c r="D50" s="117" t="n">
        <v>47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0.504126503180508</v>
      </c>
      <c r="C51" s="121" t="n">
        <v>2020</v>
      </c>
      <c r="D51" s="117" t="n">
        <v>47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0.537353226010461</v>
      </c>
      <c r="C52" s="121" t="n">
        <v>2020</v>
      </c>
      <c r="D52" s="117" t="n">
        <v>47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0.543261347647251</v>
      </c>
      <c r="C53" s="121" t="n">
        <v>2020</v>
      </c>
      <c r="D53" s="117" t="n">
        <v>47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0.534948874690652</v>
      </c>
      <c r="C54" s="121" t="n">
        <v>2020</v>
      </c>
      <c r="D54" s="117" t="n">
        <v>47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0.575872628203166</v>
      </c>
      <c r="C55" s="121" t="n">
        <v>2020</v>
      </c>
      <c r="D55" s="117" t="n">
        <v>47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0.53973392827837</v>
      </c>
      <c r="C56" s="121" t="n">
        <v>2020</v>
      </c>
      <c r="D56" s="117" t="n">
        <v>47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0.567623622614355</v>
      </c>
      <c r="C57" s="121" t="n">
        <v>2020</v>
      </c>
      <c r="D57" s="117" t="n">
        <v>47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0.561231024154687</v>
      </c>
      <c r="C58" s="121" t="n">
        <v>2020</v>
      </c>
      <c r="D58" s="117" t="n">
        <v>47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0.521287212741057</v>
      </c>
      <c r="C59" s="121" t="n">
        <v>2020</v>
      </c>
      <c r="D59" s="117" t="n">
        <v>47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0.530067901105872</v>
      </c>
      <c r="C60" s="121" t="n">
        <v>2020</v>
      </c>
      <c r="D60" s="117" t="n">
        <v>47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0.494396295185926</v>
      </c>
      <c r="C61" s="121" t="n">
        <v>2020</v>
      </c>
      <c r="D61" s="117" t="n">
        <v>47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0.532520544719981</v>
      </c>
      <c r="C62" s="121" t="n">
        <v>2020</v>
      </c>
      <c r="D62" s="117" t="n">
        <v>47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0.451629305734838</v>
      </c>
      <c r="C63" s="121" t="n">
        <v>2020</v>
      </c>
      <c r="D63" s="117" t="n">
        <v>47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0.454904737248583</v>
      </c>
      <c r="C64" s="121" t="n">
        <v>2020</v>
      </c>
      <c r="D64" s="117" t="n">
        <v>47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0.297662266163094</v>
      </c>
      <c r="C65" s="121" t="n">
        <v>2020</v>
      </c>
      <c r="D65" s="117" t="n">
        <v>47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0.517427866158681</v>
      </c>
      <c r="C66" s="121" t="n">
        <v>2020</v>
      </c>
      <c r="D66" s="117" t="n">
        <v>47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0.504126503180508</v>
      </c>
      <c r="C67" s="121" t="n">
        <v>2020</v>
      </c>
      <c r="D67" s="117" t="n">
        <v>47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0.451629305734838</v>
      </c>
      <c r="C68" s="121" t="n">
        <v>2020</v>
      </c>
      <c r="D68" s="117" t="n">
        <v>47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0.512189305437238</v>
      </c>
      <c r="C69" s="121" t="n">
        <v>2020</v>
      </c>
      <c r="D69" s="117" t="n">
        <v>47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0.510862786335047</v>
      </c>
      <c r="C70" s="121" t="n">
        <v>2020</v>
      </c>
      <c r="D70" s="117" t="n">
        <v>47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0.510862786335047</v>
      </c>
      <c r="C71" s="121" t="n">
        <v>2020</v>
      </c>
      <c r="D71" s="117" t="n">
        <v>47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0.520007297167598</v>
      </c>
      <c r="C72" s="121" t="n">
        <v>2020</v>
      </c>
      <c r="D72" s="117" t="n">
        <v>47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0.512189305437238</v>
      </c>
      <c r="C73" s="121" t="n">
        <v>2020</v>
      </c>
      <c r="D73" s="117" t="n">
        <v>47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0.508189157455477</v>
      </c>
      <c r="C74" s="121" t="n">
        <v>2020</v>
      </c>
      <c r="D74" s="117" t="n">
        <v>47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0.478360513885474</v>
      </c>
      <c r="C75" s="121" t="n">
        <v>2020</v>
      </c>
      <c r="D75" s="117" t="n">
        <v>47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0.517427866158681</v>
      </c>
      <c r="C76" s="121" t="n">
        <v>2020</v>
      </c>
      <c r="D76" s="117" t="n">
        <v>47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0.485765970576803</v>
      </c>
      <c r="C77" s="121" t="n">
        <v>2020</v>
      </c>
      <c r="D77" s="117" t="n">
        <v>47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0.495808273560173</v>
      </c>
      <c r="C78" s="121" t="n">
        <v>2020</v>
      </c>
      <c r="D78" s="117" t="n">
        <v>47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0.513509025354386</v>
      </c>
      <c r="C79" s="121" t="n">
        <v>2020</v>
      </c>
      <c r="D79" s="117" t="n">
        <v>47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0.554653952990429</v>
      </c>
      <c r="C80" s="121" t="n">
        <v>2020</v>
      </c>
      <c r="D80" s="117" t="n">
        <v>47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0.538546512884487</v>
      </c>
      <c r="C81" s="121" t="n">
        <v>2020</v>
      </c>
      <c r="D81" s="117" t="n">
        <v>47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0.490115410836174</v>
      </c>
      <c r="C82" s="121" t="n">
        <v>2020</v>
      </c>
      <c r="D82" s="117" t="n">
        <v>47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0.487223492184618</v>
      </c>
      <c r="C83" s="121" t="n">
        <v>2020</v>
      </c>
      <c r="D83" s="117" t="n">
        <v>47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R2" activeCellId="1" sqref="C1:C83 R2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"/>
    <col collapsed="false" customWidth="false" hidden="false" outlineLevel="0" max="6" min="3" style="116" width="9.14"/>
    <col collapsed="false" customWidth="true" hidden="true" outlineLevel="0" max="16" min="7" style="116" width="10.16"/>
    <col collapsed="false" customWidth="false" hidden="false" outlineLevel="0" max="17" min="17" style="116" width="9.14"/>
    <col collapsed="false" customWidth="true" hidden="false" outlineLevel="0" max="18" min="18" style="116" width="10.57"/>
    <col collapsed="false" customWidth="false" hidden="false" outlineLevel="0" max="16384" min="19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18" t="n">
        <v>2005</v>
      </c>
      <c r="D1" s="118" t="n">
        <v>2006</v>
      </c>
      <c r="E1" s="118" t="n">
        <v>2007</v>
      </c>
      <c r="F1" s="118" t="n">
        <v>2008</v>
      </c>
      <c r="G1" s="118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44" t="n">
        <v>9.9</v>
      </c>
      <c r="D2" s="144" t="n">
        <v>8.7</v>
      </c>
      <c r="E2" s="144" t="n">
        <v>9.1</v>
      </c>
      <c r="F2" s="144" t="n">
        <v>8.7</v>
      </c>
      <c r="G2" s="144" t="n">
        <v>10.7</v>
      </c>
      <c r="H2" s="144" t="n">
        <v>9.6</v>
      </c>
      <c r="I2" s="144" t="n">
        <v>9</v>
      </c>
      <c r="J2" s="144" t="n">
        <v>7.5</v>
      </c>
      <c r="K2" s="144" t="n">
        <v>8</v>
      </c>
      <c r="L2" s="144" t="n">
        <v>7.8</v>
      </c>
      <c r="M2" s="144" t="n">
        <v>8.6</v>
      </c>
      <c r="N2" s="144" t="n">
        <v>8.8</v>
      </c>
      <c r="O2" s="144" t="n">
        <v>8.2</v>
      </c>
      <c r="P2" s="144" t="n">
        <v>8.8</v>
      </c>
      <c r="Q2" s="144" t="n">
        <v>8.6</v>
      </c>
      <c r="R2" s="144" t="n">
        <v>8.2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44" t="n">
        <v>9.6</v>
      </c>
      <c r="D3" s="144" t="n">
        <v>10.5</v>
      </c>
      <c r="E3" s="144" t="n">
        <v>7.7</v>
      </c>
      <c r="F3" s="144" t="n">
        <v>8</v>
      </c>
      <c r="G3" s="144" t="n">
        <v>8.9</v>
      </c>
      <c r="H3" s="144" t="n">
        <v>10.6</v>
      </c>
      <c r="I3" s="144" t="n">
        <v>10.6</v>
      </c>
      <c r="J3" s="144" t="n">
        <v>9.3</v>
      </c>
      <c r="K3" s="144" t="n">
        <v>10.2</v>
      </c>
      <c r="L3" s="144" t="n">
        <v>9.7</v>
      </c>
      <c r="M3" s="144" t="n">
        <v>10.5</v>
      </c>
      <c r="N3" s="144" t="n">
        <v>9.3</v>
      </c>
      <c r="O3" s="144" t="n">
        <v>9.3</v>
      </c>
      <c r="P3" s="144" t="n">
        <v>9.3</v>
      </c>
      <c r="Q3" s="144" t="n">
        <v>9</v>
      </c>
      <c r="R3" s="144" t="n">
        <v>8.5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44" t="n">
        <v>12.2</v>
      </c>
      <c r="D4" s="144" t="n">
        <v>13.3</v>
      </c>
      <c r="E4" s="144" t="n">
        <v>10.8</v>
      </c>
      <c r="F4" s="144" t="n">
        <v>8.9</v>
      </c>
      <c r="G4" s="144" t="n">
        <v>11.5</v>
      </c>
      <c r="H4" s="144" t="n">
        <v>11.6</v>
      </c>
      <c r="I4" s="144" t="n">
        <v>11.2</v>
      </c>
      <c r="J4" s="144" t="n">
        <v>11.2</v>
      </c>
      <c r="K4" s="144" t="n">
        <v>11.7</v>
      </c>
      <c r="L4" s="144" t="n">
        <v>12</v>
      </c>
      <c r="M4" s="144" t="n">
        <v>11.7</v>
      </c>
      <c r="N4" s="144" t="n">
        <v>11.8</v>
      </c>
      <c r="O4" s="144" t="n">
        <v>11</v>
      </c>
      <c r="P4" s="144" t="n">
        <v>11.4</v>
      </c>
      <c r="Q4" s="144" t="n">
        <v>10.4</v>
      </c>
      <c r="R4" s="144" t="n">
        <v>11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44" t="n">
        <v>6.7</v>
      </c>
      <c r="D5" s="144" t="n">
        <v>6.3</v>
      </c>
      <c r="E5" s="144" t="n">
        <v>4.8</v>
      </c>
      <c r="F5" s="144" t="n">
        <v>4.8</v>
      </c>
      <c r="G5" s="144" t="n">
        <v>8.1</v>
      </c>
      <c r="H5" s="144" t="n">
        <v>8.7</v>
      </c>
      <c r="I5" s="144" t="n">
        <v>8.2</v>
      </c>
      <c r="J5" s="144" t="n">
        <v>8.3</v>
      </c>
      <c r="K5" s="144" t="n">
        <v>7.3</v>
      </c>
      <c r="L5" s="144" t="n">
        <v>8</v>
      </c>
      <c r="M5" s="144" t="n">
        <v>9</v>
      </c>
      <c r="N5" s="144" t="n">
        <v>9.1</v>
      </c>
      <c r="O5" s="144" t="n">
        <v>9.3</v>
      </c>
      <c r="P5" s="144" t="n">
        <v>9.3</v>
      </c>
      <c r="Q5" s="144" t="n">
        <v>10</v>
      </c>
      <c r="R5" s="144" t="n">
        <v>10.8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44" t="n">
        <v>16.2</v>
      </c>
      <c r="D6" s="144" t="n">
        <v>14</v>
      </c>
      <c r="E6" s="144" t="n">
        <v>12.1</v>
      </c>
      <c r="F6" s="144" t="n">
        <v>11.1</v>
      </c>
      <c r="G6" s="144" t="n">
        <v>14.7</v>
      </c>
      <c r="H6" s="144" t="n">
        <v>15.3</v>
      </c>
      <c r="I6" s="144" t="n">
        <v>14</v>
      </c>
      <c r="J6" s="144" t="n">
        <v>10.9</v>
      </c>
      <c r="K6" s="144" t="n">
        <v>10</v>
      </c>
      <c r="L6" s="144" t="n">
        <v>8.9</v>
      </c>
      <c r="M6" s="144" t="n">
        <v>10.3</v>
      </c>
      <c r="N6" s="144" t="n">
        <v>10.9</v>
      </c>
      <c r="O6" s="144" t="n">
        <v>10.5</v>
      </c>
      <c r="P6" s="144" t="n">
        <v>10.4</v>
      </c>
      <c r="Q6" s="144" t="n">
        <v>10.2</v>
      </c>
      <c r="R6" s="144" t="n">
        <v>10.6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44" t="n">
        <v>7.3</v>
      </c>
      <c r="D7" s="144" t="n">
        <v>7.4</v>
      </c>
      <c r="E7" s="144" t="n">
        <v>7.2</v>
      </c>
      <c r="F7" s="144" t="n">
        <v>6</v>
      </c>
      <c r="G7" s="144" t="n">
        <v>8.3</v>
      </c>
      <c r="H7" s="144" t="n">
        <v>7.4</v>
      </c>
      <c r="I7" s="144" t="n">
        <v>8</v>
      </c>
      <c r="J7" s="144" t="n">
        <v>7.4</v>
      </c>
      <c r="K7" s="144" t="n">
        <v>7.9</v>
      </c>
      <c r="L7" s="144" t="n">
        <v>7.4</v>
      </c>
      <c r="M7" s="144" t="n">
        <v>8.6</v>
      </c>
      <c r="N7" s="144" t="n">
        <v>8.7</v>
      </c>
      <c r="O7" s="144" t="n">
        <v>8.2</v>
      </c>
      <c r="P7" s="144" t="n">
        <v>8.1</v>
      </c>
      <c r="Q7" s="144" t="n">
        <v>8.8</v>
      </c>
      <c r="R7" s="144" t="n">
        <v>8.7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44" t="n">
        <v>10.8</v>
      </c>
      <c r="D8" s="144" t="n">
        <v>11.3</v>
      </c>
      <c r="E8" s="144" t="n">
        <v>10.4</v>
      </c>
      <c r="F8" s="144" t="n">
        <v>9.1</v>
      </c>
      <c r="G8" s="144" t="n">
        <v>11.4</v>
      </c>
      <c r="H8" s="144" t="n">
        <v>9.8</v>
      </c>
      <c r="I8" s="144" t="n">
        <v>9</v>
      </c>
      <c r="J8" s="144" t="n">
        <v>8</v>
      </c>
      <c r="K8" s="144" t="n">
        <v>8.3</v>
      </c>
      <c r="L8" s="144" t="n">
        <v>8.7</v>
      </c>
      <c r="M8" s="144" t="n">
        <v>7.7</v>
      </c>
      <c r="N8" s="144" t="n">
        <v>7.4</v>
      </c>
      <c r="O8" s="144" t="n">
        <v>8</v>
      </c>
      <c r="P8" s="144" t="n">
        <v>8</v>
      </c>
      <c r="Q8" s="144" t="n">
        <v>8.9</v>
      </c>
      <c r="R8" s="144" t="n">
        <v>8.5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44" t="n">
        <v>10.3</v>
      </c>
      <c r="D9" s="144" t="n">
        <v>9.6</v>
      </c>
      <c r="E9" s="144" t="n">
        <v>7.9</v>
      </c>
      <c r="F9" s="144" t="n">
        <v>6.5</v>
      </c>
      <c r="G9" s="144" t="n">
        <v>7.6</v>
      </c>
      <c r="H9" s="144" t="n">
        <v>9.1</v>
      </c>
      <c r="I9" s="144" t="n">
        <v>9.4</v>
      </c>
      <c r="J9" s="144" t="n">
        <v>8.9</v>
      </c>
      <c r="K9" s="144" t="n">
        <v>10.4</v>
      </c>
      <c r="L9" s="144" t="n">
        <v>8.4</v>
      </c>
      <c r="M9" s="144" t="n">
        <v>8.1</v>
      </c>
      <c r="N9" s="144" t="n">
        <v>8.6</v>
      </c>
      <c r="O9" s="144" t="n">
        <v>7.9</v>
      </c>
      <c r="P9" s="144" t="n">
        <v>8.4</v>
      </c>
      <c r="Q9" s="144" t="n">
        <v>7.2</v>
      </c>
      <c r="R9" s="144" t="n">
        <v>7.7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44" t="n">
        <v>6.6</v>
      </c>
      <c r="D10" s="144" t="n">
        <v>8</v>
      </c>
      <c r="E10" s="144" t="n">
        <v>7.1</v>
      </c>
      <c r="F10" s="144" t="n">
        <v>6.5</v>
      </c>
      <c r="G10" s="144" t="n">
        <v>8.1</v>
      </c>
      <c r="H10" s="144" t="n">
        <v>10.8</v>
      </c>
      <c r="I10" s="144" t="n">
        <v>10.4</v>
      </c>
      <c r="J10" s="144" t="n">
        <v>9.9</v>
      </c>
      <c r="K10" s="144" t="n">
        <v>9</v>
      </c>
      <c r="L10" s="144" t="n">
        <v>9.3</v>
      </c>
      <c r="M10" s="144" t="n">
        <v>9.8</v>
      </c>
      <c r="N10" s="144" t="n">
        <v>10.4</v>
      </c>
      <c r="O10" s="144" t="n">
        <v>9.7</v>
      </c>
      <c r="P10" s="144" t="n">
        <v>9.1</v>
      </c>
      <c r="Q10" s="144" t="n">
        <v>8.6</v>
      </c>
      <c r="R10" s="144" t="n">
        <v>9.3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44" t="n">
        <v>11.9</v>
      </c>
      <c r="D11" s="144" t="n">
        <v>11.9</v>
      </c>
      <c r="E11" s="144" t="n">
        <v>11.7</v>
      </c>
      <c r="F11" s="144" t="n">
        <v>10.5</v>
      </c>
      <c r="G11" s="144" t="n">
        <v>11.6</v>
      </c>
      <c r="H11" s="144" t="n">
        <v>14.1</v>
      </c>
      <c r="I11" s="144" t="n">
        <v>12.6</v>
      </c>
      <c r="J11" s="144" t="n">
        <v>12.1</v>
      </c>
      <c r="K11" s="144" t="n">
        <v>12.6</v>
      </c>
      <c r="L11" s="144" t="n">
        <v>16</v>
      </c>
      <c r="M11" s="144" t="n">
        <v>14.3</v>
      </c>
      <c r="N11" s="144" t="n">
        <v>16.5</v>
      </c>
      <c r="O11" s="144" t="n">
        <v>10.7</v>
      </c>
      <c r="P11" s="144" t="n">
        <v>9.7</v>
      </c>
      <c r="Q11" s="144" t="n">
        <v>10.1</v>
      </c>
      <c r="R11" s="144" t="n">
        <v>9.9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44" t="n">
        <v>7.9</v>
      </c>
      <c r="D12" s="144" t="n">
        <v>7.8</v>
      </c>
      <c r="E12" s="144" t="n">
        <v>7.9</v>
      </c>
      <c r="F12" s="144" t="n">
        <v>7.6</v>
      </c>
      <c r="G12" s="144" t="n">
        <v>9.1</v>
      </c>
      <c r="H12" s="144" t="n">
        <v>10.1</v>
      </c>
      <c r="I12" s="144" t="n">
        <v>10</v>
      </c>
      <c r="J12" s="144" t="n">
        <v>8.9</v>
      </c>
      <c r="K12" s="144" t="n">
        <v>9.7</v>
      </c>
      <c r="L12" s="144" t="n">
        <v>10.3</v>
      </c>
      <c r="M12" s="144" t="n">
        <v>9.8</v>
      </c>
      <c r="N12" s="144" t="n">
        <v>9.7</v>
      </c>
      <c r="O12" s="144" t="n">
        <v>9.9</v>
      </c>
      <c r="P12" s="144" t="n">
        <v>10.3</v>
      </c>
      <c r="Q12" s="144" t="n">
        <v>10.9</v>
      </c>
      <c r="R12" s="144" t="n">
        <v>9.3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44" t="n">
        <v>8.3</v>
      </c>
      <c r="D13" s="144" t="n">
        <v>8.1</v>
      </c>
      <c r="E13" s="144" t="n">
        <v>7.3</v>
      </c>
      <c r="F13" s="144" t="n">
        <v>6.9</v>
      </c>
      <c r="G13" s="144" t="n">
        <v>8.5</v>
      </c>
      <c r="H13" s="144" t="n">
        <v>10.6</v>
      </c>
      <c r="I13" s="144" t="n">
        <v>10.9</v>
      </c>
      <c r="J13" s="144" t="n">
        <v>12.3</v>
      </c>
      <c r="K13" s="144" t="n">
        <v>11.8</v>
      </c>
      <c r="L13" s="144" t="n">
        <v>11.5</v>
      </c>
      <c r="M13" s="144" t="n">
        <v>13.6</v>
      </c>
      <c r="N13" s="144" t="n">
        <v>12.4</v>
      </c>
      <c r="O13" s="144" t="n">
        <v>11</v>
      </c>
      <c r="P13" s="144" t="n">
        <v>12.8</v>
      </c>
      <c r="Q13" s="144" t="n">
        <v>10.9</v>
      </c>
      <c r="R13" s="144" t="n">
        <v>11.3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44" t="n">
        <v>10.3</v>
      </c>
      <c r="D14" s="144" t="n">
        <v>10.3</v>
      </c>
      <c r="E14" s="144" t="n">
        <v>11.1</v>
      </c>
      <c r="F14" s="144" t="n">
        <v>8.9</v>
      </c>
      <c r="G14" s="144" t="n">
        <v>11.8</v>
      </c>
      <c r="H14" s="144" t="n">
        <v>10.3</v>
      </c>
      <c r="I14" s="144" t="n">
        <v>11.6</v>
      </c>
      <c r="J14" s="144" t="n">
        <v>12.2</v>
      </c>
      <c r="K14" s="144" t="n">
        <v>10.5</v>
      </c>
      <c r="L14" s="144" t="n">
        <v>11.1</v>
      </c>
      <c r="M14" s="144" t="n">
        <v>13.5</v>
      </c>
      <c r="N14" s="144" t="n">
        <v>14.5</v>
      </c>
      <c r="O14" s="144" t="n">
        <v>12.4</v>
      </c>
      <c r="P14" s="144" t="n">
        <v>12.3</v>
      </c>
      <c r="Q14" s="144" t="n">
        <v>10.3</v>
      </c>
      <c r="R14" s="144" t="n">
        <v>11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44" t="n">
        <v>7.7</v>
      </c>
      <c r="D15" s="144" t="n">
        <v>8.9</v>
      </c>
      <c r="E15" s="144" t="n">
        <v>8.7</v>
      </c>
      <c r="F15" s="144" t="n">
        <v>9</v>
      </c>
      <c r="G15" s="144" t="n">
        <v>9.8</v>
      </c>
      <c r="H15" s="144" t="n">
        <v>9.7</v>
      </c>
      <c r="I15" s="144" t="n">
        <v>9.3</v>
      </c>
      <c r="J15" s="144" t="n">
        <v>8.5</v>
      </c>
      <c r="K15" s="144" t="n">
        <v>8.3</v>
      </c>
      <c r="L15" s="144" t="n">
        <v>9.5</v>
      </c>
      <c r="M15" s="144" t="n">
        <v>10</v>
      </c>
      <c r="N15" s="144" t="n">
        <v>9.7</v>
      </c>
      <c r="O15" s="144" t="n">
        <v>9.7</v>
      </c>
      <c r="P15" s="144" t="n">
        <v>10.2</v>
      </c>
      <c r="Q15" s="144" t="n">
        <v>10</v>
      </c>
      <c r="R15" s="144" t="n">
        <v>9.8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44" t="n">
        <v>10.1</v>
      </c>
      <c r="D16" s="144" t="n">
        <v>10.2</v>
      </c>
      <c r="E16" s="144" t="n">
        <v>9.9</v>
      </c>
      <c r="F16" s="144" t="n">
        <v>8.1</v>
      </c>
      <c r="G16" s="144" t="n">
        <v>10.3</v>
      </c>
      <c r="H16" s="144" t="n">
        <v>9.8</v>
      </c>
      <c r="I16" s="144" t="n">
        <v>9.7</v>
      </c>
      <c r="J16" s="144" t="n">
        <v>10.4</v>
      </c>
      <c r="K16" s="144" t="n">
        <v>10.4</v>
      </c>
      <c r="L16" s="144" t="n">
        <v>10.3</v>
      </c>
      <c r="M16" s="144" t="n">
        <v>10.5</v>
      </c>
      <c r="N16" s="144" t="n">
        <v>10.6</v>
      </c>
      <c r="O16" s="144" t="n">
        <v>11.5</v>
      </c>
      <c r="P16" s="144" t="n">
        <v>11.7</v>
      </c>
      <c r="Q16" s="144" t="n">
        <v>11.5</v>
      </c>
      <c r="R16" s="144" t="n">
        <v>11.7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44" t="n">
        <v>11.8</v>
      </c>
      <c r="D17" s="144" t="n">
        <v>12.4</v>
      </c>
      <c r="E17" s="144" t="n">
        <v>11.1</v>
      </c>
      <c r="F17" s="144" t="n">
        <v>10.3</v>
      </c>
      <c r="G17" s="144" t="n">
        <v>9.9</v>
      </c>
      <c r="H17" s="144" t="n">
        <v>11.4</v>
      </c>
      <c r="I17" s="144" t="n">
        <v>10.4</v>
      </c>
      <c r="J17" s="144" t="n">
        <v>10.2</v>
      </c>
      <c r="K17" s="144" t="n">
        <v>10.6</v>
      </c>
      <c r="L17" s="144" t="n">
        <v>9.8</v>
      </c>
      <c r="M17" s="144" t="n">
        <v>10.2</v>
      </c>
      <c r="N17" s="144" t="n">
        <v>10.3</v>
      </c>
      <c r="O17" s="144" t="n">
        <v>11</v>
      </c>
      <c r="P17" s="144" t="n">
        <v>11.6</v>
      </c>
      <c r="Q17" s="144" t="n">
        <v>11.4</v>
      </c>
      <c r="R17" s="144" t="n">
        <v>11.7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44" t="n">
        <v>8.5</v>
      </c>
      <c r="D18" s="144" t="n">
        <v>9.2</v>
      </c>
      <c r="E18" s="144" t="n">
        <v>9.6</v>
      </c>
      <c r="F18" s="144" t="n">
        <v>7.8</v>
      </c>
      <c r="G18" s="144" t="n">
        <v>10.3</v>
      </c>
      <c r="H18" s="144" t="n">
        <v>11.9</v>
      </c>
      <c r="I18" s="144" t="n">
        <v>10.5</v>
      </c>
      <c r="J18" s="144" t="n">
        <v>10.2</v>
      </c>
      <c r="K18" s="144" t="n">
        <v>10.7</v>
      </c>
      <c r="L18" s="144" t="n">
        <v>10.4</v>
      </c>
      <c r="M18" s="144" t="n">
        <v>10.4</v>
      </c>
      <c r="N18" s="144" t="n">
        <v>12.3</v>
      </c>
      <c r="O18" s="144" t="n">
        <v>12</v>
      </c>
      <c r="P18" s="144" t="n">
        <v>12.1</v>
      </c>
      <c r="Q18" s="144" t="n">
        <v>11.3</v>
      </c>
      <c r="R18" s="144" t="n">
        <v>13.2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44" t="n">
        <v>6.2</v>
      </c>
      <c r="D19" s="144" t="n">
        <v>7</v>
      </c>
      <c r="E19" s="144" t="n">
        <v>7.5</v>
      </c>
      <c r="F19" s="144" t="n">
        <v>5.8</v>
      </c>
      <c r="G19" s="144" t="n">
        <v>5.6</v>
      </c>
      <c r="H19" s="144" t="n">
        <v>5.7</v>
      </c>
      <c r="I19" s="144" t="n">
        <v>8.3</v>
      </c>
      <c r="J19" s="144" t="n">
        <v>6.7</v>
      </c>
      <c r="K19" s="144" t="n">
        <v>6.6</v>
      </c>
      <c r="L19" s="144" t="n">
        <v>6.7</v>
      </c>
      <c r="M19" s="144" t="n">
        <v>8.3</v>
      </c>
      <c r="N19" s="144" t="n">
        <v>8.1</v>
      </c>
      <c r="O19" s="144" t="n">
        <v>8.5</v>
      </c>
      <c r="P19" s="144" t="n">
        <v>8</v>
      </c>
      <c r="Q19" s="144" t="n">
        <v>7.5</v>
      </c>
      <c r="R19" s="144" t="n">
        <v>12.5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44" t="n">
        <v>8.4</v>
      </c>
      <c r="D20" s="144" t="n">
        <v>8</v>
      </c>
      <c r="E20" s="144" t="n">
        <v>9</v>
      </c>
      <c r="F20" s="144" t="n">
        <v>7.8</v>
      </c>
      <c r="G20" s="144" t="n">
        <v>8.9</v>
      </c>
      <c r="H20" s="144" t="n">
        <v>10.8</v>
      </c>
      <c r="I20" s="144" t="n">
        <v>10.6</v>
      </c>
      <c r="J20" s="144" t="n">
        <v>9.7</v>
      </c>
      <c r="K20" s="144" t="n">
        <v>9.8</v>
      </c>
      <c r="L20" s="144" t="n">
        <v>10.6</v>
      </c>
      <c r="M20" s="144" t="n">
        <v>10.5</v>
      </c>
      <c r="N20" s="144" t="n">
        <v>11.1</v>
      </c>
      <c r="O20" s="144" t="n">
        <v>11.8</v>
      </c>
      <c r="P20" s="144" t="n">
        <v>11.6</v>
      </c>
      <c r="Q20" s="144" t="n">
        <v>10.1</v>
      </c>
      <c r="R20" s="144" t="n">
        <v>10.5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44" t="n">
        <v>10</v>
      </c>
      <c r="D21" s="144" t="n">
        <v>9.8</v>
      </c>
      <c r="E21" s="144" t="n">
        <v>9.4</v>
      </c>
      <c r="F21" s="144" t="n">
        <v>8.7</v>
      </c>
      <c r="G21" s="144" t="n">
        <v>11.3</v>
      </c>
      <c r="H21" s="144" t="n">
        <v>11.1</v>
      </c>
      <c r="I21" s="144" t="n">
        <v>12.5</v>
      </c>
      <c r="J21" s="144" t="n">
        <v>12.3</v>
      </c>
      <c r="K21" s="144" t="n">
        <v>11</v>
      </c>
      <c r="L21" s="144" t="n">
        <v>12</v>
      </c>
      <c r="M21" s="144" t="n">
        <v>13.3</v>
      </c>
      <c r="N21" s="144" t="n">
        <v>14.2</v>
      </c>
      <c r="O21" s="144" t="n">
        <v>13.2</v>
      </c>
      <c r="P21" s="144" t="n">
        <v>13</v>
      </c>
      <c r="Q21" s="144" t="n">
        <v>12.8</v>
      </c>
      <c r="R21" s="144" t="n">
        <v>12.5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44" t="n">
        <v>8.6</v>
      </c>
      <c r="D22" s="144" t="n">
        <v>8.3</v>
      </c>
      <c r="E22" s="144" t="n">
        <v>7.9</v>
      </c>
      <c r="F22" s="144" t="n">
        <v>7.6</v>
      </c>
      <c r="G22" s="144" t="n">
        <v>7.2</v>
      </c>
      <c r="H22" s="144" t="n">
        <v>7.9</v>
      </c>
      <c r="I22" s="144" t="n">
        <v>8</v>
      </c>
      <c r="J22" s="144" t="n">
        <v>8.5</v>
      </c>
      <c r="K22" s="144" t="n">
        <v>8.6</v>
      </c>
      <c r="L22" s="144" t="n">
        <v>8</v>
      </c>
      <c r="M22" s="144" t="n">
        <v>8.7</v>
      </c>
      <c r="N22" s="144" t="n">
        <v>9.5</v>
      </c>
      <c r="O22" s="144" t="n">
        <v>8.8</v>
      </c>
      <c r="P22" s="144" t="n">
        <v>9.1</v>
      </c>
      <c r="Q22" s="144" t="n">
        <v>8.9</v>
      </c>
      <c r="R22" s="144" t="n">
        <v>8.7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44" t="n">
        <v>8.1</v>
      </c>
      <c r="D23" s="144" t="n">
        <v>8.6</v>
      </c>
      <c r="E23" s="144" t="n">
        <v>8.9</v>
      </c>
      <c r="F23" s="144" t="n">
        <v>8.2</v>
      </c>
      <c r="G23" s="144" t="n">
        <v>10.2</v>
      </c>
      <c r="H23" s="144" t="n">
        <v>11.6</v>
      </c>
      <c r="I23" s="144" t="n">
        <v>11.1</v>
      </c>
      <c r="J23" s="144" t="n">
        <v>11.5</v>
      </c>
      <c r="K23" s="144" t="n">
        <v>11.5</v>
      </c>
      <c r="L23" s="144" t="n">
        <v>10.8</v>
      </c>
      <c r="M23" s="144" t="n">
        <v>11.1</v>
      </c>
      <c r="N23" s="144" t="n">
        <v>10.9</v>
      </c>
      <c r="O23" s="144" t="n">
        <v>10.5</v>
      </c>
      <c r="P23" s="144" t="n">
        <v>10</v>
      </c>
      <c r="Q23" s="144" t="n">
        <v>11.2</v>
      </c>
      <c r="R23" s="144" t="n">
        <v>10.3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44" t="n">
        <v>6.4</v>
      </c>
      <c r="D24" s="144" t="n">
        <v>7.1</v>
      </c>
      <c r="E24" s="144" t="n">
        <v>6.7</v>
      </c>
      <c r="F24" s="144" t="n">
        <v>7.7</v>
      </c>
      <c r="G24" s="144" t="n">
        <v>7.8</v>
      </c>
      <c r="H24" s="144" t="n">
        <v>8.6</v>
      </c>
      <c r="I24" s="144" t="n">
        <v>7</v>
      </c>
      <c r="J24" s="144" t="n">
        <v>7.3</v>
      </c>
      <c r="K24" s="144" t="n">
        <v>7.1</v>
      </c>
      <c r="L24" s="144" t="n">
        <v>7</v>
      </c>
      <c r="M24" s="144" t="n">
        <v>8</v>
      </c>
      <c r="N24" s="144" t="n">
        <v>9.4</v>
      </c>
      <c r="O24" s="144" t="n">
        <v>9.5</v>
      </c>
      <c r="P24" s="144" t="n">
        <v>9.1</v>
      </c>
      <c r="Q24" s="144" t="n">
        <v>8.5</v>
      </c>
      <c r="R24" s="144" t="n">
        <v>8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44" t="n">
        <v>9.8</v>
      </c>
      <c r="D25" s="144" t="n">
        <v>8.6</v>
      </c>
      <c r="E25" s="144" t="n">
        <v>8.6</v>
      </c>
      <c r="F25" s="144" t="n">
        <v>7.4</v>
      </c>
      <c r="G25" s="144" t="n">
        <v>11.7</v>
      </c>
      <c r="H25" s="144" t="n">
        <v>15.1</v>
      </c>
      <c r="I25" s="144" t="n">
        <v>13.3</v>
      </c>
      <c r="J25" s="144" t="n">
        <v>10.6</v>
      </c>
      <c r="K25" s="144" t="n">
        <v>12.5</v>
      </c>
      <c r="L25" s="144" t="n">
        <v>13.4</v>
      </c>
      <c r="M25" s="144" t="n">
        <v>12.3</v>
      </c>
      <c r="N25" s="144" t="n">
        <v>12.6</v>
      </c>
      <c r="O25" s="144" t="n">
        <v>11.5</v>
      </c>
      <c r="P25" s="144" t="n">
        <v>12.8</v>
      </c>
      <c r="Q25" s="144" t="n">
        <v>11.6</v>
      </c>
      <c r="R25" s="144" t="n">
        <v>10.4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44" t="n">
        <v>11.4</v>
      </c>
      <c r="D26" s="144" t="n">
        <v>11.8</v>
      </c>
      <c r="E26" s="144" t="n">
        <v>11.8</v>
      </c>
      <c r="F26" s="144" t="n">
        <v>10.3</v>
      </c>
      <c r="G26" s="144" t="n">
        <v>10.6</v>
      </c>
      <c r="H26" s="144" t="n">
        <v>11.3</v>
      </c>
      <c r="I26" s="144" t="n">
        <v>11.7</v>
      </c>
      <c r="J26" s="144" t="n">
        <v>11.1</v>
      </c>
      <c r="K26" s="144" t="n">
        <v>11.7</v>
      </c>
      <c r="L26" s="144" t="n">
        <v>11.6</v>
      </c>
      <c r="M26" s="144" t="n">
        <v>11.3</v>
      </c>
      <c r="N26" s="144" t="n">
        <v>11.8</v>
      </c>
      <c r="O26" s="144" t="n">
        <v>11.2</v>
      </c>
      <c r="P26" s="144" t="n">
        <v>11.7</v>
      </c>
      <c r="Q26" s="144" t="n">
        <v>13</v>
      </c>
      <c r="R26" s="144" t="n">
        <v>12.1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44" t="n">
        <v>7.1</v>
      </c>
      <c r="D27" s="144" t="n">
        <v>7.9</v>
      </c>
      <c r="E27" s="144" t="n">
        <v>9.2</v>
      </c>
      <c r="F27" s="144" t="n">
        <v>9.3</v>
      </c>
      <c r="G27" s="144" t="n">
        <v>10.2</v>
      </c>
      <c r="H27" s="144" t="n">
        <v>10.5</v>
      </c>
      <c r="I27" s="144" t="n">
        <v>9.6</v>
      </c>
      <c r="J27" s="144" t="n">
        <v>9.8</v>
      </c>
      <c r="K27" s="144" t="n">
        <v>9.8</v>
      </c>
      <c r="L27" s="144" t="n">
        <v>8.7</v>
      </c>
      <c r="M27" s="144" t="n">
        <v>9.5</v>
      </c>
      <c r="N27" s="144" t="n">
        <v>9.7</v>
      </c>
      <c r="O27" s="144" t="n">
        <v>11.1</v>
      </c>
      <c r="P27" s="144" t="n">
        <v>12.8</v>
      </c>
      <c r="Q27" s="144" t="n">
        <v>12.2</v>
      </c>
      <c r="R27" s="144" t="n">
        <v>12.5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44" t="n">
        <v>7.9</v>
      </c>
      <c r="D28" s="144" t="n">
        <v>8.1</v>
      </c>
      <c r="E28" s="144" t="n">
        <v>7.4</v>
      </c>
      <c r="F28" s="144" t="n">
        <v>7.7</v>
      </c>
      <c r="G28" s="144" t="n">
        <v>7.9</v>
      </c>
      <c r="H28" s="144" t="n">
        <v>9</v>
      </c>
      <c r="I28" s="144" t="n">
        <v>9.2</v>
      </c>
      <c r="J28" s="144" t="n">
        <v>8.6</v>
      </c>
      <c r="K28" s="144" t="n">
        <v>10.2</v>
      </c>
      <c r="L28" s="144" t="n">
        <v>9.3</v>
      </c>
      <c r="M28" s="144" t="n">
        <v>10.1</v>
      </c>
      <c r="N28" s="144" t="n">
        <v>9.6</v>
      </c>
      <c r="O28" s="144" t="n">
        <v>9.4</v>
      </c>
      <c r="P28" s="144" t="n">
        <v>10.4</v>
      </c>
      <c r="Q28" s="144" t="n">
        <v>10.1</v>
      </c>
      <c r="R28" s="144" t="n">
        <v>11.1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44" t="n">
        <v>8.3</v>
      </c>
      <c r="D29" s="144" t="n">
        <v>9.4</v>
      </c>
      <c r="E29" s="144" t="n">
        <v>7.2</v>
      </c>
      <c r="F29" s="144" t="n">
        <v>8</v>
      </c>
      <c r="G29" s="144" t="n">
        <v>8.6</v>
      </c>
      <c r="H29" s="144" t="n">
        <v>8.7</v>
      </c>
      <c r="I29" s="144" t="n">
        <v>9.4</v>
      </c>
      <c r="J29" s="144" t="n">
        <v>9.1</v>
      </c>
      <c r="K29" s="144" t="n">
        <v>9.4</v>
      </c>
      <c r="L29" s="144" t="n">
        <v>7.6</v>
      </c>
      <c r="M29" s="144" t="n">
        <v>7.5</v>
      </c>
      <c r="N29" s="144" t="n">
        <v>8.7</v>
      </c>
      <c r="O29" s="144" t="n">
        <v>8.9</v>
      </c>
      <c r="P29" s="144" t="n">
        <v>10</v>
      </c>
      <c r="Q29" s="144" t="n">
        <v>9.5</v>
      </c>
      <c r="R29" s="144" t="n">
        <v>9.8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44" t="n">
        <v>8.4</v>
      </c>
      <c r="D30" s="144" t="n">
        <v>9.2</v>
      </c>
      <c r="E30" s="144" t="n">
        <v>8.9</v>
      </c>
      <c r="F30" s="144" t="n">
        <v>8.7</v>
      </c>
      <c r="G30" s="118" t="n">
        <v>9.5</v>
      </c>
      <c r="H30" s="144" t="n">
        <v>8.4</v>
      </c>
      <c r="I30" s="144" t="n">
        <v>7.1</v>
      </c>
      <c r="J30" s="144" t="n">
        <v>7.6</v>
      </c>
      <c r="K30" s="144" t="n">
        <v>8.7</v>
      </c>
      <c r="L30" s="144" t="n">
        <v>8.7</v>
      </c>
      <c r="M30" s="144" t="n">
        <v>9.3</v>
      </c>
      <c r="N30" s="144" t="n">
        <v>9.2</v>
      </c>
      <c r="O30" s="144" t="n">
        <v>10.4</v>
      </c>
      <c r="P30" s="144" t="n">
        <v>9.9</v>
      </c>
      <c r="Q30" s="144" t="n">
        <v>9.6</v>
      </c>
      <c r="R30" s="144" t="n">
        <v>10.5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44" t="n">
        <v>7.4</v>
      </c>
      <c r="D31" s="144" t="n">
        <v>7.2</v>
      </c>
      <c r="E31" s="144" t="n">
        <v>6.7</v>
      </c>
      <c r="F31" s="144" t="n">
        <v>6.5</v>
      </c>
      <c r="G31" s="144" t="n">
        <v>6.7</v>
      </c>
      <c r="H31" s="144" t="n">
        <v>6.9</v>
      </c>
      <c r="I31" s="144" t="n">
        <v>8.1</v>
      </c>
      <c r="J31" s="144" t="n">
        <v>7.2</v>
      </c>
      <c r="K31" s="144" t="n">
        <v>9.2</v>
      </c>
      <c r="L31" s="144" t="n">
        <v>10.6</v>
      </c>
      <c r="M31" s="144" t="n">
        <v>9.8</v>
      </c>
      <c r="N31" s="144" t="n">
        <v>9.1</v>
      </c>
      <c r="O31" s="144" t="n">
        <v>7.5</v>
      </c>
      <c r="P31" s="144" t="n">
        <v>8.1</v>
      </c>
      <c r="Q31" s="144" t="n">
        <v>6.7</v>
      </c>
      <c r="R31" s="144" t="n">
        <v>6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44" t="n">
        <v>6.6</v>
      </c>
      <c r="N32" s="144" t="n">
        <v>8.4</v>
      </c>
      <c r="O32" s="144" t="n">
        <v>9.7</v>
      </c>
      <c r="P32" s="144" t="n">
        <v>10</v>
      </c>
      <c r="Q32" s="144" t="n">
        <v>9.5</v>
      </c>
      <c r="R32" s="144" t="n">
        <v>9.9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44" t="n">
        <v>9.8</v>
      </c>
      <c r="D33" s="144" t="n">
        <v>8.1</v>
      </c>
      <c r="E33" s="144" t="n">
        <v>7.9</v>
      </c>
      <c r="F33" s="144" t="n">
        <v>8</v>
      </c>
      <c r="G33" s="118" t="n">
        <v>8.5</v>
      </c>
      <c r="H33" s="144" t="n">
        <v>8.6</v>
      </c>
      <c r="I33" s="144" t="n">
        <v>9.6</v>
      </c>
      <c r="J33" s="144" t="n">
        <v>10</v>
      </c>
      <c r="K33" s="144" t="n">
        <v>9.4</v>
      </c>
      <c r="L33" s="144" t="n">
        <v>8.8</v>
      </c>
      <c r="M33" s="144" t="n">
        <v>8.2</v>
      </c>
      <c r="N33" s="144" t="n">
        <v>10.4</v>
      </c>
      <c r="O33" s="144" t="n">
        <v>10.3</v>
      </c>
      <c r="P33" s="144" t="n">
        <v>10.6</v>
      </c>
      <c r="Q33" s="144" t="n">
        <v>8.6</v>
      </c>
      <c r="R33" s="144" t="n">
        <v>9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44" t="n">
        <v>6.6</v>
      </c>
      <c r="D34" s="144" t="n">
        <v>6.6</v>
      </c>
      <c r="E34" s="144" t="n">
        <v>5.6</v>
      </c>
      <c r="F34" s="144" t="n">
        <v>6</v>
      </c>
      <c r="G34" s="144" t="n">
        <v>6.3</v>
      </c>
      <c r="H34" s="144" t="n">
        <v>6.7</v>
      </c>
      <c r="I34" s="144" t="n">
        <v>6.3</v>
      </c>
      <c r="J34" s="144" t="n">
        <v>6.7</v>
      </c>
      <c r="K34" s="144" t="n">
        <v>6.6</v>
      </c>
      <c r="L34" s="144" t="n">
        <v>7</v>
      </c>
      <c r="M34" s="144" t="n">
        <v>6.9</v>
      </c>
      <c r="N34" s="144" t="n">
        <v>9</v>
      </c>
      <c r="O34" s="144" t="n">
        <v>9.1</v>
      </c>
      <c r="P34" s="144" t="n">
        <v>8.4</v>
      </c>
      <c r="Q34" s="144" t="n">
        <v>7</v>
      </c>
      <c r="R34" s="144" t="n">
        <v>7.3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44" t="n">
        <v>8.6</v>
      </c>
      <c r="D35" s="144" t="n">
        <v>9.8</v>
      </c>
      <c r="E35" s="144" t="n">
        <v>8.3</v>
      </c>
      <c r="F35" s="144" t="n">
        <v>8.9</v>
      </c>
      <c r="G35" s="144" t="n">
        <v>11.1</v>
      </c>
      <c r="H35" s="144" t="n">
        <v>10.8</v>
      </c>
      <c r="I35" s="144" t="n">
        <v>10.7</v>
      </c>
      <c r="J35" s="144" t="n">
        <v>8.9</v>
      </c>
      <c r="K35" s="144" t="n">
        <v>9.5</v>
      </c>
      <c r="L35" s="144" t="n">
        <v>9.6</v>
      </c>
      <c r="M35" s="144" t="n">
        <v>9.6</v>
      </c>
      <c r="N35" s="144" t="n">
        <v>9.5</v>
      </c>
      <c r="O35" s="144" t="n">
        <v>10.9</v>
      </c>
      <c r="P35" s="144" t="n">
        <v>10.7</v>
      </c>
      <c r="Q35" s="144" t="n">
        <v>10</v>
      </c>
      <c r="R35" s="144" t="n">
        <v>9.4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44" t="n">
        <v>9.1</v>
      </c>
      <c r="D36" s="144" t="n">
        <v>10.8</v>
      </c>
      <c r="E36" s="144" t="n">
        <v>9.1</v>
      </c>
      <c r="F36" s="144" t="n">
        <v>9.1</v>
      </c>
      <c r="G36" s="144" t="n">
        <v>10.3</v>
      </c>
      <c r="H36" s="144" t="n">
        <v>11</v>
      </c>
      <c r="I36" s="144" t="n">
        <v>10.6</v>
      </c>
      <c r="J36" s="144" t="n">
        <v>10.9</v>
      </c>
      <c r="K36" s="144" t="n">
        <v>11</v>
      </c>
      <c r="L36" s="144" t="n">
        <v>10.5</v>
      </c>
      <c r="M36" s="144" t="n">
        <v>10.6</v>
      </c>
      <c r="N36" s="144" t="n">
        <v>12</v>
      </c>
      <c r="O36" s="144" t="n">
        <v>11.2</v>
      </c>
      <c r="P36" s="144" t="n">
        <v>11.4</v>
      </c>
      <c r="Q36" s="144" t="n">
        <v>11.4</v>
      </c>
      <c r="R36" s="144" t="n">
        <v>11.9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44" t="n">
        <v>6.7</v>
      </c>
      <c r="N37" s="144" t="n">
        <v>6.4</v>
      </c>
      <c r="O37" s="144" t="n">
        <v>5.8</v>
      </c>
      <c r="P37" s="144" t="n">
        <v>7.5</v>
      </c>
      <c r="Q37" s="144" t="n">
        <v>8.2</v>
      </c>
      <c r="R37" s="144" t="n">
        <v>5.9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44" t="n">
        <v>2.7</v>
      </c>
      <c r="D38" s="144" t="n">
        <v>3.1</v>
      </c>
      <c r="E38" s="144" t="n">
        <v>4.8</v>
      </c>
      <c r="F38" s="144" t="n">
        <v>3.8</v>
      </c>
      <c r="G38" s="144" t="n">
        <v>4.8</v>
      </c>
      <c r="H38" s="144" t="n">
        <v>4.6</v>
      </c>
      <c r="I38" s="144" t="n">
        <v>5.7</v>
      </c>
      <c r="J38" s="144" t="n">
        <v>5.9</v>
      </c>
      <c r="K38" s="144" t="n">
        <v>5.4</v>
      </c>
      <c r="L38" s="144" t="n">
        <v>4.8</v>
      </c>
      <c r="M38" s="144" t="n">
        <v>4.9</v>
      </c>
      <c r="N38" s="144" t="n">
        <v>4.6</v>
      </c>
      <c r="O38" s="144" t="n">
        <v>5.6</v>
      </c>
      <c r="P38" s="144" t="n">
        <v>4.6</v>
      </c>
      <c r="Q38" s="144" t="n">
        <v>5.4</v>
      </c>
      <c r="R38" s="144" t="n">
        <v>6.4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44" t="n">
        <v>2.2</v>
      </c>
      <c r="D39" s="144" t="n">
        <v>4</v>
      </c>
      <c r="E39" s="144" t="n">
        <v>3.2</v>
      </c>
      <c r="F39" s="144" t="n">
        <v>4</v>
      </c>
      <c r="G39" s="144" t="n">
        <v>4.7</v>
      </c>
      <c r="H39" s="144" t="n">
        <v>6.9</v>
      </c>
      <c r="I39" s="144" t="n">
        <v>4.5</v>
      </c>
      <c r="J39" s="144" t="n">
        <v>5.9</v>
      </c>
      <c r="K39" s="144" t="n">
        <v>5.5</v>
      </c>
      <c r="L39" s="144" t="n">
        <v>7.8</v>
      </c>
      <c r="M39" s="144" t="n">
        <v>10.2</v>
      </c>
      <c r="N39" s="144" t="n">
        <v>7</v>
      </c>
      <c r="O39" s="144" t="n">
        <v>6.3</v>
      </c>
      <c r="P39" s="144" t="n">
        <v>4.8</v>
      </c>
      <c r="Q39" s="144" t="n">
        <v>9.9</v>
      </c>
      <c r="R39" s="144" t="n">
        <v>7.5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44" t="n">
        <v>8.8</v>
      </c>
      <c r="D40" s="144" t="n">
        <v>8.8</v>
      </c>
      <c r="E40" s="144" t="n">
        <v>8.8</v>
      </c>
      <c r="F40" s="144" t="n">
        <v>7.8</v>
      </c>
      <c r="G40" s="144" t="n">
        <v>9</v>
      </c>
      <c r="H40" s="144" t="n">
        <v>8.5</v>
      </c>
      <c r="I40" s="144" t="n">
        <v>10</v>
      </c>
      <c r="J40" s="144" t="n">
        <v>8.6</v>
      </c>
      <c r="K40" s="144" t="n">
        <v>9.4</v>
      </c>
      <c r="L40" s="144" t="n">
        <v>8.4</v>
      </c>
      <c r="M40" s="144" t="n">
        <v>8.6</v>
      </c>
      <c r="N40" s="144" t="n">
        <v>9.3</v>
      </c>
      <c r="O40" s="144" t="n">
        <v>8.5</v>
      </c>
      <c r="P40" s="144" t="n">
        <v>7.9</v>
      </c>
      <c r="Q40" s="144" t="n">
        <v>7.5</v>
      </c>
      <c r="R40" s="144" t="n">
        <v>6.7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44" t="n">
        <v>7.3</v>
      </c>
      <c r="D41" s="144" t="n">
        <v>7.9</v>
      </c>
      <c r="E41" s="144" t="n">
        <v>8.1</v>
      </c>
      <c r="F41" s="144" t="n">
        <v>6.6</v>
      </c>
      <c r="G41" s="144" t="n">
        <v>6.8</v>
      </c>
      <c r="H41" s="144" t="n">
        <v>8.2</v>
      </c>
      <c r="I41" s="144" t="n">
        <v>10.4</v>
      </c>
      <c r="J41" s="144" t="n">
        <v>8.7</v>
      </c>
      <c r="K41" s="144" t="n">
        <v>9.8</v>
      </c>
      <c r="L41" s="144" t="n">
        <v>9.7</v>
      </c>
      <c r="M41" s="144" t="n">
        <v>10.4</v>
      </c>
      <c r="N41" s="144" t="n">
        <v>10.7</v>
      </c>
      <c r="O41" s="144" t="n">
        <v>11.6</v>
      </c>
      <c r="P41" s="144" t="n">
        <v>11.1</v>
      </c>
      <c r="Q41" s="144" t="n">
        <v>10.3</v>
      </c>
      <c r="R41" s="144" t="n">
        <v>9.4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44" t="n">
        <v>7.1</v>
      </c>
      <c r="D42" s="144" t="n">
        <v>7.7</v>
      </c>
      <c r="E42" s="144" t="n">
        <v>6.9</v>
      </c>
      <c r="F42" s="144" t="n">
        <v>5.8</v>
      </c>
      <c r="G42" s="144" t="n">
        <v>8.5</v>
      </c>
      <c r="H42" s="144" t="n">
        <v>8.3</v>
      </c>
      <c r="I42" s="144" t="n">
        <v>8.6</v>
      </c>
      <c r="J42" s="144" t="n">
        <v>9</v>
      </c>
      <c r="K42" s="144" t="n">
        <v>8.3</v>
      </c>
      <c r="L42" s="144" t="n">
        <v>8.7</v>
      </c>
      <c r="M42" s="144" t="n">
        <v>7.8</v>
      </c>
      <c r="N42" s="144" t="n">
        <v>9.3</v>
      </c>
      <c r="O42" s="144" t="n">
        <v>8.7</v>
      </c>
      <c r="P42" s="144" t="n">
        <v>8.4</v>
      </c>
      <c r="Q42" s="144" t="n">
        <v>7.2</v>
      </c>
      <c r="R42" s="144" t="n">
        <v>7.1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44"/>
      <c r="D43" s="144" t="n">
        <v>2.2</v>
      </c>
      <c r="E43" s="144" t="n">
        <v>2.4</v>
      </c>
      <c r="F43" s="144" t="n">
        <v>1</v>
      </c>
      <c r="G43" s="144" t="n">
        <v>1</v>
      </c>
      <c r="H43" s="144" t="n">
        <v>0.6</v>
      </c>
      <c r="I43" s="144" t="n">
        <v>2.1</v>
      </c>
      <c r="J43" s="144" t="n">
        <v>1</v>
      </c>
      <c r="K43" s="144" t="n">
        <v>4.9</v>
      </c>
      <c r="L43" s="144" t="n">
        <v>4.3</v>
      </c>
      <c r="M43" s="144" t="n">
        <v>5.6</v>
      </c>
      <c r="N43" s="144" t="n">
        <v>8.7</v>
      </c>
      <c r="O43" s="144" t="n">
        <v>9</v>
      </c>
      <c r="P43" s="144" t="n">
        <v>7.2</v>
      </c>
      <c r="Q43" s="144" t="n">
        <v>10.4</v>
      </c>
      <c r="R43" s="144" t="n">
        <v>8.8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44" t="n">
        <v>9</v>
      </c>
      <c r="D44" s="144" t="n">
        <v>10.7</v>
      </c>
      <c r="E44" s="144" t="n">
        <v>9.4</v>
      </c>
      <c r="F44" s="144" t="n">
        <v>8.4</v>
      </c>
      <c r="G44" s="118" t="n">
        <v>8.8</v>
      </c>
      <c r="H44" s="144" t="n">
        <v>8.7</v>
      </c>
      <c r="I44" s="144" t="n">
        <v>10.4</v>
      </c>
      <c r="J44" s="144" t="n">
        <v>10.2</v>
      </c>
      <c r="K44" s="144" t="n">
        <v>8.9</v>
      </c>
      <c r="L44" s="144" t="n">
        <v>10.2</v>
      </c>
      <c r="M44" s="144" t="n">
        <v>10.6</v>
      </c>
      <c r="N44" s="144" t="n">
        <v>11.5</v>
      </c>
      <c r="O44" s="144" t="n">
        <v>11.8</v>
      </c>
      <c r="P44" s="144" t="n">
        <v>12.5</v>
      </c>
      <c r="Q44" s="144" t="n">
        <v>10.8</v>
      </c>
      <c r="R44" s="144" t="n">
        <v>9.5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44" t="n">
        <v>7.5</v>
      </c>
      <c r="D45" s="144" t="n">
        <v>6.8</v>
      </c>
      <c r="E45" s="144" t="n">
        <v>5.8</v>
      </c>
      <c r="F45" s="144" t="n">
        <v>5.1</v>
      </c>
      <c r="G45" s="144" t="n">
        <v>6.2</v>
      </c>
      <c r="H45" s="144" t="n">
        <v>6.4</v>
      </c>
      <c r="I45" s="144" t="n">
        <v>7.2</v>
      </c>
      <c r="J45" s="144" t="n">
        <v>5.4</v>
      </c>
      <c r="K45" s="144" t="n">
        <v>6.1</v>
      </c>
      <c r="L45" s="144" t="n">
        <v>6.3</v>
      </c>
      <c r="M45" s="144" t="n">
        <v>8.4</v>
      </c>
      <c r="N45" s="144" t="n">
        <v>7.8</v>
      </c>
      <c r="O45" s="144" t="n">
        <v>7.7</v>
      </c>
      <c r="P45" s="144" t="n">
        <v>7.8</v>
      </c>
      <c r="Q45" s="144" t="n">
        <v>9</v>
      </c>
      <c r="R45" s="144" t="n">
        <v>8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44" t="n">
        <v>7.7</v>
      </c>
      <c r="D46" s="144" t="n">
        <v>7.6</v>
      </c>
      <c r="E46" s="144" t="n">
        <v>6.9</v>
      </c>
      <c r="F46" s="144" t="n">
        <v>6.9</v>
      </c>
      <c r="G46" s="144" t="n">
        <v>7.8</v>
      </c>
      <c r="H46" s="144" t="n">
        <v>8.9</v>
      </c>
      <c r="I46" s="144" t="n">
        <v>8.1</v>
      </c>
      <c r="J46" s="144" t="n">
        <v>9.8</v>
      </c>
      <c r="K46" s="144" t="n">
        <v>8.9</v>
      </c>
      <c r="L46" s="144" t="n">
        <v>7.2</v>
      </c>
      <c r="M46" s="144" t="n">
        <v>8.9</v>
      </c>
      <c r="N46" s="144" t="n">
        <v>10.7</v>
      </c>
      <c r="O46" s="144" t="n">
        <v>11</v>
      </c>
      <c r="P46" s="144" t="n">
        <v>10.7</v>
      </c>
      <c r="Q46" s="144" t="n">
        <v>11.2</v>
      </c>
      <c r="R46" s="144" t="n">
        <v>11.5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44" t="n">
        <v>8.8</v>
      </c>
      <c r="D47" s="144" t="n">
        <v>7.5</v>
      </c>
      <c r="E47" s="144" t="n">
        <v>6.9</v>
      </c>
      <c r="F47" s="144" t="n">
        <v>6.4</v>
      </c>
      <c r="G47" s="144" t="n">
        <v>7.7</v>
      </c>
      <c r="H47" s="144" t="n">
        <v>7.5</v>
      </c>
      <c r="I47" s="144" t="n">
        <v>9</v>
      </c>
      <c r="J47" s="144" t="n">
        <v>9.5</v>
      </c>
      <c r="K47" s="144" t="n">
        <v>8.6</v>
      </c>
      <c r="L47" s="144" t="n">
        <v>8.9</v>
      </c>
      <c r="M47" s="144" t="n">
        <v>9.9</v>
      </c>
      <c r="N47" s="144" t="n">
        <v>9.4</v>
      </c>
      <c r="O47" s="144" t="n">
        <v>9.5</v>
      </c>
      <c r="P47" s="144" t="n">
        <v>9.9</v>
      </c>
      <c r="Q47" s="144" t="n">
        <v>9.9</v>
      </c>
      <c r="R47" s="144" t="n">
        <v>10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44" t="n">
        <v>9</v>
      </c>
      <c r="D48" s="144" t="n">
        <v>10</v>
      </c>
      <c r="E48" s="144" t="n">
        <v>8.9</v>
      </c>
      <c r="F48" s="144" t="n">
        <v>8.5</v>
      </c>
      <c r="G48" s="144" t="n">
        <v>10.9</v>
      </c>
      <c r="H48" s="144" t="n">
        <v>9.9</v>
      </c>
      <c r="I48" s="144" t="n">
        <v>11</v>
      </c>
      <c r="J48" s="144" t="n">
        <v>9.1</v>
      </c>
      <c r="K48" s="144" t="n">
        <v>8</v>
      </c>
      <c r="L48" s="144" t="n">
        <v>8.1</v>
      </c>
      <c r="M48" s="144" t="n">
        <v>7.9</v>
      </c>
      <c r="N48" s="144" t="n">
        <v>8.5</v>
      </c>
      <c r="O48" s="144" t="n">
        <v>8.2</v>
      </c>
      <c r="P48" s="144" t="n">
        <v>7.1</v>
      </c>
      <c r="Q48" s="144" t="n">
        <v>8.7</v>
      </c>
      <c r="R48" s="144" t="n">
        <v>10.9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44" t="n">
        <v>9.5</v>
      </c>
      <c r="D49" s="144" t="n">
        <v>8.9</v>
      </c>
      <c r="E49" s="144" t="n">
        <v>8.2</v>
      </c>
      <c r="F49" s="144" t="n">
        <v>7.3</v>
      </c>
      <c r="G49" s="144" t="n">
        <v>8.6</v>
      </c>
      <c r="H49" s="144" t="n">
        <v>9.6</v>
      </c>
      <c r="I49" s="144" t="n">
        <v>8.6</v>
      </c>
      <c r="J49" s="144" t="n">
        <v>8.5</v>
      </c>
      <c r="K49" s="144" t="n">
        <v>7.5</v>
      </c>
      <c r="L49" s="144" t="n">
        <v>8.8</v>
      </c>
      <c r="M49" s="144" t="n">
        <v>9.3</v>
      </c>
      <c r="N49" s="144" t="n">
        <v>9.2</v>
      </c>
      <c r="O49" s="144" t="n">
        <v>8.4</v>
      </c>
      <c r="P49" s="144" t="n">
        <v>9.1</v>
      </c>
      <c r="Q49" s="144" t="n">
        <v>8.6</v>
      </c>
      <c r="R49" s="144" t="n">
        <v>9.4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44" t="n">
        <v>8.2</v>
      </c>
      <c r="D50" s="144" t="n">
        <v>9</v>
      </c>
      <c r="E50" s="144" t="n">
        <v>7.8</v>
      </c>
      <c r="F50" s="144" t="n">
        <v>6.4</v>
      </c>
      <c r="G50" s="144" t="n">
        <v>9.8</v>
      </c>
      <c r="H50" s="144" t="n">
        <v>8.2</v>
      </c>
      <c r="I50" s="144" t="n">
        <v>8.6</v>
      </c>
      <c r="J50" s="144" t="n">
        <v>9.1</v>
      </c>
      <c r="K50" s="144" t="n">
        <v>8.4</v>
      </c>
      <c r="L50" s="144" t="n">
        <v>9.1</v>
      </c>
      <c r="M50" s="144" t="n">
        <v>9.5</v>
      </c>
      <c r="N50" s="144" t="n">
        <v>9.9</v>
      </c>
      <c r="O50" s="144" t="n">
        <v>10</v>
      </c>
      <c r="P50" s="144" t="n">
        <v>9.1</v>
      </c>
      <c r="Q50" s="144" t="n">
        <v>9.5</v>
      </c>
      <c r="R50" s="144" t="n">
        <v>9.3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44" t="n">
        <v>8</v>
      </c>
      <c r="D51" s="144" t="n">
        <v>6.3</v>
      </c>
      <c r="E51" s="144" t="n">
        <v>6</v>
      </c>
      <c r="F51" s="144" t="n">
        <v>7</v>
      </c>
      <c r="G51" s="144" t="n">
        <v>7.9</v>
      </c>
      <c r="H51" s="144" t="n">
        <v>8.6</v>
      </c>
      <c r="I51" s="144" t="n">
        <v>8</v>
      </c>
      <c r="J51" s="144" t="n">
        <v>7.4</v>
      </c>
      <c r="K51" s="144" t="n">
        <v>7.9</v>
      </c>
      <c r="L51" s="144" t="n">
        <v>8.4</v>
      </c>
      <c r="M51" s="144" t="n">
        <v>10.8</v>
      </c>
      <c r="N51" s="144" t="n">
        <v>9.7</v>
      </c>
      <c r="O51" s="144" t="n">
        <v>9.1</v>
      </c>
      <c r="P51" s="144" t="n">
        <v>9.8</v>
      </c>
      <c r="Q51" s="144" t="n">
        <v>9.7</v>
      </c>
      <c r="R51" s="144" t="n">
        <v>11.5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44" t="n">
        <v>9.5</v>
      </c>
      <c r="D52" s="144" t="n">
        <v>9.3</v>
      </c>
      <c r="E52" s="144" t="n">
        <v>8.5</v>
      </c>
      <c r="F52" s="144" t="n">
        <v>7.6</v>
      </c>
      <c r="G52" s="144" t="n">
        <v>8</v>
      </c>
      <c r="H52" s="144" t="n">
        <v>9.4</v>
      </c>
      <c r="I52" s="144" t="n">
        <v>9.1</v>
      </c>
      <c r="J52" s="144" t="n">
        <v>8.3</v>
      </c>
      <c r="K52" s="144" t="n">
        <v>9.4</v>
      </c>
      <c r="L52" s="144" t="n">
        <v>9.4</v>
      </c>
      <c r="M52" s="144" t="n">
        <v>9.5</v>
      </c>
      <c r="N52" s="144" t="n">
        <v>9.6</v>
      </c>
      <c r="O52" s="144" t="n">
        <v>10</v>
      </c>
      <c r="P52" s="144" t="n">
        <v>10.6</v>
      </c>
      <c r="Q52" s="144" t="n">
        <v>10.6</v>
      </c>
      <c r="R52" s="144" t="n">
        <v>10.6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44" t="n">
        <v>10</v>
      </c>
      <c r="D53" s="144" t="n">
        <v>10.2</v>
      </c>
      <c r="E53" s="144" t="n">
        <v>8.5</v>
      </c>
      <c r="F53" s="144" t="n">
        <v>10.1</v>
      </c>
      <c r="G53" s="144" t="n">
        <v>11.6</v>
      </c>
      <c r="H53" s="144" t="n">
        <v>10.3</v>
      </c>
      <c r="I53" s="144" t="n">
        <v>10.5</v>
      </c>
      <c r="J53" s="144" t="n">
        <v>9.1</v>
      </c>
      <c r="K53" s="144" t="n">
        <v>8.5</v>
      </c>
      <c r="L53" s="144" t="n">
        <v>8.4</v>
      </c>
      <c r="M53" s="144" t="n">
        <v>8.5</v>
      </c>
      <c r="N53" s="144" t="n">
        <v>8.9</v>
      </c>
      <c r="O53" s="144" t="n">
        <v>9.7</v>
      </c>
      <c r="P53" s="144" t="n">
        <v>10.2</v>
      </c>
      <c r="Q53" s="144" t="n">
        <v>11.1</v>
      </c>
      <c r="R53" s="144" t="n">
        <v>11.5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44" t="n">
        <v>7.5</v>
      </c>
      <c r="D54" s="144" t="n">
        <v>7.9</v>
      </c>
      <c r="E54" s="144" t="n">
        <v>8.4</v>
      </c>
      <c r="F54" s="144" t="n">
        <v>7.9</v>
      </c>
      <c r="G54" s="144" t="n">
        <v>9.6</v>
      </c>
      <c r="H54" s="144" t="n">
        <v>10.5</v>
      </c>
      <c r="I54" s="144" t="n">
        <v>9.2</v>
      </c>
      <c r="J54" s="144" t="n">
        <v>9.4</v>
      </c>
      <c r="K54" s="144" t="n">
        <v>8.6</v>
      </c>
      <c r="L54" s="144" t="n">
        <v>8.9</v>
      </c>
      <c r="M54" s="144" t="n">
        <v>9.8</v>
      </c>
      <c r="N54" s="144" t="n">
        <v>10.2</v>
      </c>
      <c r="O54" s="144" t="n">
        <v>9.1</v>
      </c>
      <c r="P54" s="144" t="n">
        <v>10.7</v>
      </c>
      <c r="Q54" s="144" t="n">
        <v>9.6</v>
      </c>
      <c r="R54" s="144" t="n">
        <v>10.4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44" t="n">
        <v>7.1</v>
      </c>
      <c r="D55" s="144" t="n">
        <v>7.8</v>
      </c>
      <c r="E55" s="144" t="n">
        <v>8</v>
      </c>
      <c r="F55" s="144" t="n">
        <v>7.6</v>
      </c>
      <c r="G55" s="144" t="n">
        <v>8.3</v>
      </c>
      <c r="H55" s="144" t="n">
        <v>8.5</v>
      </c>
      <c r="I55" s="144" t="n">
        <v>8.7</v>
      </c>
      <c r="J55" s="144" t="n">
        <v>8.6</v>
      </c>
      <c r="K55" s="144" t="n">
        <v>8.9</v>
      </c>
      <c r="L55" s="144" t="n">
        <v>8</v>
      </c>
      <c r="M55" s="144" t="n">
        <v>7.8</v>
      </c>
      <c r="N55" s="144" t="n">
        <v>9.3</v>
      </c>
      <c r="O55" s="144" t="n">
        <v>8.1</v>
      </c>
      <c r="P55" s="144" t="n">
        <v>9.3</v>
      </c>
      <c r="Q55" s="144" t="n">
        <v>8.5</v>
      </c>
      <c r="R55" s="144" t="n">
        <v>9.8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44" t="n">
        <v>9.7</v>
      </c>
      <c r="D56" s="144" t="n">
        <v>9.8</v>
      </c>
      <c r="E56" s="144" t="n">
        <v>9</v>
      </c>
      <c r="F56" s="144" t="n">
        <v>8</v>
      </c>
      <c r="G56" s="144" t="n">
        <v>9.5</v>
      </c>
      <c r="H56" s="144" t="n">
        <v>9.4</v>
      </c>
      <c r="I56" s="144" t="n">
        <v>9.2</v>
      </c>
      <c r="J56" s="144" t="n">
        <v>9.8</v>
      </c>
      <c r="K56" s="144" t="n">
        <v>9</v>
      </c>
      <c r="L56" s="144" t="n">
        <v>8.8</v>
      </c>
      <c r="M56" s="144" t="n">
        <v>10</v>
      </c>
      <c r="N56" s="144" t="n">
        <v>11</v>
      </c>
      <c r="O56" s="144" t="n">
        <v>11.9</v>
      </c>
      <c r="P56" s="144" t="n">
        <v>11.3</v>
      </c>
      <c r="Q56" s="144" t="n">
        <v>10</v>
      </c>
      <c r="R56" s="144" t="n">
        <v>9.5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44" t="n">
        <v>8.9</v>
      </c>
      <c r="D57" s="144" t="n">
        <v>9.1</v>
      </c>
      <c r="E57" s="144" t="n">
        <v>7.9</v>
      </c>
      <c r="F57" s="144" t="n">
        <v>8.6</v>
      </c>
      <c r="G57" s="144" t="n">
        <v>10.1</v>
      </c>
      <c r="H57" s="144" t="n">
        <v>11.3</v>
      </c>
      <c r="I57" s="144" t="n">
        <v>11</v>
      </c>
      <c r="J57" s="144" t="n">
        <v>10.9</v>
      </c>
      <c r="K57" s="144" t="n">
        <v>11.4</v>
      </c>
      <c r="L57" s="144" t="n">
        <v>10.4</v>
      </c>
      <c r="M57" s="144" t="n">
        <v>10.6</v>
      </c>
      <c r="N57" s="144" t="n">
        <v>12.2</v>
      </c>
      <c r="O57" s="144" t="n">
        <v>11.4</v>
      </c>
      <c r="P57" s="144" t="n">
        <v>11.5</v>
      </c>
      <c r="Q57" s="144" t="n">
        <v>10.7</v>
      </c>
      <c r="R57" s="144" t="n">
        <v>10.2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44" t="n">
        <v>8.9</v>
      </c>
      <c r="D58" s="144" t="n">
        <v>10.1</v>
      </c>
      <c r="E58" s="144" t="n">
        <v>8.6</v>
      </c>
      <c r="F58" s="144" t="n">
        <v>9.2</v>
      </c>
      <c r="G58" s="144" t="n">
        <v>10.8</v>
      </c>
      <c r="H58" s="144" t="n">
        <v>8.9</v>
      </c>
      <c r="I58" s="144" t="n">
        <v>9.8</v>
      </c>
      <c r="J58" s="144" t="n">
        <v>10</v>
      </c>
      <c r="K58" s="144" t="n">
        <v>9.9</v>
      </c>
      <c r="L58" s="144" t="n">
        <v>9.8</v>
      </c>
      <c r="M58" s="144" t="n">
        <v>10.2</v>
      </c>
      <c r="N58" s="144" t="n">
        <v>10.9</v>
      </c>
      <c r="O58" s="144" t="n">
        <v>11.6</v>
      </c>
      <c r="P58" s="144" t="n">
        <v>11.6</v>
      </c>
      <c r="Q58" s="144" t="n">
        <v>10.7</v>
      </c>
      <c r="R58" s="144" t="n">
        <v>10.5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44" t="n">
        <v>7</v>
      </c>
      <c r="D59" s="144" t="n">
        <v>7.4</v>
      </c>
      <c r="E59" s="144" t="n">
        <v>8.3</v>
      </c>
      <c r="F59" s="144" t="n">
        <v>7.3</v>
      </c>
      <c r="G59" s="144" t="n">
        <v>10.3</v>
      </c>
      <c r="H59" s="144" t="n">
        <v>9.1</v>
      </c>
      <c r="I59" s="144" t="n">
        <v>8</v>
      </c>
      <c r="J59" s="144" t="n">
        <v>6.8</v>
      </c>
      <c r="K59" s="144" t="n">
        <v>8.7</v>
      </c>
      <c r="L59" s="144" t="n">
        <v>8.6</v>
      </c>
      <c r="M59" s="144" t="n">
        <v>9.2</v>
      </c>
      <c r="N59" s="144" t="n">
        <v>9.8</v>
      </c>
      <c r="O59" s="144" t="n">
        <v>8.8</v>
      </c>
      <c r="P59" s="144" t="n">
        <v>8.9</v>
      </c>
      <c r="Q59" s="144" t="n">
        <v>10.8</v>
      </c>
      <c r="R59" s="144" t="n">
        <v>10.5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44" t="n">
        <v>7.6</v>
      </c>
      <c r="D60" s="144" t="n">
        <v>8.7</v>
      </c>
      <c r="E60" s="144" t="n">
        <v>8.7</v>
      </c>
      <c r="F60" s="144" t="n">
        <v>7.7</v>
      </c>
      <c r="G60" s="144" t="n">
        <v>9.2</v>
      </c>
      <c r="H60" s="144" t="n">
        <v>8.4</v>
      </c>
      <c r="I60" s="144" t="n">
        <v>8.4</v>
      </c>
      <c r="J60" s="144" t="n">
        <v>8.4</v>
      </c>
      <c r="K60" s="144" t="n">
        <v>7.9</v>
      </c>
      <c r="L60" s="144" t="n">
        <v>8.9</v>
      </c>
      <c r="M60" s="144" t="n">
        <v>10.3</v>
      </c>
      <c r="N60" s="144" t="n">
        <v>10.9</v>
      </c>
      <c r="O60" s="144" t="n">
        <v>9.2</v>
      </c>
      <c r="P60" s="144" t="n">
        <v>10.2</v>
      </c>
      <c r="Q60" s="144" t="n">
        <v>10.7</v>
      </c>
      <c r="R60" s="144" t="n">
        <v>11.4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44" t="n">
        <v>7.8</v>
      </c>
      <c r="D61" s="144" t="n">
        <v>9.2</v>
      </c>
      <c r="E61" s="144" t="n">
        <v>7.7</v>
      </c>
      <c r="F61" s="144" t="n">
        <v>8.4</v>
      </c>
      <c r="G61" s="144" t="n">
        <v>10.1</v>
      </c>
      <c r="H61" s="144" t="n">
        <v>10.5</v>
      </c>
      <c r="I61" s="144" t="n">
        <v>10.1</v>
      </c>
      <c r="J61" s="144" t="n">
        <v>8.7</v>
      </c>
      <c r="K61" s="144" t="n">
        <v>9.4</v>
      </c>
      <c r="L61" s="144" t="n">
        <v>9.7</v>
      </c>
      <c r="M61" s="144" t="n">
        <v>10.2</v>
      </c>
      <c r="N61" s="144" t="n">
        <v>11.3</v>
      </c>
      <c r="O61" s="144" t="n">
        <v>10.4</v>
      </c>
      <c r="P61" s="144" t="n">
        <v>11.1</v>
      </c>
      <c r="Q61" s="144" t="n">
        <v>10.3</v>
      </c>
      <c r="R61" s="144" t="n">
        <v>10.5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44" t="n">
        <v>8.8</v>
      </c>
      <c r="D62" s="144" t="n">
        <v>9</v>
      </c>
      <c r="E62" s="144" t="n">
        <v>7.5</v>
      </c>
      <c r="F62" s="144" t="n">
        <v>6.8</v>
      </c>
      <c r="G62" s="118" t="n">
        <v>8.3</v>
      </c>
      <c r="H62" s="144" t="n">
        <v>9.9</v>
      </c>
      <c r="I62" s="144" t="n">
        <v>10.7</v>
      </c>
      <c r="J62" s="144" t="n">
        <v>9.3</v>
      </c>
      <c r="K62" s="144" t="n">
        <v>9.6</v>
      </c>
      <c r="L62" s="144" t="n">
        <v>9.2</v>
      </c>
      <c r="M62" s="144" t="n">
        <v>9.5</v>
      </c>
      <c r="N62" s="144" t="n">
        <v>10</v>
      </c>
      <c r="O62" s="144" t="n">
        <v>10.1</v>
      </c>
      <c r="P62" s="144" t="n">
        <v>10.5</v>
      </c>
      <c r="Q62" s="144" t="n">
        <v>10.3</v>
      </c>
      <c r="R62" s="144" t="n">
        <v>10.6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44" t="n">
        <v>7.4</v>
      </c>
      <c r="D63" s="144" t="n">
        <v>5.6</v>
      </c>
      <c r="E63" s="144" t="n">
        <v>6.8</v>
      </c>
      <c r="F63" s="144" t="n">
        <v>5.9</v>
      </c>
      <c r="G63" s="144" t="n">
        <v>7.1</v>
      </c>
      <c r="H63" s="144" t="n">
        <v>5.7</v>
      </c>
      <c r="I63" s="144" t="n">
        <v>5.2</v>
      </c>
      <c r="J63" s="144" t="n">
        <v>5.7</v>
      </c>
      <c r="K63" s="144" t="n">
        <v>6.1</v>
      </c>
      <c r="L63" s="144" t="n">
        <v>6.3</v>
      </c>
      <c r="M63" s="144" t="n">
        <v>7.4</v>
      </c>
      <c r="N63" s="144" t="n">
        <v>7.5</v>
      </c>
      <c r="O63" s="144" t="n">
        <v>7.2</v>
      </c>
      <c r="P63" s="144" t="n">
        <v>7.7</v>
      </c>
      <c r="Q63" s="144" t="n">
        <v>8.9</v>
      </c>
      <c r="R63" s="144" t="n">
        <v>9.6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44" t="n">
        <v>12</v>
      </c>
      <c r="D64" s="144" t="n">
        <v>13.3</v>
      </c>
      <c r="E64" s="144" t="n">
        <v>10.1</v>
      </c>
      <c r="F64" s="144" t="n">
        <v>9.7</v>
      </c>
      <c r="G64" s="144" t="n">
        <v>11.3</v>
      </c>
      <c r="H64" s="144" t="n">
        <v>11.3</v>
      </c>
      <c r="I64" s="144" t="n">
        <v>10.4</v>
      </c>
      <c r="J64" s="144" t="n">
        <v>9.7</v>
      </c>
      <c r="K64" s="144" t="n">
        <v>7.6</v>
      </c>
      <c r="L64" s="144" t="n">
        <v>8.9</v>
      </c>
      <c r="M64" s="144" t="n">
        <v>11.2</v>
      </c>
      <c r="N64" s="144" t="n">
        <v>9.4</v>
      </c>
      <c r="O64" s="144" t="n">
        <v>10.3</v>
      </c>
      <c r="P64" s="144" t="n">
        <v>9.5</v>
      </c>
      <c r="Q64" s="144" t="n">
        <v>11.4</v>
      </c>
      <c r="R64" s="144" t="n">
        <v>12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44" t="n">
        <v>5.4</v>
      </c>
      <c r="D65" s="144" t="n">
        <v>4.8</v>
      </c>
      <c r="E65" s="144" t="n">
        <v>5.4</v>
      </c>
      <c r="F65" s="144" t="n">
        <v>5.1</v>
      </c>
      <c r="G65" s="144" t="n">
        <v>5.8</v>
      </c>
      <c r="H65" s="144" t="n">
        <v>5.4</v>
      </c>
      <c r="I65" s="144" t="n">
        <v>6.1</v>
      </c>
      <c r="J65" s="144" t="n">
        <v>6.2</v>
      </c>
      <c r="K65" s="144" t="n">
        <v>5.6</v>
      </c>
      <c r="L65" s="144" t="n">
        <v>6.2</v>
      </c>
      <c r="M65" s="144" t="n">
        <v>6.9</v>
      </c>
      <c r="N65" s="144" t="n">
        <v>7</v>
      </c>
      <c r="O65" s="144" t="n">
        <v>8.5</v>
      </c>
      <c r="P65" s="144" t="n">
        <v>7.9</v>
      </c>
      <c r="Q65" s="144" t="n">
        <v>9.7</v>
      </c>
      <c r="R65" s="144" t="n">
        <v>9.8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44" t="n">
        <v>8.4</v>
      </c>
      <c r="D66" s="144" t="n">
        <v>8.9</v>
      </c>
      <c r="E66" s="144" t="n">
        <v>8.3</v>
      </c>
      <c r="F66" s="144" t="n">
        <v>7.3</v>
      </c>
      <c r="G66" s="144" t="n">
        <v>7.9</v>
      </c>
      <c r="H66" s="144" t="n">
        <v>9.3</v>
      </c>
      <c r="I66" s="144" t="n">
        <v>9</v>
      </c>
      <c r="J66" s="144" t="n">
        <v>7.6</v>
      </c>
      <c r="K66" s="144" t="n">
        <v>8.1</v>
      </c>
      <c r="L66" s="144" t="n">
        <v>9.2</v>
      </c>
      <c r="M66" s="144" t="n">
        <v>8.4</v>
      </c>
      <c r="N66" s="144" t="n">
        <v>8.1</v>
      </c>
      <c r="O66" s="144" t="n">
        <v>6.6</v>
      </c>
      <c r="P66" s="144" t="n">
        <v>7.1</v>
      </c>
      <c r="Q66" s="144" t="n">
        <v>8.2</v>
      </c>
      <c r="R66" s="144" t="n">
        <v>7.3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44" t="n">
        <v>9.5</v>
      </c>
      <c r="D67" s="144" t="n">
        <v>8.5</v>
      </c>
      <c r="E67" s="144" t="n">
        <v>8.6</v>
      </c>
      <c r="F67" s="144" t="n">
        <v>7.3</v>
      </c>
      <c r="G67" s="144" t="n">
        <v>8.8</v>
      </c>
      <c r="H67" s="144" t="n">
        <v>8.9</v>
      </c>
      <c r="I67" s="144" t="n">
        <v>8.4</v>
      </c>
      <c r="J67" s="144" t="n">
        <v>8.2</v>
      </c>
      <c r="K67" s="144" t="n">
        <v>8</v>
      </c>
      <c r="L67" s="144" t="n">
        <v>7.4</v>
      </c>
      <c r="M67" s="144" t="n">
        <v>8.9</v>
      </c>
      <c r="N67" s="144" t="n">
        <v>10.1</v>
      </c>
      <c r="O67" s="144" t="n">
        <v>10.1</v>
      </c>
      <c r="P67" s="144" t="n">
        <v>9.5</v>
      </c>
      <c r="Q67" s="144" t="n">
        <v>9.7</v>
      </c>
      <c r="R67" s="144" t="n">
        <v>10.1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44" t="n">
        <v>6.4</v>
      </c>
      <c r="D68" s="144" t="n">
        <v>7</v>
      </c>
      <c r="E68" s="144" t="n">
        <v>6.3</v>
      </c>
      <c r="F68" s="144" t="n">
        <v>6.7</v>
      </c>
      <c r="G68" s="144" t="n">
        <v>7.7</v>
      </c>
      <c r="H68" s="144" t="n">
        <v>10.2</v>
      </c>
      <c r="I68" s="144" t="n">
        <v>10</v>
      </c>
      <c r="J68" s="144" t="n">
        <v>8.7</v>
      </c>
      <c r="K68" s="144" t="n">
        <v>8.3</v>
      </c>
      <c r="L68" s="144" t="n">
        <v>9</v>
      </c>
      <c r="M68" s="144" t="n">
        <v>9.1</v>
      </c>
      <c r="N68" s="144" t="n">
        <v>7.8</v>
      </c>
      <c r="O68" s="144" t="n">
        <v>7.6</v>
      </c>
      <c r="P68" s="144" t="n">
        <v>7.3</v>
      </c>
      <c r="Q68" s="144" t="n">
        <v>10.3</v>
      </c>
      <c r="R68" s="144" t="n">
        <v>10.7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44" t="n">
        <v>7.8</v>
      </c>
      <c r="D69" s="144" t="n">
        <v>8.9</v>
      </c>
      <c r="E69" s="144" t="n">
        <v>8.9</v>
      </c>
      <c r="F69" s="144" t="n">
        <v>8.3</v>
      </c>
      <c r="G69" s="144" t="n">
        <v>10</v>
      </c>
      <c r="H69" s="144" t="n">
        <v>9.3</v>
      </c>
      <c r="I69" s="144" t="n">
        <v>9.1</v>
      </c>
      <c r="J69" s="144" t="n">
        <v>8.7</v>
      </c>
      <c r="K69" s="144" t="n">
        <v>8.4</v>
      </c>
      <c r="L69" s="144" t="n">
        <v>9.1</v>
      </c>
      <c r="M69" s="144" t="n">
        <v>9.6</v>
      </c>
      <c r="N69" s="144" t="n">
        <v>10.6</v>
      </c>
      <c r="O69" s="144" t="n">
        <v>10.8</v>
      </c>
      <c r="P69" s="144" t="n">
        <v>11.4</v>
      </c>
      <c r="Q69" s="144" t="n">
        <v>11.9</v>
      </c>
      <c r="R69" s="144" t="n">
        <v>12.5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44" t="n">
        <v>6.3</v>
      </c>
      <c r="D70" s="144" t="n">
        <v>6.4</v>
      </c>
      <c r="E70" s="144" t="n">
        <v>6.8</v>
      </c>
      <c r="F70" s="144" t="n">
        <v>6</v>
      </c>
      <c r="G70" s="144" t="n">
        <v>7.8</v>
      </c>
      <c r="H70" s="144" t="n">
        <v>8.3</v>
      </c>
      <c r="I70" s="144" t="n">
        <v>7.6</v>
      </c>
      <c r="J70" s="144" t="n">
        <v>7.9</v>
      </c>
      <c r="K70" s="144" t="n">
        <v>8.3</v>
      </c>
      <c r="L70" s="144" t="n">
        <v>7.4</v>
      </c>
      <c r="M70" s="144" t="n">
        <v>6.8</v>
      </c>
      <c r="N70" s="144" t="n">
        <v>8.1</v>
      </c>
      <c r="O70" s="144" t="n">
        <v>8.3</v>
      </c>
      <c r="P70" s="144" t="n">
        <v>8.8</v>
      </c>
      <c r="Q70" s="144" t="n">
        <v>7</v>
      </c>
      <c r="R70" s="144" t="n">
        <v>7.7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44" t="n">
        <v>6.9</v>
      </c>
      <c r="D71" s="144" t="n">
        <v>6.8</v>
      </c>
      <c r="E71" s="144" t="n">
        <v>7.1</v>
      </c>
      <c r="F71" s="144" t="n">
        <v>6.4</v>
      </c>
      <c r="G71" s="144" t="n">
        <v>7.4</v>
      </c>
      <c r="H71" s="144" t="n">
        <v>8.9</v>
      </c>
      <c r="I71" s="144" t="n">
        <v>9.4</v>
      </c>
      <c r="J71" s="144" t="n">
        <v>8.6</v>
      </c>
      <c r="K71" s="144" t="n">
        <v>8.2</v>
      </c>
      <c r="L71" s="144" t="n">
        <v>8.5</v>
      </c>
      <c r="M71" s="144" t="n">
        <v>8.1</v>
      </c>
      <c r="N71" s="144" t="n">
        <v>9.1</v>
      </c>
      <c r="O71" s="144" t="n">
        <v>9.4</v>
      </c>
      <c r="P71" s="144" t="n">
        <v>8.5</v>
      </c>
      <c r="Q71" s="144" t="n">
        <v>9.1</v>
      </c>
      <c r="R71" s="144" t="n">
        <v>9.5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44" t="n">
        <v>10.1</v>
      </c>
      <c r="D72" s="144" t="n">
        <v>10.1</v>
      </c>
      <c r="E72" s="144" t="n">
        <v>9.8</v>
      </c>
      <c r="F72" s="144" t="n">
        <v>9</v>
      </c>
      <c r="G72" s="144" t="n">
        <v>8.9</v>
      </c>
      <c r="H72" s="144" t="n">
        <v>10.2</v>
      </c>
      <c r="I72" s="144" t="n">
        <v>8.8</v>
      </c>
      <c r="J72" s="144" t="n">
        <v>9.1</v>
      </c>
      <c r="K72" s="144" t="n">
        <v>9.7</v>
      </c>
      <c r="L72" s="144" t="n">
        <v>8.8</v>
      </c>
      <c r="M72" s="144" t="n">
        <v>9.9</v>
      </c>
      <c r="N72" s="144" t="n">
        <v>8.6</v>
      </c>
      <c r="O72" s="144" t="n">
        <v>8.3</v>
      </c>
      <c r="P72" s="144" t="n">
        <v>7.6</v>
      </c>
      <c r="Q72" s="144" t="n">
        <v>8.3</v>
      </c>
      <c r="R72" s="144" t="n">
        <v>9.6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44" t="n">
        <v>7.1</v>
      </c>
      <c r="D73" s="144" t="n">
        <v>7.5</v>
      </c>
      <c r="E73" s="144" t="n">
        <v>8.3</v>
      </c>
      <c r="F73" s="144" t="n">
        <v>7.6</v>
      </c>
      <c r="G73" s="144" t="n">
        <v>8.7</v>
      </c>
      <c r="H73" s="144" t="n">
        <v>10.5</v>
      </c>
      <c r="I73" s="144" t="n">
        <v>10</v>
      </c>
      <c r="J73" s="144" t="n">
        <v>8.6</v>
      </c>
      <c r="K73" s="144" t="n">
        <v>9.4</v>
      </c>
      <c r="L73" s="144" t="n">
        <v>10.4</v>
      </c>
      <c r="M73" s="144" t="n">
        <v>10.8</v>
      </c>
      <c r="N73" s="144" t="n">
        <v>11.5</v>
      </c>
      <c r="O73" s="144" t="n">
        <v>10.6</v>
      </c>
      <c r="P73" s="144" t="n">
        <v>10</v>
      </c>
      <c r="Q73" s="144" t="n">
        <v>9.6</v>
      </c>
      <c r="R73" s="144" t="n">
        <v>9.9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44" t="n">
        <v>8.2</v>
      </c>
      <c r="D74" s="144" t="n">
        <v>7.1</v>
      </c>
      <c r="E74" s="144" t="n">
        <v>6.2</v>
      </c>
      <c r="F74" s="144" t="n">
        <v>6</v>
      </c>
      <c r="G74" s="144" t="n">
        <v>8.2</v>
      </c>
      <c r="H74" s="144" t="n">
        <v>8.8</v>
      </c>
      <c r="I74" s="144" t="n">
        <v>8.8</v>
      </c>
      <c r="J74" s="144" t="n">
        <v>8</v>
      </c>
      <c r="K74" s="144" t="n">
        <v>6</v>
      </c>
      <c r="L74" s="144" t="n">
        <v>7</v>
      </c>
      <c r="M74" s="144" t="n">
        <v>8.3</v>
      </c>
      <c r="N74" s="144" t="n">
        <v>8.4</v>
      </c>
      <c r="O74" s="144" t="n">
        <v>9</v>
      </c>
      <c r="P74" s="144" t="n">
        <v>9.9</v>
      </c>
      <c r="Q74" s="144" t="n">
        <v>9.1</v>
      </c>
      <c r="R74" s="144" t="n">
        <v>9.3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44" t="n">
        <v>6.7</v>
      </c>
      <c r="D75" s="144" t="n">
        <v>6.8</v>
      </c>
      <c r="E75" s="144" t="n">
        <v>6.6</v>
      </c>
      <c r="F75" s="144" t="n">
        <v>6.7</v>
      </c>
      <c r="G75" s="144" t="n">
        <v>7.9</v>
      </c>
      <c r="H75" s="144" t="n">
        <v>8.6</v>
      </c>
      <c r="I75" s="144" t="n">
        <v>7.8</v>
      </c>
      <c r="J75" s="144" t="n">
        <v>7.6</v>
      </c>
      <c r="K75" s="144" t="n">
        <v>7.8</v>
      </c>
      <c r="L75" s="144" t="n">
        <v>8</v>
      </c>
      <c r="M75" s="144" t="n">
        <v>9.2</v>
      </c>
      <c r="N75" s="144" t="n">
        <v>9.7</v>
      </c>
      <c r="O75" s="144" t="n">
        <v>10.1</v>
      </c>
      <c r="P75" s="144" t="n">
        <v>10.5</v>
      </c>
      <c r="Q75" s="144" t="n">
        <v>9.7</v>
      </c>
      <c r="R75" s="144" t="n">
        <v>11.2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44" t="n">
        <v>10.2</v>
      </c>
      <c r="D76" s="144" t="n">
        <v>10.8</v>
      </c>
      <c r="E76" s="144" t="n">
        <v>9.3</v>
      </c>
      <c r="F76" s="144" t="n">
        <v>12.7</v>
      </c>
      <c r="G76" s="144" t="n">
        <v>15</v>
      </c>
      <c r="H76" s="144" t="n">
        <v>14.9</v>
      </c>
      <c r="I76" s="144" t="n">
        <v>12.9</v>
      </c>
      <c r="J76" s="144" t="n">
        <v>13.3</v>
      </c>
      <c r="K76" s="144" t="n">
        <v>12.7</v>
      </c>
      <c r="L76" s="144" t="n">
        <v>12.6</v>
      </c>
      <c r="M76" s="144" t="n">
        <v>12.6</v>
      </c>
      <c r="N76" s="144" t="n">
        <v>13.5</v>
      </c>
      <c r="O76" s="144" t="n">
        <v>14.4</v>
      </c>
      <c r="P76" s="144" t="n">
        <v>15</v>
      </c>
      <c r="Q76" s="144" t="n">
        <v>11.3</v>
      </c>
      <c r="R76" s="144" t="n">
        <v>12.2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44" t="n">
        <v>10.5</v>
      </c>
      <c r="D77" s="144" t="n">
        <v>11.1</v>
      </c>
      <c r="E77" s="144" t="n">
        <v>9.9</v>
      </c>
      <c r="F77" s="144" t="n">
        <v>8.9</v>
      </c>
      <c r="G77" s="144" t="n">
        <v>9.9</v>
      </c>
      <c r="H77" s="144" t="n">
        <v>9.4</v>
      </c>
      <c r="I77" s="144" t="n">
        <v>8.1</v>
      </c>
      <c r="J77" s="144" t="n">
        <v>9</v>
      </c>
      <c r="K77" s="144" t="n">
        <v>8.8</v>
      </c>
      <c r="L77" s="144" t="n">
        <v>8.8</v>
      </c>
      <c r="M77" s="144" t="n">
        <v>9</v>
      </c>
      <c r="N77" s="144" t="n">
        <v>10.4</v>
      </c>
      <c r="O77" s="144" t="n">
        <v>11.2</v>
      </c>
      <c r="P77" s="144" t="n">
        <v>10.1</v>
      </c>
      <c r="Q77" s="144" t="n">
        <v>9.8</v>
      </c>
      <c r="R77" s="144" t="n">
        <v>9.3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44" t="n">
        <v>9</v>
      </c>
      <c r="D78" s="144" t="n">
        <v>10</v>
      </c>
      <c r="E78" s="144" t="n">
        <v>9.4</v>
      </c>
      <c r="F78" s="144" t="n">
        <v>8.4</v>
      </c>
      <c r="G78" s="144" t="n">
        <v>10.1</v>
      </c>
      <c r="H78" s="144" t="n">
        <v>10.5</v>
      </c>
      <c r="I78" s="144" t="n">
        <v>8.6</v>
      </c>
      <c r="J78" s="144" t="n">
        <v>9.2</v>
      </c>
      <c r="K78" s="144" t="n">
        <v>9.2</v>
      </c>
      <c r="L78" s="144" t="n">
        <v>9.4</v>
      </c>
      <c r="M78" s="144" t="n">
        <v>9.6</v>
      </c>
      <c r="N78" s="144" t="n">
        <v>10.4</v>
      </c>
      <c r="O78" s="144" t="n">
        <v>11.6</v>
      </c>
      <c r="P78" s="144" t="n">
        <v>11.7</v>
      </c>
      <c r="Q78" s="144" t="n">
        <v>11</v>
      </c>
      <c r="R78" s="144" t="n">
        <v>11.4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44" t="n">
        <v>11</v>
      </c>
      <c r="D79" s="144" t="n">
        <v>12.9</v>
      </c>
      <c r="E79" s="144" t="n">
        <v>12.6</v>
      </c>
      <c r="F79" s="144" t="n">
        <v>10.9</v>
      </c>
      <c r="G79" s="144" t="n">
        <v>11.8</v>
      </c>
      <c r="H79" s="144" t="n">
        <v>16</v>
      </c>
      <c r="I79" s="144" t="n">
        <v>15.2</v>
      </c>
      <c r="J79" s="144" t="n">
        <v>13.6</v>
      </c>
      <c r="K79" s="144" t="n">
        <v>12.9</v>
      </c>
      <c r="L79" s="144" t="n">
        <v>11.3</v>
      </c>
      <c r="M79" s="144" t="n">
        <v>12.8</v>
      </c>
      <c r="N79" s="144" t="n">
        <v>14</v>
      </c>
      <c r="O79" s="144" t="n">
        <v>12.8</v>
      </c>
      <c r="P79" s="144" t="n">
        <v>11.8</v>
      </c>
      <c r="Q79" s="144" t="n">
        <v>11.1</v>
      </c>
      <c r="R79" s="144" t="n">
        <v>10.2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44" t="n">
        <v>9.6</v>
      </c>
      <c r="D80" s="144" t="n">
        <v>12.6</v>
      </c>
      <c r="E80" s="144" t="n">
        <v>10.8</v>
      </c>
      <c r="F80" s="144" t="n">
        <v>12.3</v>
      </c>
      <c r="G80" s="144" t="n">
        <v>13.2</v>
      </c>
      <c r="H80" s="144" t="n">
        <v>14.3</v>
      </c>
      <c r="I80" s="144" t="n">
        <v>13.3</v>
      </c>
      <c r="J80" s="144" t="n">
        <v>12.7</v>
      </c>
      <c r="K80" s="144" t="n">
        <v>13.9</v>
      </c>
      <c r="L80" s="144" t="n">
        <v>12.6</v>
      </c>
      <c r="M80" s="144" t="n">
        <v>13.6</v>
      </c>
      <c r="N80" s="144" t="n">
        <v>15.8</v>
      </c>
      <c r="O80" s="144" t="n">
        <v>15.1</v>
      </c>
      <c r="P80" s="144" t="n">
        <v>14</v>
      </c>
      <c r="Q80" s="144" t="n">
        <v>11.2</v>
      </c>
      <c r="R80" s="144" t="n">
        <v>13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44" t="n">
        <v>11.8</v>
      </c>
      <c r="D81" s="144" t="n">
        <v>11.2</v>
      </c>
      <c r="E81" s="144" t="n">
        <v>13.9</v>
      </c>
      <c r="F81" s="144" t="n">
        <v>8.9</v>
      </c>
      <c r="G81" s="144" t="n">
        <v>10</v>
      </c>
      <c r="H81" s="144" t="n">
        <v>9.1</v>
      </c>
      <c r="I81" s="144" t="n">
        <v>10.9</v>
      </c>
      <c r="J81" s="144" t="n">
        <v>10.6</v>
      </c>
      <c r="K81" s="144" t="n">
        <v>9.2</v>
      </c>
      <c r="L81" s="144" t="n">
        <v>9.1</v>
      </c>
      <c r="M81" s="144" t="n">
        <v>9.7</v>
      </c>
      <c r="N81" s="144" t="n">
        <v>11.3</v>
      </c>
      <c r="O81" s="144" t="n">
        <v>9.9</v>
      </c>
      <c r="P81" s="144" t="n">
        <v>8.4</v>
      </c>
      <c r="Q81" s="144" t="n">
        <v>8.1</v>
      </c>
      <c r="R81" s="144" t="n">
        <v>7.8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44" t="n">
        <v>8.2</v>
      </c>
      <c r="D82" s="144" t="n">
        <v>9.5</v>
      </c>
      <c r="E82" s="144" t="n">
        <v>10.1</v>
      </c>
      <c r="F82" s="144" t="n">
        <v>8.8</v>
      </c>
      <c r="G82" s="144" t="n">
        <v>10.2</v>
      </c>
      <c r="H82" s="144" t="n">
        <v>11.3</v>
      </c>
      <c r="I82" s="144" t="n">
        <v>10.2</v>
      </c>
      <c r="J82" s="144" t="n">
        <v>8.3</v>
      </c>
      <c r="K82" s="144" t="n">
        <v>8.8</v>
      </c>
      <c r="L82" s="144" t="n">
        <v>9.3</v>
      </c>
      <c r="M82" s="144" t="n">
        <v>9.6</v>
      </c>
      <c r="N82" s="144" t="n">
        <v>10.9</v>
      </c>
      <c r="O82" s="144" t="n">
        <v>9.3</v>
      </c>
      <c r="P82" s="144" t="n">
        <v>8.7</v>
      </c>
      <c r="Q82" s="144" t="n">
        <v>9.1</v>
      </c>
      <c r="R82" s="144" t="n">
        <v>8.5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44" t="n">
        <v>6.6</v>
      </c>
      <c r="D83" s="144" t="n">
        <v>10.8</v>
      </c>
      <c r="E83" s="144" t="n">
        <v>12.5</v>
      </c>
      <c r="F83" s="144" t="n">
        <v>8.2</v>
      </c>
      <c r="G83" s="144" t="n">
        <v>8.8</v>
      </c>
      <c r="H83" s="144" t="n">
        <v>8.1</v>
      </c>
      <c r="I83" s="144" t="n">
        <v>10</v>
      </c>
      <c r="J83" s="144" t="n">
        <v>9.9</v>
      </c>
      <c r="K83" s="144" t="n">
        <v>8.9</v>
      </c>
      <c r="L83" s="144" t="n">
        <v>10.5</v>
      </c>
      <c r="M83" s="144" t="n">
        <v>12</v>
      </c>
      <c r="N83" s="144" t="n">
        <v>12.4</v>
      </c>
      <c r="O83" s="144" t="n">
        <v>13.9</v>
      </c>
      <c r="P83" s="144" t="n">
        <v>12.6</v>
      </c>
      <c r="Q83" s="144" t="n">
        <v>11.4</v>
      </c>
      <c r="R83" s="144" t="n">
        <v>11.5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5.57"/>
    <col collapsed="false" customWidth="true" hidden="false" outlineLevel="0" max="3" min="3" style="117" width="11.72"/>
    <col collapsed="false" customWidth="true" hidden="false" outlineLevel="0" max="4" min="4" style="117" width="9.57"/>
    <col collapsed="false" customWidth="false" hidden="false" outlineLevel="0" max="5" min="5" style="117" width="9.14"/>
    <col collapsed="false" customWidth="true" hidden="false" outlineLevel="0" max="6" min="6" style="117" width="9.43"/>
    <col collapsed="false" customWidth="true" hidden="false" outlineLevel="0" max="7" min="7" style="117" width="8.72"/>
    <col collapsed="false" customWidth="true" hidden="false" outlineLevel="0" max="8" min="8" style="117" width="8.86"/>
    <col collapsed="false" customWidth="false" hidden="false" outlineLevel="0" max="9" min="9" style="117" width="9.14"/>
    <col collapsed="false" customWidth="true" hidden="false" outlineLevel="0" max="10" min="10" style="117" width="9"/>
    <col collapsed="false" customWidth="true" hidden="false" outlineLevel="0" max="11" min="11" style="117" width="8.86"/>
    <col collapsed="false" customWidth="false" hidden="false" outlineLevel="0" max="12" min="12" style="117" width="9.14"/>
    <col collapsed="false" customWidth="true" hidden="false" outlineLevel="0" max="13" min="13" style="117" width="9"/>
    <col collapsed="false" customWidth="true" hidden="false" outlineLevel="0" max="14" min="14" style="117" width="9.86"/>
    <col collapsed="false" customWidth="true" hidden="false" outlineLevel="0" max="15" min="15" style="117" width="10.14"/>
    <col collapsed="false" customWidth="true" hidden="false" outlineLevel="0" max="16" min="16" style="117" width="9.57"/>
    <col collapsed="false" customWidth="true" hidden="false" outlineLevel="0" max="17" min="17" style="117" width="9.29"/>
    <col collapsed="false" customWidth="false" hidden="false" outlineLevel="0" max="16384" min="18" style="117" width="9.14"/>
  </cols>
  <sheetData>
    <row r="1" customFormat="false" ht="15" hidden="false" customHeight="false" outlineLevel="0" collapsed="false">
      <c r="A1" s="1" t="s">
        <v>143</v>
      </c>
      <c r="B1" s="7" t="s">
        <v>144</v>
      </c>
      <c r="C1" s="117" t="s">
        <v>145</v>
      </c>
      <c r="D1" s="117" t="s">
        <v>146</v>
      </c>
      <c r="E1" s="1"/>
      <c r="F1" s="1"/>
      <c r="G1" s="1"/>
      <c r="H1" s="7"/>
      <c r="I1" s="7"/>
      <c r="J1" s="7"/>
      <c r="K1" s="7"/>
      <c r="L1" s="7"/>
      <c r="M1" s="7"/>
      <c r="N1" s="7"/>
      <c r="O1" s="8"/>
      <c r="P1" s="7"/>
      <c r="Q1" s="7"/>
    </row>
    <row r="2" customFormat="false" ht="15" hidden="false" customHeight="false" outlineLevel="0" collapsed="false">
      <c r="A2" s="1" t="n">
        <v>1</v>
      </c>
      <c r="B2" s="4" t="n">
        <v>0.394620165252229</v>
      </c>
      <c r="C2" s="121" t="n">
        <v>2020</v>
      </c>
      <c r="D2" s="117" t="n">
        <v>48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1" t="n">
        <v>2</v>
      </c>
      <c r="B3" s="4" t="n">
        <v>0.407785491741388</v>
      </c>
      <c r="C3" s="121" t="n">
        <v>2020</v>
      </c>
      <c r="D3" s="117" t="n">
        <v>48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A4" s="1" t="n">
        <v>3</v>
      </c>
      <c r="B4" s="4" t="n">
        <v>0.5</v>
      </c>
      <c r="C4" s="121" t="n">
        <v>2020</v>
      </c>
      <c r="D4" s="117" t="n">
        <v>48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1" t="n">
        <v>4</v>
      </c>
      <c r="B5" s="4" t="n">
        <v>0.493622985972704</v>
      </c>
      <c r="C5" s="121" t="n">
        <v>2020</v>
      </c>
      <c r="D5" s="117" t="n">
        <v>48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1" t="n">
        <v>5</v>
      </c>
      <c r="B6" s="4" t="n">
        <v>0.48709131032558</v>
      </c>
      <c r="C6" s="121" t="n">
        <v>2020</v>
      </c>
      <c r="D6" s="117" t="n">
        <v>48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1" t="n">
        <v>6</v>
      </c>
      <c r="B7" s="4" t="n">
        <v>0.416281740594206</v>
      </c>
      <c r="C7" s="121" t="n">
        <v>2020</v>
      </c>
      <c r="D7" s="117" t="n">
        <v>48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5" hidden="false" customHeight="false" outlineLevel="0" collapsed="false">
      <c r="A8" s="1" t="n">
        <v>7</v>
      </c>
      <c r="B8" s="4" t="n">
        <v>0.407785491741388</v>
      </c>
      <c r="C8" s="121" t="n">
        <v>2020</v>
      </c>
      <c r="D8" s="117" t="n">
        <v>48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false" outlineLevel="0" collapsed="false">
      <c r="A9" s="1" t="n">
        <v>8</v>
      </c>
      <c r="B9" s="4" t="n">
        <v>0.371498572284237</v>
      </c>
      <c r="C9" s="121" t="n">
        <v>2020</v>
      </c>
      <c r="D9" s="117" t="n">
        <v>48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5" hidden="false" customHeight="false" outlineLevel="0" collapsed="false">
      <c r="A10" s="1" t="n">
        <v>9</v>
      </c>
      <c r="B10" s="4" t="n">
        <v>0.440497061750488</v>
      </c>
      <c r="C10" s="121" t="n">
        <v>2020</v>
      </c>
      <c r="D10" s="117" t="n">
        <v>48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5" hidden="false" customHeight="false" outlineLevel="0" collapsed="false">
      <c r="A11" s="1" t="n">
        <v>10</v>
      </c>
      <c r="B11" s="4" t="n">
        <v>0.462937356143645</v>
      </c>
      <c r="C11" s="121" t="n">
        <v>2020</v>
      </c>
      <c r="D11" s="117" t="n">
        <v>48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false" outlineLevel="0" collapsed="false">
      <c r="A12" s="1" t="n">
        <v>11</v>
      </c>
      <c r="B12" s="4" t="n">
        <v>0.440497061750488</v>
      </c>
      <c r="C12" s="121" t="n">
        <v>2020</v>
      </c>
      <c r="D12" s="117" t="n">
        <v>48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15" hidden="false" customHeight="false" outlineLevel="0" collapsed="false">
      <c r="A13" s="1" t="n">
        <v>12</v>
      </c>
      <c r="B13" s="4" t="n">
        <v>0.509286250139159</v>
      </c>
      <c r="C13" s="121" t="n">
        <v>2020</v>
      </c>
      <c r="D13" s="117" t="n">
        <v>48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false" outlineLevel="0" collapsed="false">
      <c r="A14" s="1" t="n">
        <v>13</v>
      </c>
      <c r="B14" s="4" t="n">
        <v>0.5</v>
      </c>
      <c r="C14" s="121" t="n">
        <v>2020</v>
      </c>
      <c r="D14" s="117" t="n">
        <v>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" t="n">
        <v>14</v>
      </c>
      <c r="B15" s="4" t="n">
        <v>0.459313477035238</v>
      </c>
      <c r="C15" s="121" t="n">
        <v>2020</v>
      </c>
      <c r="D15" s="117" t="n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" t="n">
        <v>15</v>
      </c>
      <c r="B16" s="4" t="n">
        <v>0.52117112491659</v>
      </c>
      <c r="C16" s="121" t="n">
        <v>2020</v>
      </c>
      <c r="D16" s="117" t="n">
        <v>48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false" outlineLevel="0" collapsed="false">
      <c r="A17" s="1" t="n">
        <v>16</v>
      </c>
      <c r="B17" s="4" t="n">
        <v>0.52117112491659</v>
      </c>
      <c r="C17" s="121" t="n">
        <v>2020</v>
      </c>
      <c r="D17" s="117" t="n">
        <v>48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false" outlineLevel="0" collapsed="false">
      <c r="A18" s="1" t="n">
        <v>17</v>
      </c>
      <c r="B18" s="4" t="n">
        <v>0.561231024154687</v>
      </c>
      <c r="C18" s="121" t="n">
        <v>2020</v>
      </c>
      <c r="D18" s="117" t="n">
        <v>48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5" hidden="false" customHeight="false" outlineLevel="0" collapsed="false">
      <c r="A19" s="1" t="n">
        <v>18</v>
      </c>
      <c r="B19" s="4" t="n">
        <v>0.543367431263029</v>
      </c>
      <c r="C19" s="121" t="n">
        <v>2020</v>
      </c>
      <c r="D19" s="117" t="n">
        <v>48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false" outlineLevel="0" collapsed="false">
      <c r="A20" s="1" t="n">
        <v>19</v>
      </c>
      <c r="B20" s="4" t="n">
        <v>0.483765889261946</v>
      </c>
      <c r="C20" s="121" t="n">
        <v>2020</v>
      </c>
      <c r="D20" s="117" t="n">
        <v>48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false" outlineLevel="0" collapsed="false">
      <c r="A21" s="1" t="n">
        <v>20</v>
      </c>
      <c r="B21" s="4" t="n">
        <v>0.543367431263029</v>
      </c>
      <c r="C21" s="121" t="n">
        <v>2020</v>
      </c>
      <c r="D21" s="117" t="n">
        <v>48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" t="n">
        <v>21</v>
      </c>
      <c r="B22" s="4" t="n">
        <v>0.416281740594206</v>
      </c>
      <c r="C22" s="121" t="n">
        <v>2020</v>
      </c>
      <c r="D22" s="117" t="n">
        <v>48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" hidden="false" customHeight="false" outlineLevel="0" collapsed="false">
      <c r="A23" s="1" t="n">
        <v>22</v>
      </c>
      <c r="B23" s="4" t="n">
        <v>0.476992614948975</v>
      </c>
      <c r="C23" s="121" t="n">
        <v>2020</v>
      </c>
      <c r="D23" s="117" t="n">
        <v>48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" hidden="false" customHeight="false" outlineLevel="0" collapsed="false">
      <c r="A24" s="1" t="n">
        <v>23</v>
      </c>
      <c r="B24" s="4" t="n">
        <v>0.385552706351985</v>
      </c>
      <c r="C24" s="121" t="n">
        <v>2020</v>
      </c>
      <c r="D24" s="117" t="n">
        <v>48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n">
        <v>24</v>
      </c>
      <c r="B25" s="4" t="n">
        <v>0.480399878842868</v>
      </c>
      <c r="C25" s="121" t="n">
        <v>2020</v>
      </c>
      <c r="D25" s="117" t="n">
        <v>48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n">
        <v>25</v>
      </c>
      <c r="B26" s="4" t="n">
        <v>0.532520544719981</v>
      </c>
      <c r="C26" s="121" t="n">
        <v>2020</v>
      </c>
      <c r="D26" s="117" t="n">
        <v>48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A27" s="1" t="n">
        <v>26</v>
      </c>
      <c r="B27" s="4" t="n">
        <v>0.543367431263029</v>
      </c>
      <c r="C27" s="121" t="n">
        <v>2020</v>
      </c>
      <c r="D27" s="117" t="n">
        <v>48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" hidden="false" customHeight="false" outlineLevel="0" collapsed="false">
      <c r="A28" s="1" t="n">
        <v>27</v>
      </c>
      <c r="B28" s="4" t="n">
        <v>0.503132053582004</v>
      </c>
      <c r="C28" s="121" t="n">
        <v>2020</v>
      </c>
      <c r="D28" s="117" t="n">
        <v>48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" hidden="false" customHeight="false" outlineLevel="0" collapsed="false">
      <c r="A29" s="1" t="n">
        <v>28</v>
      </c>
      <c r="B29" s="4" t="n">
        <v>0.459313477035238</v>
      </c>
      <c r="C29" s="121" t="n">
        <v>2020</v>
      </c>
      <c r="D29" s="117" t="n">
        <v>48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Format="false" ht="15" hidden="false" customHeight="false" outlineLevel="0" collapsed="false">
      <c r="A30" s="1" t="n">
        <v>29</v>
      </c>
      <c r="B30" s="4" t="n">
        <v>0.483765889261946</v>
      </c>
      <c r="C30" s="121" t="n">
        <v>2020</v>
      </c>
      <c r="D30" s="117" t="n">
        <v>48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5" hidden="false" customHeight="false" outlineLevel="0" collapsed="false">
      <c r="A31" s="1" t="n">
        <v>30</v>
      </c>
      <c r="B31" s="4" t="n">
        <v>0.280615512077343</v>
      </c>
      <c r="C31" s="121" t="n">
        <v>2020</v>
      </c>
      <c r="D31" s="117" t="n">
        <v>48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5" hidden="false" customHeight="false" outlineLevel="0" collapsed="false">
      <c r="A32" s="1" t="n">
        <v>31</v>
      </c>
      <c r="B32" s="4" t="n">
        <v>0.462937356143645</v>
      </c>
      <c r="C32" s="121" t="n">
        <v>2020</v>
      </c>
      <c r="D32" s="117" t="n">
        <v>48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customFormat="false" ht="15" hidden="false" customHeight="false" outlineLevel="0" collapsed="false">
      <c r="A33" s="1" t="n">
        <v>32</v>
      </c>
      <c r="B33" s="4" t="n">
        <v>0.428621991426536</v>
      </c>
      <c r="C33" s="121" t="n">
        <v>2020</v>
      </c>
      <c r="D33" s="117" t="n">
        <v>48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Format="false" ht="15" hidden="false" customHeight="false" outlineLevel="0" collapsed="false">
      <c r="A34" s="1" t="n">
        <v>33</v>
      </c>
      <c r="B34" s="4" t="n">
        <v>0.351878844543834</v>
      </c>
      <c r="C34" s="121" t="n">
        <v>2020</v>
      </c>
      <c r="D34" s="117" t="n">
        <v>48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" hidden="false" customHeight="false" outlineLevel="0" collapsed="false">
      <c r="A35" s="1" t="n">
        <v>34</v>
      </c>
      <c r="B35" s="4" t="n">
        <v>0.444355802990721</v>
      </c>
      <c r="C35" s="121" t="n">
        <v>2020</v>
      </c>
      <c r="D35" s="117" t="n">
        <v>48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Format="false" ht="15" hidden="false" customHeight="false" outlineLevel="0" collapsed="false">
      <c r="A36" s="1" t="n">
        <v>35</v>
      </c>
      <c r="B36" s="4" t="n">
        <v>0.526910652558628</v>
      </c>
      <c r="C36" s="121" t="n">
        <v>2020</v>
      </c>
      <c r="D36" s="117" t="n">
        <v>48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customFormat="false" ht="15" hidden="false" customHeight="false" outlineLevel="0" collapsed="false">
      <c r="A37" s="1" t="n">
        <v>36</v>
      </c>
      <c r="B37" s="4" t="n">
        <v>0.27463610758063</v>
      </c>
      <c r="C37" s="121" t="n">
        <v>2020</v>
      </c>
      <c r="D37" s="117" t="n">
        <v>48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Format="false" ht="15" hidden="false" customHeight="false" outlineLevel="0" collapsed="false">
      <c r="A38" s="1" t="n">
        <v>37</v>
      </c>
      <c r="B38" s="4" t="n">
        <v>0.303811839995117</v>
      </c>
      <c r="C38" s="121" t="n">
        <v>2020</v>
      </c>
      <c r="D38" s="117" t="n">
        <v>48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customFormat="false" ht="15" hidden="false" customHeight="false" outlineLevel="0" collapsed="false">
      <c r="A39" s="1" t="n">
        <v>38</v>
      </c>
      <c r="B39" s="4" t="n">
        <v>0.361817309360095</v>
      </c>
      <c r="C39" s="121" t="n">
        <v>2020</v>
      </c>
      <c r="D39" s="117" t="n">
        <v>48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Format="false" ht="15" hidden="false" customHeight="false" outlineLevel="0" collapsed="false">
      <c r="A40" s="1" t="n">
        <v>39</v>
      </c>
      <c r="B40" s="4" t="n">
        <v>0.320458391822719</v>
      </c>
      <c r="C40" s="121" t="n">
        <v>2020</v>
      </c>
      <c r="D40" s="117" t="n">
        <v>48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customFormat="false" ht="15" hidden="false" customHeight="false" outlineLevel="0" collapsed="false">
      <c r="A41" s="1" t="n">
        <v>40</v>
      </c>
      <c r="B41" s="4" t="n">
        <v>0.444355802990721</v>
      </c>
      <c r="C41" s="121" t="n">
        <v>2020</v>
      </c>
      <c r="D41" s="117" t="n">
        <v>48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Format="false" ht="15" hidden="false" customHeight="false" outlineLevel="0" collapsed="false">
      <c r="A42" s="1" t="n">
        <v>41</v>
      </c>
      <c r="B42" s="4" t="n">
        <v>0.341676806809735</v>
      </c>
      <c r="C42" s="121" t="n">
        <v>2020</v>
      </c>
      <c r="D42" s="117" t="n">
        <v>48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customFormat="false" ht="15" hidden="false" customHeight="false" outlineLevel="0" collapsed="false">
      <c r="A43" s="1" t="n">
        <v>42</v>
      </c>
      <c r="B43" s="4" t="n">
        <v>0.420448207626857</v>
      </c>
      <c r="C43" s="121" t="n">
        <v>2020</v>
      </c>
      <c r="D43" s="117" t="n">
        <v>48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" hidden="false" customHeight="false" outlineLevel="0" collapsed="false">
      <c r="A44" s="1" t="n">
        <v>43</v>
      </c>
      <c r="B44" s="4" t="n">
        <v>0.448166048068928</v>
      </c>
      <c r="C44" s="121" t="n">
        <v>2020</v>
      </c>
      <c r="D44" s="117" t="n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customFormat="false" ht="15" hidden="false" customHeight="false" outlineLevel="0" collapsed="false">
      <c r="A45" s="1" t="n">
        <v>44</v>
      </c>
      <c r="B45" s="4" t="n">
        <v>0.385552706351985</v>
      </c>
      <c r="C45" s="121" t="n">
        <v>2020</v>
      </c>
      <c r="D45" s="117" t="n">
        <v>48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5" hidden="false" customHeight="false" outlineLevel="0" collapsed="false">
      <c r="A46" s="1" t="n">
        <v>45</v>
      </c>
      <c r="B46" s="4" t="n">
        <v>0.515297772376005</v>
      </c>
      <c r="C46" s="121" t="n">
        <v>2020</v>
      </c>
      <c r="D46" s="117" t="n">
        <v>48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customFormat="false" ht="15" hidden="false" customHeight="false" outlineLevel="0" collapsed="false">
      <c r="A47" s="1" t="n">
        <v>46</v>
      </c>
      <c r="B47" s="4" t="n">
        <v>0.466516495768404</v>
      </c>
      <c r="C47" s="121" t="n">
        <v>2020</v>
      </c>
      <c r="D47" s="117" t="n">
        <v>48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Format="false" ht="15" hidden="false" customHeight="false" outlineLevel="0" collapsed="false">
      <c r="A48" s="1" t="n">
        <v>47</v>
      </c>
      <c r="B48" s="4" t="n">
        <v>0.496830514073834</v>
      </c>
      <c r="C48" s="121" t="n">
        <v>2020</v>
      </c>
      <c r="D48" s="117" t="n">
        <v>48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customFormat="false" ht="15" hidden="false" customHeight="false" outlineLevel="0" collapsed="false">
      <c r="A49" s="1" t="n">
        <v>48</v>
      </c>
      <c r="B49" s="4" t="n">
        <v>0.444355802990721</v>
      </c>
      <c r="C49" s="121" t="n">
        <v>2020</v>
      </c>
      <c r="D49" s="117" t="n">
        <v>48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Format="false" ht="15" hidden="false" customHeight="false" outlineLevel="0" collapsed="false">
      <c r="A50" s="1" t="n">
        <v>49</v>
      </c>
      <c r="B50" s="4" t="n">
        <v>0.440497061750488</v>
      </c>
      <c r="C50" s="121" t="n">
        <v>2020</v>
      </c>
      <c r="D50" s="117" t="n">
        <v>48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customFormat="false" ht="15" hidden="false" customHeight="false" outlineLevel="0" collapsed="false">
      <c r="A51" s="1" t="n">
        <v>50</v>
      </c>
      <c r="B51" s="4" t="n">
        <v>0.515297772376005</v>
      </c>
      <c r="C51" s="121" t="n">
        <v>2020</v>
      </c>
      <c r="D51" s="117" t="n">
        <v>48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Format="false" ht="15" hidden="false" customHeight="false" outlineLevel="0" collapsed="false">
      <c r="A52" s="1" t="n">
        <v>51</v>
      </c>
      <c r="B52" s="4" t="n">
        <v>0.48709131032558</v>
      </c>
      <c r="C52" s="121" t="n">
        <v>2020</v>
      </c>
      <c r="D52" s="117" t="n">
        <v>48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customFormat="false" ht="15" hidden="false" customHeight="false" outlineLevel="0" collapsed="false">
      <c r="A53" s="1" t="n">
        <v>52</v>
      </c>
      <c r="B53" s="4" t="n">
        <v>0.515297772376005</v>
      </c>
      <c r="C53" s="121" t="n">
        <v>2020</v>
      </c>
      <c r="D53" s="117" t="n">
        <v>48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Format="false" ht="15" hidden="false" customHeight="false" outlineLevel="0" collapsed="false">
      <c r="A54" s="1" t="n">
        <v>53</v>
      </c>
      <c r="B54" s="4" t="n">
        <v>0.480399878842868</v>
      </c>
      <c r="C54" s="121" t="n">
        <v>2020</v>
      </c>
      <c r="D54" s="117" t="n">
        <v>48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customFormat="false" ht="15" hidden="false" customHeight="false" outlineLevel="0" collapsed="false">
      <c r="A55" s="1" t="n">
        <v>54</v>
      </c>
      <c r="B55" s="4" t="n">
        <v>0.459313477035238</v>
      </c>
      <c r="C55" s="121" t="n">
        <v>2020</v>
      </c>
      <c r="D55" s="117" t="n">
        <v>48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Format="false" ht="15" hidden="false" customHeight="false" outlineLevel="0" collapsed="false">
      <c r="A56" s="1" t="n">
        <v>55</v>
      </c>
      <c r="B56" s="4" t="n">
        <v>0.448166048068928</v>
      </c>
      <c r="C56" s="121" t="n">
        <v>2020</v>
      </c>
      <c r="D56" s="117" t="n">
        <v>48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customFormat="false" ht="15" hidden="false" customHeight="false" outlineLevel="0" collapsed="false">
      <c r="A57" s="1" t="n">
        <v>56</v>
      </c>
      <c r="B57" s="4" t="n">
        <v>0.473543422436315</v>
      </c>
      <c r="C57" s="121" t="n">
        <v>2020</v>
      </c>
      <c r="D57" s="117" t="n">
        <v>48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Format="false" ht="15" hidden="false" customHeight="false" outlineLevel="0" collapsed="false">
      <c r="A58" s="1" t="n">
        <v>57</v>
      </c>
      <c r="B58" s="4" t="n">
        <v>0.483765889261946</v>
      </c>
      <c r="C58" s="121" t="n">
        <v>2020</v>
      </c>
      <c r="D58" s="117" t="n">
        <v>48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customFormat="false" ht="15" hidden="false" customHeight="false" outlineLevel="0" collapsed="false">
      <c r="A59" s="1" t="n">
        <v>58</v>
      </c>
      <c r="B59" s="4" t="n">
        <v>0.483765889261946</v>
      </c>
      <c r="C59" s="121" t="n">
        <v>2020</v>
      </c>
      <c r="D59" s="117" t="n">
        <v>48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Format="false" ht="15" hidden="false" customHeight="false" outlineLevel="0" collapsed="false">
      <c r="A60" s="1" t="n">
        <v>59</v>
      </c>
      <c r="B60" s="4" t="n">
        <v>0.512309560212174</v>
      </c>
      <c r="C60" s="121" t="n">
        <v>2020</v>
      </c>
      <c r="D60" s="117" t="n">
        <v>48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" hidden="false" customHeight="false" outlineLevel="0" collapsed="false">
      <c r="A61" s="1" t="n">
        <v>60</v>
      </c>
      <c r="B61" s="4" t="n">
        <v>0.483765889261946</v>
      </c>
      <c r="C61" s="121" t="n">
        <v>2020</v>
      </c>
      <c r="D61" s="117" t="n">
        <v>48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" hidden="false" customHeight="false" outlineLevel="0" collapsed="false">
      <c r="A62" s="1" t="n">
        <v>61</v>
      </c>
      <c r="B62" s="4" t="n">
        <v>0.48709131032558</v>
      </c>
      <c r="C62" s="121" t="n">
        <v>2020</v>
      </c>
      <c r="D62" s="117" t="n">
        <v>48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customFormat="false" ht="15" hidden="false" customHeight="false" outlineLevel="0" collapsed="false">
      <c r="A63" s="1" t="n">
        <v>62</v>
      </c>
      <c r="B63" s="4" t="n">
        <v>0.45192856919555</v>
      </c>
      <c r="C63" s="121" t="n">
        <v>2020</v>
      </c>
      <c r="D63" s="117" t="n">
        <v>48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" hidden="false" customHeight="false" outlineLevel="0" collapsed="false">
      <c r="A64" s="1" t="n">
        <v>63</v>
      </c>
      <c r="B64" s="4" t="n">
        <v>0.529731547179648</v>
      </c>
      <c r="C64" s="121" t="n">
        <v>2020</v>
      </c>
      <c r="D64" s="117" t="n">
        <v>48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customFormat="false" ht="15" hidden="false" customHeight="false" outlineLevel="0" collapsed="false">
      <c r="A65" s="1" t="n">
        <v>64</v>
      </c>
      <c r="B65" s="4" t="n">
        <v>0.459313477035238</v>
      </c>
      <c r="C65" s="121" t="n">
        <v>2020</v>
      </c>
      <c r="D65" s="117" t="n">
        <v>48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Format="false" ht="15" hidden="false" customHeight="false" outlineLevel="0" collapsed="false">
      <c r="A66" s="1" t="n">
        <v>65</v>
      </c>
      <c r="B66" s="4" t="n">
        <v>0.351878844543834</v>
      </c>
      <c r="C66" s="121" t="n">
        <v>2020</v>
      </c>
      <c r="D66" s="117" t="n">
        <v>48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customFormat="false" ht="15" hidden="false" customHeight="false" outlineLevel="0" collapsed="false">
      <c r="A67" s="1" t="n">
        <v>66</v>
      </c>
      <c r="B67" s="4" t="n">
        <v>0.470051615118409</v>
      </c>
      <c r="C67" s="121" t="n">
        <v>2020</v>
      </c>
      <c r="D67" s="117" t="n">
        <v>48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Format="false" ht="15" hidden="false" customHeight="false" outlineLevel="0" collapsed="false">
      <c r="A68" s="1" t="n">
        <v>67</v>
      </c>
      <c r="B68" s="4" t="n">
        <v>0.490376795164488</v>
      </c>
      <c r="C68" s="121" t="n">
        <v>2020</v>
      </c>
      <c r="D68" s="117" t="n">
        <v>48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customFormat="false" ht="15" hidden="false" customHeight="false" outlineLevel="0" collapsed="false">
      <c r="A69" s="1" t="n">
        <v>68</v>
      </c>
      <c r="B69" s="4" t="n">
        <v>0.543367431263029</v>
      </c>
      <c r="C69" s="121" t="n">
        <v>2020</v>
      </c>
      <c r="D69" s="117" t="n">
        <v>48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Format="false" ht="15" hidden="false" customHeight="false" outlineLevel="0" collapsed="false">
      <c r="A70" s="1" t="n">
        <v>69</v>
      </c>
      <c r="B70" s="4" t="n">
        <v>0.371498572284237</v>
      </c>
      <c r="C70" s="121" t="n">
        <v>2020</v>
      </c>
      <c r="D70" s="117" t="n">
        <v>48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customFormat="false" ht="15" hidden="false" customHeight="false" outlineLevel="0" collapsed="false">
      <c r="A71" s="1" t="n">
        <v>70</v>
      </c>
      <c r="B71" s="4" t="n">
        <v>0.448166048068928</v>
      </c>
      <c r="C71" s="121" t="n">
        <v>2020</v>
      </c>
      <c r="D71" s="117" t="n">
        <v>48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Format="false" ht="15" hidden="false" customHeight="false" outlineLevel="0" collapsed="false">
      <c r="A72" s="1" t="n">
        <v>71</v>
      </c>
      <c r="B72" s="4" t="n">
        <v>0.45192856919555</v>
      </c>
      <c r="C72" s="121" t="n">
        <v>2020</v>
      </c>
      <c r="D72" s="117" t="n">
        <v>48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customFormat="false" ht="15" hidden="false" customHeight="false" outlineLevel="0" collapsed="false">
      <c r="A73" s="1" t="n">
        <v>72</v>
      </c>
      <c r="B73" s="4" t="n">
        <v>0.462937356143645</v>
      </c>
      <c r="C73" s="121" t="n">
        <v>2020</v>
      </c>
      <c r="D73" s="117" t="n">
        <v>48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Format="false" ht="15" hidden="false" customHeight="false" outlineLevel="0" collapsed="false">
      <c r="A74" s="1" t="n">
        <v>73</v>
      </c>
      <c r="B74" s="4" t="n">
        <v>0.440497061750488</v>
      </c>
      <c r="C74" s="121" t="n">
        <v>2020</v>
      </c>
      <c r="D74" s="117" t="n">
        <v>48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" hidden="false" customHeight="false" outlineLevel="0" collapsed="false">
      <c r="A75" s="1" t="n">
        <v>74</v>
      </c>
      <c r="B75" s="4" t="n">
        <v>0.506227274049383</v>
      </c>
      <c r="C75" s="121" t="n">
        <v>2020</v>
      </c>
      <c r="D75" s="117" t="n">
        <v>48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" hidden="false" customHeight="false" outlineLevel="0" collapsed="false">
      <c r="A76" s="1" t="n">
        <v>75</v>
      </c>
      <c r="B76" s="4" t="n">
        <v>0.535278145338438</v>
      </c>
      <c r="C76" s="121" t="n">
        <v>2020</v>
      </c>
      <c r="D76" s="117" t="n">
        <v>48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customFormat="false" ht="15" hidden="false" customHeight="false" outlineLevel="0" collapsed="false">
      <c r="A77" s="1" t="n">
        <v>76</v>
      </c>
      <c r="B77" s="4" t="n">
        <v>0.440497061750488</v>
      </c>
      <c r="C77" s="121" t="n">
        <v>2020</v>
      </c>
      <c r="D77" s="117" t="n">
        <v>48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Format="false" ht="15" hidden="false" customHeight="false" outlineLevel="0" collapsed="false">
      <c r="A78" s="1" t="n">
        <v>77</v>
      </c>
      <c r="B78" s="4" t="n">
        <v>0.512309560212174</v>
      </c>
      <c r="C78" s="121" t="n">
        <v>2020</v>
      </c>
      <c r="D78" s="117" t="n">
        <v>48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customFormat="false" ht="15" hidden="false" customHeight="false" outlineLevel="0" collapsed="false">
      <c r="A79" s="1" t="n">
        <v>78</v>
      </c>
      <c r="B79" s="4" t="n">
        <v>0.473543422436315</v>
      </c>
      <c r="C79" s="121" t="n">
        <v>2020</v>
      </c>
      <c r="D79" s="117" t="n">
        <v>48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Format="false" ht="15" hidden="false" customHeight="false" outlineLevel="0" collapsed="false">
      <c r="A80" s="1" t="n">
        <v>79</v>
      </c>
      <c r="B80" s="4" t="n">
        <v>0.556265738048243</v>
      </c>
      <c r="C80" s="121" t="n">
        <v>2020</v>
      </c>
      <c r="D80" s="117" t="n">
        <v>48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customFormat="false" ht="15" hidden="false" customHeight="false" outlineLevel="0" collapsed="false">
      <c r="A81" s="1" t="n">
        <v>80</v>
      </c>
      <c r="B81" s="4" t="n">
        <v>0.376244810902349</v>
      </c>
      <c r="C81" s="121" t="n">
        <v>2020</v>
      </c>
      <c r="D81" s="117" t="n">
        <v>48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Format="false" ht="15" hidden="false" customHeight="false" outlineLevel="0" collapsed="false">
      <c r="A82" s="1" t="n">
        <v>81</v>
      </c>
      <c r="B82" s="4" t="n">
        <v>0.407785491741388</v>
      </c>
      <c r="C82" s="121" t="n">
        <v>2020</v>
      </c>
      <c r="D82" s="117" t="n">
        <v>48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customFormat="false" ht="15" hidden="false" customHeight="false" outlineLevel="0" collapsed="false">
      <c r="A83" s="1" t="n">
        <v>82</v>
      </c>
      <c r="B83" s="4" t="n">
        <v>0.515297772376005</v>
      </c>
      <c r="C83" s="121" t="n">
        <v>2020</v>
      </c>
      <c r="D83" s="117" t="n">
        <v>48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C13" activeCellId="0" sqref="C1:C8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18.86"/>
    <col collapsed="false" customWidth="true" hidden="false" outlineLevel="0" max="3" min="3" style="0" width="19"/>
    <col collapsed="false" customWidth="true" hidden="false" outlineLevel="0" max="4" min="4" style="0" width="13.86"/>
    <col collapsed="false" customWidth="true" hidden="false" outlineLevel="0" max="5" min="5" style="0" width="52"/>
    <col collapsed="false" customWidth="true" hidden="false" outlineLevel="0" max="6" min="6" style="0" width="40.29"/>
    <col collapsed="false" customWidth="true" hidden="false" outlineLevel="0" max="7" min="7" style="0" width="17.14"/>
    <col collapsed="false" customWidth="true" hidden="false" outlineLevel="0" max="8" min="8" style="145" width="9.14"/>
    <col collapsed="false" customWidth="true" hidden="false" outlineLevel="0" max="9" min="9" style="0" width="33.57"/>
  </cols>
  <sheetData>
    <row r="1" s="101" customFormat="true" ht="15.75" hidden="false" customHeight="false" outlineLevel="0" collapsed="false">
      <c r="A1" s="101" t="s">
        <v>0</v>
      </c>
      <c r="B1" s="101" t="s">
        <v>147</v>
      </c>
      <c r="C1" s="101" t="s">
        <v>148</v>
      </c>
      <c r="D1" s="101" t="s">
        <v>149</v>
      </c>
      <c r="E1" s="101" t="s">
        <v>150</v>
      </c>
      <c r="F1" s="101" t="s">
        <v>151</v>
      </c>
      <c r="G1" s="101" t="s">
        <v>152</v>
      </c>
      <c r="H1" s="146" t="s">
        <v>153</v>
      </c>
      <c r="I1" s="146" t="s">
        <v>154</v>
      </c>
    </row>
    <row r="2" customFormat="false" ht="62.25" hidden="false" customHeight="true" outlineLevel="0" collapsed="false">
      <c r="A2" s="101" t="s">
        <v>155</v>
      </c>
      <c r="B2" s="101" t="s">
        <v>156</v>
      </c>
      <c r="C2" s="101" t="s">
        <v>157</v>
      </c>
      <c r="D2" s="101" t="s">
        <v>158</v>
      </c>
      <c r="E2" s="147" t="s">
        <v>159</v>
      </c>
      <c r="F2" s="148" t="s">
        <v>160</v>
      </c>
      <c r="G2" s="101" t="s">
        <v>161</v>
      </c>
      <c r="H2" s="146" t="n">
        <v>13</v>
      </c>
      <c r="I2" s="149" t="s">
        <v>162</v>
      </c>
    </row>
    <row r="3" customFormat="false" ht="45.75" hidden="false" customHeight="false" outlineLevel="0" collapsed="false">
      <c r="A3" s="101" t="s">
        <v>96</v>
      </c>
      <c r="B3" s="101"/>
      <c r="C3" s="101" t="s">
        <v>163</v>
      </c>
      <c r="D3" s="101" t="s">
        <v>164</v>
      </c>
      <c r="E3" s="147" t="s">
        <v>165</v>
      </c>
      <c r="F3" s="148" t="s">
        <v>166</v>
      </c>
      <c r="G3" s="101" t="s">
        <v>161</v>
      </c>
      <c r="H3" s="146" t="n">
        <v>7.35</v>
      </c>
      <c r="I3" s="101" t="s">
        <v>167</v>
      </c>
    </row>
    <row r="4" customFormat="false" ht="63" hidden="false" customHeight="true" outlineLevel="0" collapsed="false">
      <c r="A4" s="101" t="s">
        <v>97</v>
      </c>
      <c r="B4" s="101"/>
      <c r="C4" s="101" t="s">
        <v>168</v>
      </c>
      <c r="D4" s="101" t="s">
        <v>164</v>
      </c>
      <c r="E4" s="147" t="s">
        <v>169</v>
      </c>
      <c r="F4" s="150" t="s">
        <v>170</v>
      </c>
      <c r="G4" s="101" t="s">
        <v>161</v>
      </c>
      <c r="H4" s="146" t="n">
        <v>105.6</v>
      </c>
      <c r="I4" s="101" t="s">
        <v>171</v>
      </c>
    </row>
    <row r="5" customFormat="false" ht="90.75" hidden="false" customHeight="true" outlineLevel="0" collapsed="false">
      <c r="A5" s="101" t="s">
        <v>172</v>
      </c>
      <c r="B5" s="101" t="s">
        <v>173</v>
      </c>
      <c r="C5" s="101" t="s">
        <v>174</v>
      </c>
      <c r="D5" s="146" t="s">
        <v>158</v>
      </c>
      <c r="E5" s="147" t="s">
        <v>175</v>
      </c>
      <c r="F5" s="148" t="s">
        <v>176</v>
      </c>
      <c r="G5" s="101" t="s">
        <v>161</v>
      </c>
      <c r="H5" s="146" t="n">
        <v>10</v>
      </c>
      <c r="I5" s="101" t="s">
        <v>177</v>
      </c>
    </row>
    <row r="6" customFormat="false" ht="60.75" hidden="false" customHeight="false" outlineLevel="0" collapsed="false">
      <c r="A6" s="101" t="s">
        <v>178</v>
      </c>
      <c r="B6" s="101"/>
      <c r="C6" s="101" t="s">
        <v>179</v>
      </c>
      <c r="D6" s="146" t="s">
        <v>158</v>
      </c>
      <c r="E6" s="147" t="s">
        <v>180</v>
      </c>
      <c r="F6" s="148" t="s">
        <v>181</v>
      </c>
      <c r="G6" s="101" t="s">
        <v>161</v>
      </c>
      <c r="H6" s="146" t="n">
        <v>3.2</v>
      </c>
      <c r="I6" s="101" t="s">
        <v>182</v>
      </c>
    </row>
    <row r="7" customFormat="false" ht="45.75" hidden="false" customHeight="false" outlineLevel="0" collapsed="false">
      <c r="A7" s="101" t="s">
        <v>183</v>
      </c>
      <c r="B7" s="101"/>
      <c r="C7" s="101" t="s">
        <v>184</v>
      </c>
      <c r="D7" s="146" t="s">
        <v>158</v>
      </c>
      <c r="E7" s="147" t="s">
        <v>185</v>
      </c>
      <c r="F7" s="101" t="s">
        <v>186</v>
      </c>
      <c r="G7" s="101" t="s">
        <v>161</v>
      </c>
      <c r="H7" s="146" t="n">
        <v>25</v>
      </c>
      <c r="I7" s="101" t="s">
        <v>182</v>
      </c>
    </row>
    <row r="8" customFormat="false" ht="130.5" hidden="false" customHeight="true" outlineLevel="0" collapsed="false">
      <c r="A8" s="100" t="s">
        <v>93</v>
      </c>
      <c r="B8" s="101" t="s">
        <v>187</v>
      </c>
      <c r="C8" s="101" t="s">
        <v>188</v>
      </c>
      <c r="D8" s="101" t="s">
        <v>164</v>
      </c>
      <c r="E8" s="147" t="s">
        <v>189</v>
      </c>
      <c r="F8" s="148" t="s">
        <v>190</v>
      </c>
      <c r="G8" s="101" t="s">
        <v>161</v>
      </c>
      <c r="H8" s="146" t="n">
        <v>149.5</v>
      </c>
      <c r="I8" s="101" t="s">
        <v>191</v>
      </c>
    </row>
    <row r="9" customFormat="false" ht="63.75" hidden="false" customHeight="true" outlineLevel="0" collapsed="false">
      <c r="A9" s="100" t="s">
        <v>94</v>
      </c>
      <c r="B9" s="101"/>
      <c r="C9" s="101" t="s">
        <v>192</v>
      </c>
      <c r="D9" s="101" t="s">
        <v>193</v>
      </c>
      <c r="E9" s="147" t="s">
        <v>194</v>
      </c>
      <c r="F9" s="148" t="s">
        <v>195</v>
      </c>
      <c r="G9" s="101" t="s">
        <v>161</v>
      </c>
      <c r="H9" s="146" t="n">
        <v>7.11</v>
      </c>
      <c r="I9" s="101" t="s">
        <v>196</v>
      </c>
    </row>
    <row r="10" customFormat="false" ht="63.75" hidden="false" customHeight="true" outlineLevel="0" collapsed="false">
      <c r="A10" s="100" t="s">
        <v>95</v>
      </c>
      <c r="B10" s="101"/>
      <c r="C10" s="101" t="s">
        <v>197</v>
      </c>
      <c r="D10" s="101" t="s">
        <v>193</v>
      </c>
      <c r="E10" s="147" t="s">
        <v>198</v>
      </c>
      <c r="F10" s="101" t="s">
        <v>199</v>
      </c>
      <c r="G10" s="101" t="s">
        <v>161</v>
      </c>
      <c r="H10" s="146" t="n">
        <v>41.95</v>
      </c>
      <c r="I10" s="101" t="s">
        <v>200</v>
      </c>
    </row>
    <row r="11" customFormat="false" ht="45.75" hidden="false" customHeight="true" outlineLevel="0" collapsed="false">
      <c r="A11" s="101" t="s">
        <v>201</v>
      </c>
      <c r="B11" s="101" t="s">
        <v>202</v>
      </c>
      <c r="C11" s="101" t="s">
        <v>203</v>
      </c>
      <c r="D11" s="101" t="s">
        <v>204</v>
      </c>
      <c r="E11" s="147" t="s">
        <v>205</v>
      </c>
      <c r="F11" s="101" t="s">
        <v>206</v>
      </c>
      <c r="G11" s="101" t="s">
        <v>161</v>
      </c>
      <c r="H11" s="146" t="n">
        <v>0.625</v>
      </c>
      <c r="I11" s="101" t="s">
        <v>207</v>
      </c>
    </row>
    <row r="12" customFormat="false" ht="60.75" hidden="false" customHeight="false" outlineLevel="0" collapsed="false">
      <c r="A12" s="101" t="s">
        <v>208</v>
      </c>
      <c r="B12" s="101"/>
      <c r="C12" s="101" t="s">
        <v>209</v>
      </c>
      <c r="D12" s="101" t="s">
        <v>210</v>
      </c>
      <c r="E12" s="147" t="s">
        <v>211</v>
      </c>
      <c r="F12" s="101" t="s">
        <v>212</v>
      </c>
      <c r="G12" s="101" t="s">
        <v>161</v>
      </c>
      <c r="H12" s="146" t="n">
        <v>25</v>
      </c>
      <c r="I12" s="101" t="s">
        <v>213</v>
      </c>
    </row>
    <row r="13" customFormat="false" ht="30.75" hidden="false" customHeight="false" outlineLevel="0" collapsed="false">
      <c r="A13" s="101" t="s">
        <v>214</v>
      </c>
      <c r="B13" s="101"/>
      <c r="C13" s="101" t="s">
        <v>215</v>
      </c>
      <c r="D13" s="101" t="s">
        <v>158</v>
      </c>
      <c r="E13" s="147" t="s">
        <v>216</v>
      </c>
      <c r="F13" s="148" t="s">
        <v>217</v>
      </c>
      <c r="G13" s="101" t="s">
        <v>161</v>
      </c>
      <c r="H13" s="146" t="n">
        <v>11</v>
      </c>
      <c r="I13" s="101" t="s">
        <v>218</v>
      </c>
    </row>
    <row r="14" customFormat="false" ht="15" hidden="false" customHeight="false" outlineLevel="0" collapsed="false">
      <c r="A14" s="151"/>
      <c r="B14" s="107"/>
      <c r="C14" s="107"/>
      <c r="D14" s="107"/>
      <c r="E14" s="107"/>
      <c r="F14" s="107"/>
      <c r="G14" s="107"/>
      <c r="H14" s="152"/>
      <c r="I14" s="107"/>
    </row>
    <row r="15" customFormat="false" ht="15" hidden="false" customHeight="false" outlineLevel="0" collapsed="false">
      <c r="A15" s="151"/>
      <c r="B15" s="107"/>
      <c r="C15" s="107"/>
      <c r="D15" s="107"/>
      <c r="E15" s="107"/>
      <c r="F15" s="107"/>
      <c r="G15" s="107"/>
      <c r="H15" s="152"/>
      <c r="I15" s="107"/>
    </row>
    <row r="16" customFormat="false" ht="15" hidden="false" customHeight="false" outlineLevel="0" collapsed="false">
      <c r="A16" s="151"/>
      <c r="B16" s="107"/>
      <c r="C16" s="107"/>
      <c r="D16" s="107"/>
      <c r="E16" s="107"/>
      <c r="F16" s="107"/>
      <c r="G16" s="107"/>
      <c r="H16" s="152"/>
      <c r="I16" s="107"/>
    </row>
    <row r="17" customFormat="false" ht="15" hidden="false" customHeight="false" outlineLevel="0" collapsed="false">
      <c r="A17" s="151"/>
      <c r="B17" s="107"/>
      <c r="C17" s="107"/>
      <c r="D17" s="107"/>
      <c r="E17" s="107"/>
      <c r="F17" s="107"/>
      <c r="G17" s="107"/>
      <c r="H17" s="152"/>
      <c r="I17" s="107"/>
    </row>
    <row r="18" customFormat="false" ht="15" hidden="false" customHeight="false" outlineLevel="0" collapsed="false">
      <c r="A18" s="151"/>
      <c r="B18" s="107"/>
      <c r="C18" s="107"/>
      <c r="D18" s="107"/>
      <c r="E18" s="107"/>
      <c r="F18" s="107"/>
      <c r="G18" s="107"/>
      <c r="H18" s="152"/>
      <c r="I18" s="107"/>
    </row>
    <row r="19" customFormat="false" ht="15" hidden="false" customHeight="false" outlineLevel="0" collapsed="false">
      <c r="A19" s="151"/>
      <c r="B19" s="107"/>
      <c r="C19" s="107"/>
      <c r="D19" s="107"/>
      <c r="E19" s="107"/>
      <c r="F19" s="107"/>
      <c r="G19" s="107"/>
      <c r="H19" s="152"/>
      <c r="I19" s="107"/>
    </row>
  </sheetData>
  <mergeCells count="4">
    <mergeCell ref="B2:B4"/>
    <mergeCell ref="B5:B7"/>
    <mergeCell ref="B8:B10"/>
    <mergeCell ref="B11:B13"/>
  </mergeCells>
  <hyperlinks>
    <hyperlink ref="F2" r:id="rId1" display="https://gks.ru/bgd/regl/B19_14p/Main.htm"/>
    <hyperlink ref="F3" r:id="rId2" display="https://gks.ru/bgd/regl/B19_17p/Main.htm"/>
    <hyperlink ref="F4" r:id="rId3" display="https://gks.ru/bgd/regl/B10_14p/IssWWW.exe/Stg/d03/23-11.htm"/>
    <hyperlink ref="F5" r:id="rId4" display="https://gks.ru/bgd/regl/B10_14p/IssWWW.exe/Stg/d03/22-15.htm"/>
    <hyperlink ref="F6" r:id="rId5" display="https://gks.ru/bgd/regl/B10_14p/IssWWW.exe/Stg/d03/22-16.htm"/>
    <hyperlink ref="F8" r:id="rId6" display="https://gks.ru/bgd/regl/B10_14p/IssWWW.exe/Stg/d02/21-02.htm"/>
    <hyperlink ref="F9" r:id="rId7" display="https://gks.ru/bgd/regl/B12_14p/IssWWW.exe/Stg/d03/21-12.htm"/>
    <hyperlink ref="F11" r:id="rId8" display="https://gks.ru/bgd/regl/B10_14p/IssWWW.exe/Stg/d02/17-05.htm"/>
    <hyperlink ref="F13" r:id="rId9" display="https://gks.ru/bgd/regl/B09_14p/IssWWW.exe/Stg/d1/05-27.ht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" activeCellId="1" sqref="C1:C83 E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4.57"/>
    <col collapsed="false" customWidth="true" hidden="false" outlineLevel="0" max="3" min="3" style="0" width="17"/>
    <col collapsed="false" customWidth="true" hidden="false" outlineLevel="0" max="4" min="4" style="0" width="16.14"/>
    <col collapsed="false" customWidth="true" hidden="false" outlineLevel="0" max="5" min="5" style="0" width="14"/>
    <col collapsed="false" customWidth="true" hidden="false" outlineLevel="0" max="6" min="6" style="0" width="14.57"/>
    <col collapsed="false" customWidth="true" hidden="false" outlineLevel="0" max="18" min="7" style="0" width="11.86"/>
  </cols>
  <sheetData>
    <row r="1" customFormat="false" ht="99" hidden="false" customHeight="tru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1</v>
      </c>
      <c r="B2" s="1" t="s">
        <v>2</v>
      </c>
      <c r="C2" s="154" t="n">
        <f aca="false">'13.1н'!B2</f>
        <v>0.457761110281383</v>
      </c>
      <c r="D2" s="154" t="n">
        <f aca="false">'13.2н'!B2</f>
        <v>0.697567079246099</v>
      </c>
      <c r="E2" s="154" t="n">
        <f aca="false">'13.3н'!B2</f>
        <v>0.473318099591157</v>
      </c>
    </row>
    <row r="3" customFormat="false" ht="15.75" hidden="false" customHeight="false" outlineLevel="0" collapsed="false">
      <c r="A3" s="118" t="n">
        <v>2</v>
      </c>
      <c r="B3" s="1" t="s">
        <v>3</v>
      </c>
      <c r="C3" s="154" t="n">
        <f aca="false">'13.1н'!B3</f>
        <v>0.491236545210359</v>
      </c>
      <c r="D3" s="154" t="n">
        <f aca="false">'13.2н'!B3</f>
        <v>0.684831103860623</v>
      </c>
      <c r="E3" s="154" t="n">
        <f aca="false">'13.3н'!B3</f>
        <v>0.332701888430977</v>
      </c>
    </row>
    <row r="4" customFormat="false" ht="15.75" hidden="false" customHeight="false" outlineLevel="0" collapsed="false">
      <c r="A4" s="118" t="n">
        <v>3</v>
      </c>
      <c r="B4" s="1" t="s">
        <v>4</v>
      </c>
      <c r="C4" s="154" t="n">
        <f aca="false">'13.1н'!B4</f>
        <v>0.580115058412361</v>
      </c>
      <c r="D4" s="154" t="n">
        <f aca="false">'13.2н'!B4</f>
        <v>0.704606184083273</v>
      </c>
      <c r="E4" s="154" t="n">
        <f aca="false">'13.3н'!B4</f>
        <v>0.47666276200574</v>
      </c>
    </row>
    <row r="5" customFormat="false" ht="15.75" hidden="false" customHeight="false" outlineLevel="0" collapsed="false">
      <c r="A5" s="118" t="n">
        <v>4</v>
      </c>
      <c r="B5" s="1" t="s">
        <v>5</v>
      </c>
      <c r="C5" s="154" t="n">
        <f aca="false">'13.1н'!B5</f>
        <v>0.519587425451469</v>
      </c>
      <c r="D5" s="154" t="n">
        <f aca="false">'13.2н'!B5</f>
        <v>0.719023783661219</v>
      </c>
      <c r="E5" s="154" t="n">
        <f aca="false">'13.3н'!B5</f>
        <v>0.517591544749403</v>
      </c>
    </row>
    <row r="6" customFormat="false" ht="15.75" hidden="false" customHeight="false" outlineLevel="0" collapsed="false">
      <c r="A6" s="118" t="n">
        <v>5</v>
      </c>
      <c r="B6" s="1" t="s">
        <v>6</v>
      </c>
      <c r="C6" s="154" t="n">
        <f aca="false">'13.1н'!B6</f>
        <v>0.546857525559744</v>
      </c>
      <c r="D6" s="154" t="n">
        <f aca="false">'13.2н'!B6</f>
        <v>0.64269024209092</v>
      </c>
      <c r="E6" s="154" t="n">
        <f aca="false">'13.3н'!B6</f>
        <v>0.423446600168989</v>
      </c>
    </row>
    <row r="7" customFormat="false" ht="15.75" hidden="false" customHeight="false" outlineLevel="0" collapsed="false">
      <c r="A7" s="118" t="n">
        <v>6</v>
      </c>
      <c r="B7" s="1" t="s">
        <v>7</v>
      </c>
      <c r="C7" s="154" t="n">
        <f aca="false">'13.1н'!B7</f>
        <v>0.705902092110426</v>
      </c>
      <c r="D7" s="154" t="n">
        <f aca="false">'13.2н'!B7</f>
        <v>0.778301261619881</v>
      </c>
      <c r="E7" s="154" t="n">
        <f aca="false">'13.3н'!B7</f>
        <v>0.514020479212959</v>
      </c>
    </row>
    <row r="8" customFormat="false" ht="15.75" hidden="false" customHeight="false" outlineLevel="0" collapsed="false">
      <c r="A8" s="118" t="n">
        <v>7</v>
      </c>
      <c r="B8" s="1" t="s">
        <v>8</v>
      </c>
      <c r="C8" s="154" t="n">
        <f aca="false">'13.1н'!B8</f>
        <v>0.594421495263735</v>
      </c>
      <c r="D8" s="154" t="n">
        <f aca="false">'13.2н'!B8</f>
        <v>0.691362240033839</v>
      </c>
      <c r="E8" s="154" t="n">
        <f aca="false">'13.3н'!B8</f>
        <v>0.478443631136945</v>
      </c>
    </row>
    <row r="9" customFormat="false" ht="15.75" hidden="false" customHeight="false" outlineLevel="0" collapsed="false">
      <c r="A9" s="118" t="n">
        <v>8</v>
      </c>
      <c r="B9" s="1" t="s">
        <v>9</v>
      </c>
      <c r="C9" s="154" t="n">
        <f aca="false">'13.1н'!B9</f>
        <v>0.465789661071795</v>
      </c>
      <c r="D9" s="154" t="n">
        <f aca="false">'13.2н'!B9</f>
        <v>0.691024072902598</v>
      </c>
      <c r="E9" s="154" t="n">
        <f aca="false">'13.3н'!B9</f>
        <v>0.402544957357932</v>
      </c>
    </row>
    <row r="10" customFormat="false" ht="15.75" hidden="false" customHeight="false" outlineLevel="0" collapsed="false">
      <c r="A10" s="118" t="n">
        <v>9</v>
      </c>
      <c r="B10" s="1" t="s">
        <v>10</v>
      </c>
      <c r="C10" s="154" t="n">
        <f aca="false">'13.1н'!B10</f>
        <v>0.368187274536226</v>
      </c>
      <c r="D10" s="154" t="n">
        <f aca="false">'13.2н'!B10</f>
        <v>0.694372877704163</v>
      </c>
      <c r="E10" s="154" t="n">
        <f aca="false">'13.3н'!B10</f>
        <v>0.432561871423818</v>
      </c>
    </row>
    <row r="11" customFormat="false" ht="15.75" hidden="false" customHeight="false" outlineLevel="0" collapsed="false">
      <c r="A11" s="118" t="n">
        <v>10</v>
      </c>
      <c r="B11" s="1" t="s">
        <v>11</v>
      </c>
      <c r="C11" s="154" t="n">
        <f aca="false">'13.1н'!B11</f>
        <v>0.652470739805013</v>
      </c>
      <c r="D11" s="154" t="n">
        <f aca="false">'13.2н'!B11</f>
        <v>0.846633001263901</v>
      </c>
      <c r="E11" s="154" t="n">
        <f aca="false">'13.3н'!B11</f>
        <v>0.588778718892274</v>
      </c>
    </row>
    <row r="12" customFormat="false" ht="15.75" hidden="false" customHeight="false" outlineLevel="0" collapsed="false">
      <c r="A12" s="118" t="n">
        <v>11</v>
      </c>
      <c r="B12" s="1" t="s">
        <v>12</v>
      </c>
      <c r="C12" s="154" t="n">
        <f aca="false">'13.1н'!B12</f>
        <v>0.451015312191092</v>
      </c>
      <c r="D12" s="154" t="n">
        <f aca="false">'13.2н'!B12</f>
        <v>0.735842696425554</v>
      </c>
      <c r="E12" s="154" t="n">
        <f aca="false">'13.3н'!B12</f>
        <v>0.423268051563916</v>
      </c>
    </row>
    <row r="13" customFormat="false" ht="15.75" hidden="false" customHeight="false" outlineLevel="0" collapsed="false">
      <c r="A13" s="118" t="n">
        <v>12</v>
      </c>
      <c r="B13" s="1" t="s">
        <v>13</v>
      </c>
      <c r="C13" s="154" t="n">
        <f aca="false">'13.1н'!B13</f>
        <v>0.758182824968441</v>
      </c>
      <c r="D13" s="154" t="n">
        <f aca="false">'13.2н'!B13</f>
        <v>0.750840274373541</v>
      </c>
      <c r="E13" s="154" t="n">
        <f aca="false">'13.3н'!B13</f>
        <v>0.483517374389053</v>
      </c>
    </row>
    <row r="14" customFormat="false" ht="15.75" hidden="false" customHeight="false" outlineLevel="0" collapsed="false">
      <c r="A14" s="118" t="n">
        <v>13</v>
      </c>
      <c r="B14" s="1" t="s">
        <v>14</v>
      </c>
      <c r="C14" s="154" t="n">
        <f aca="false">'13.1н'!B14</f>
        <v>0.593829233330322</v>
      </c>
      <c r="D14" s="154" t="n">
        <f aca="false">'13.2н'!B14</f>
        <v>0.703950217719749</v>
      </c>
      <c r="E14" s="154" t="n">
        <f aca="false">'13.3н'!B14</f>
        <v>0.401508956501373</v>
      </c>
    </row>
    <row r="15" customFormat="false" ht="15.75" hidden="false" customHeight="false" outlineLevel="0" collapsed="false">
      <c r="A15" s="118" t="n">
        <v>14</v>
      </c>
      <c r="B15" s="1" t="s">
        <v>15</v>
      </c>
      <c r="C15" s="154" t="n">
        <f aca="false">'13.1н'!B15</f>
        <v>0.410137076895721</v>
      </c>
      <c r="D15" s="154" t="n">
        <f aca="false">'13.2н'!B15</f>
        <v>0.674588158012797</v>
      </c>
      <c r="E15" s="154" t="n">
        <f aca="false">'13.3н'!B15</f>
        <v>0.350713142547019</v>
      </c>
    </row>
    <row r="16" customFormat="false" ht="15.75" hidden="false" customHeight="false" outlineLevel="0" collapsed="false">
      <c r="A16" s="118" t="n">
        <v>15</v>
      </c>
      <c r="B16" s="1" t="s">
        <v>16</v>
      </c>
      <c r="C16" s="154" t="n">
        <f aca="false">'13.1н'!B16</f>
        <v>0.551678768677728</v>
      </c>
      <c r="D16" s="154" t="n">
        <f aca="false">'13.2н'!B16</f>
        <v>0.744677833057878</v>
      </c>
      <c r="E16" s="154" t="n">
        <f aca="false">'13.3н'!B16</f>
        <v>0.449962117989099</v>
      </c>
    </row>
    <row r="17" customFormat="false" ht="15.75" hidden="false" customHeight="false" outlineLevel="0" collapsed="false">
      <c r="A17" s="118" t="n">
        <v>16</v>
      </c>
      <c r="B17" s="1" t="s">
        <v>17</v>
      </c>
      <c r="C17" s="154" t="n">
        <f aca="false">'13.1н'!B17</f>
        <v>0.515684605955193</v>
      </c>
      <c r="D17" s="154" t="n">
        <f aca="false">'13.2н'!B17</f>
        <v>0.736274638037176</v>
      </c>
      <c r="E17" s="154" t="n">
        <f aca="false">'13.3н'!B17</f>
        <v>0.494522943011327</v>
      </c>
    </row>
    <row r="18" customFormat="false" ht="15.75" hidden="false" customHeight="false" outlineLevel="0" collapsed="false">
      <c r="A18" s="118" t="n">
        <v>17</v>
      </c>
      <c r="B18" s="1" t="s">
        <v>18</v>
      </c>
      <c r="C18" s="154" t="n">
        <f aca="false">'13.1н'!B18</f>
        <v>0.681668624579207</v>
      </c>
      <c r="D18" s="154" t="n">
        <f aca="false">'13.2н'!B18</f>
        <v>0.691186418728059</v>
      </c>
      <c r="E18" s="154" t="n">
        <f aca="false">'13.3н'!B18</f>
        <v>0.527747601933638</v>
      </c>
    </row>
    <row r="19" customFormat="false" ht="15.75" hidden="false" customHeight="false" outlineLevel="0" collapsed="false">
      <c r="A19" s="118" t="n">
        <v>18</v>
      </c>
      <c r="B19" s="1" t="s">
        <v>19</v>
      </c>
      <c r="C19" s="154" t="n">
        <f aca="false">'13.1н'!B19</f>
        <v>0.634903755184352</v>
      </c>
      <c r="D19" s="154" t="n">
        <f aca="false">'13.2н'!B19</f>
        <v>0.858040982635083</v>
      </c>
      <c r="E19" s="154" t="n">
        <f aca="false">'13.3н'!B19</f>
        <v>0.918235272668867</v>
      </c>
    </row>
    <row r="20" customFormat="false" ht="15.75" hidden="false" customHeight="false" outlineLevel="0" collapsed="false"/>
    <row r="21" customFormat="false" ht="60.75" hidden="false" customHeight="false" outlineLevel="0" collapsed="false">
      <c r="A21" s="118" t="s">
        <v>0</v>
      </c>
      <c r="B21" s="1" t="s">
        <v>1</v>
      </c>
      <c r="C21" s="101" t="s">
        <v>174</v>
      </c>
      <c r="D21" s="101" t="s">
        <v>179</v>
      </c>
      <c r="E21" s="101" t="s">
        <v>184</v>
      </c>
    </row>
    <row r="22" customFormat="false" ht="15.75" hidden="false" customHeight="false" outlineLevel="0" collapsed="false">
      <c r="A22" s="118" t="n">
        <v>1</v>
      </c>
      <c r="B22" s="1" t="s">
        <v>2</v>
      </c>
      <c r="C22" s="154" t="n">
        <f aca="false">'14.1н'!B2</f>
        <v>0.515047765558765</v>
      </c>
      <c r="D22" s="154" t="n">
        <f aca="false">'14.2н'!B2</f>
        <v>0.314613192461232</v>
      </c>
      <c r="E22" s="154" t="n">
        <f aca="false">'14.3н'!B2</f>
        <v>0.291847410330722</v>
      </c>
    </row>
    <row r="23" customFormat="false" ht="15.75" hidden="false" customHeight="false" outlineLevel="0" collapsed="false">
      <c r="A23" s="118" t="n">
        <v>2</v>
      </c>
      <c r="B23" s="1" t="s">
        <v>3</v>
      </c>
      <c r="C23" s="154" t="n">
        <f aca="false">'14.1н'!B3</f>
        <v>0.3355255763831</v>
      </c>
      <c r="D23" s="154" t="n">
        <f aca="false">'14.2н'!B3</f>
        <v>0.142844510188485</v>
      </c>
      <c r="E23" s="154" t="n">
        <f aca="false">'14.3н'!B3</f>
        <v>0.167032868674689</v>
      </c>
    </row>
    <row r="24" customFormat="false" ht="15.75" hidden="false" customHeight="false" outlineLevel="0" collapsed="false">
      <c r="A24" s="118" t="n">
        <v>3</v>
      </c>
      <c r="B24" s="1" t="s">
        <v>4</v>
      </c>
      <c r="C24" s="154" t="n">
        <f aca="false">'14.1н'!B4</f>
        <v>0.388733527639636</v>
      </c>
      <c r="D24" s="154" t="n">
        <f aca="false">'14.2н'!B4</f>
        <v>0.354951659925524</v>
      </c>
      <c r="E24" s="154" t="n">
        <f aca="false">'14.3н'!B4</f>
        <v>0.0845820443044786</v>
      </c>
    </row>
    <row r="25" customFormat="false" ht="15.75" hidden="false" customHeight="false" outlineLevel="0" collapsed="false">
      <c r="A25" s="118" t="n">
        <v>4</v>
      </c>
      <c r="B25" s="1" t="s">
        <v>5</v>
      </c>
      <c r="C25" s="154" t="n">
        <f aca="false">'14.1н'!B5</f>
        <v>0.472435068778412</v>
      </c>
      <c r="D25" s="154" t="n">
        <f aca="false">'14.2н'!B5</f>
        <v>0.531167348021791</v>
      </c>
      <c r="E25" s="154" t="n">
        <f aca="false">'14.3н'!B5</f>
        <v>0.0597980710223741</v>
      </c>
    </row>
    <row r="26" customFormat="false" ht="15.75" hidden="false" customHeight="false" outlineLevel="0" collapsed="false">
      <c r="A26" s="118" t="n">
        <v>5</v>
      </c>
      <c r="B26" s="1" t="s">
        <v>6</v>
      </c>
      <c r="C26" s="154" t="n">
        <f aca="false">'14.1н'!B6</f>
        <v>0.478126230571969</v>
      </c>
      <c r="D26" s="154" t="n">
        <f aca="false">'14.2н'!B6</f>
        <v>0.0500384042869656</v>
      </c>
      <c r="E26" s="154" t="n">
        <f aca="false">'14.3н'!B6</f>
        <v>0.00229312318239751</v>
      </c>
    </row>
    <row r="27" customFormat="false" ht="15.75" hidden="false" customHeight="false" outlineLevel="0" collapsed="false">
      <c r="A27" s="118" t="n">
        <v>6</v>
      </c>
      <c r="B27" s="1" t="s">
        <v>7</v>
      </c>
      <c r="C27" s="154" t="n">
        <f aca="false">'14.1н'!B7</f>
        <v>0.372869071960635</v>
      </c>
      <c r="D27" s="154" t="n">
        <f aca="false">'14.2н'!B7</f>
        <v>0.0427567727289957</v>
      </c>
      <c r="E27" s="154" t="n">
        <f aca="false">'14.3н'!B7</f>
        <v>2.38328470346475E-008</v>
      </c>
    </row>
    <row r="28" customFormat="false" ht="15.75" hidden="false" customHeight="false" outlineLevel="0" collapsed="false">
      <c r="A28" s="118" t="n">
        <v>7</v>
      </c>
      <c r="B28" s="1" t="s">
        <v>8</v>
      </c>
      <c r="C28" s="154" t="n">
        <f aca="false">'14.1н'!B8</f>
        <v>0.116786033349887</v>
      </c>
      <c r="D28" s="154" t="n">
        <f aca="false">'14.2н'!B8</f>
        <v>0.000192292821429552</v>
      </c>
      <c r="E28" s="154" t="n">
        <f aca="false">'14.3н'!B8</f>
        <v>0.0533068103145951</v>
      </c>
    </row>
    <row r="29" customFormat="false" ht="15.75" hidden="false" customHeight="false" outlineLevel="0" collapsed="false">
      <c r="A29" s="118" t="n">
        <v>8</v>
      </c>
      <c r="B29" s="1" t="s">
        <v>9</v>
      </c>
      <c r="C29" s="154" t="n">
        <f aca="false">'14.1н'!B9</f>
        <v>0.20942250799876</v>
      </c>
      <c r="D29" s="154" t="n">
        <f aca="false">'14.2н'!B9</f>
        <v>0.00121359653689603</v>
      </c>
      <c r="E29" s="154" t="n">
        <f aca="false">'14.3н'!B9</f>
        <v>0.0493798698891826</v>
      </c>
    </row>
    <row r="30" customFormat="false" ht="15.75" hidden="false" customHeight="false" outlineLevel="0" collapsed="false">
      <c r="A30" s="118" t="n">
        <v>9</v>
      </c>
      <c r="B30" s="1" t="s">
        <v>10</v>
      </c>
      <c r="C30" s="154" t="n">
        <f aca="false">'14.1н'!B10</f>
        <v>0.353956024504073</v>
      </c>
      <c r="D30" s="154" t="n">
        <f aca="false">'14.2н'!B10</f>
        <v>0.635274142870417</v>
      </c>
      <c r="E30" s="154" t="n">
        <f aca="false">'14.3н'!B10</f>
        <v>0.0611913998675344</v>
      </c>
    </row>
    <row r="31" customFormat="false" ht="15.75" hidden="false" customHeight="false" outlineLevel="0" collapsed="false">
      <c r="A31" s="118" t="n">
        <v>10</v>
      </c>
      <c r="B31" s="1" t="s">
        <v>11</v>
      </c>
      <c r="C31" s="154" t="n">
        <f aca="false">'14.1н'!B11</f>
        <v>0.331695428649527</v>
      </c>
      <c r="D31" s="154" t="n">
        <f aca="false">'14.2н'!B11</f>
        <v>0.598323922088401</v>
      </c>
      <c r="E31" s="154" t="n">
        <f aca="false">'14.3н'!B11</f>
        <v>0.141043859283343</v>
      </c>
    </row>
    <row r="32" customFormat="false" ht="15.75" hidden="false" customHeight="false" outlineLevel="0" collapsed="false">
      <c r="A32" s="118" t="n">
        <v>11</v>
      </c>
      <c r="B32" s="1" t="s">
        <v>12</v>
      </c>
      <c r="C32" s="154" t="n">
        <f aca="false">'14.1н'!B12</f>
        <v>0.417122234439274</v>
      </c>
      <c r="D32" s="154" t="n">
        <f aca="false">'14.2н'!B12</f>
        <v>0.0106759754009551</v>
      </c>
      <c r="E32" s="154" t="n">
        <f aca="false">'14.3н'!B12</f>
        <v>0.0277223115101603</v>
      </c>
    </row>
    <row r="33" customFormat="false" ht="15.75" hidden="false" customHeight="false" outlineLevel="0" collapsed="false">
      <c r="A33" s="118" t="n">
        <v>12</v>
      </c>
      <c r="B33" s="1" t="s">
        <v>13</v>
      </c>
      <c r="C33" s="154" t="n">
        <f aca="false">'14.1н'!B13</f>
        <v>0.335677369464583</v>
      </c>
      <c r="D33" s="154" t="n">
        <f aca="false">'14.2н'!B13</f>
        <v>0.0996379258796831</v>
      </c>
      <c r="E33" s="154" t="n">
        <f aca="false">'14.3н'!B13</f>
        <v>0.0362583882629975</v>
      </c>
    </row>
    <row r="34" customFormat="false" ht="15.75" hidden="false" customHeight="false" outlineLevel="0" collapsed="false">
      <c r="A34" s="118" t="n">
        <v>13</v>
      </c>
      <c r="B34" s="1" t="s">
        <v>14</v>
      </c>
      <c r="C34" s="154" t="n">
        <f aca="false">'14.1н'!B14</f>
        <v>0.18466691842137</v>
      </c>
      <c r="D34" s="154" t="n">
        <f aca="false">'14.2н'!B14</f>
        <v>0.122601080116257</v>
      </c>
      <c r="E34" s="154" t="n">
        <f aca="false">'14.3н'!B14</f>
        <v>0.0058607759413807</v>
      </c>
    </row>
    <row r="35" customFormat="false" ht="15.75" hidden="false" customHeight="false" outlineLevel="0" collapsed="false">
      <c r="A35" s="118" t="n">
        <v>14</v>
      </c>
      <c r="B35" s="1" t="s">
        <v>15</v>
      </c>
      <c r="C35" s="154" t="n">
        <f aca="false">'14.1н'!B15</f>
        <v>0.383297131345613</v>
      </c>
      <c r="D35" s="154" t="n">
        <f aca="false">'14.2н'!B15</f>
        <v>0.13495437611294</v>
      </c>
      <c r="E35" s="154" t="n">
        <f aca="false">'14.3н'!B15</f>
        <v>0.0425845758882112</v>
      </c>
    </row>
    <row r="36" customFormat="false" ht="15.75" hidden="false" customHeight="false" outlineLevel="0" collapsed="false">
      <c r="A36" s="118" t="n">
        <v>15</v>
      </c>
      <c r="B36" s="1" t="s">
        <v>16</v>
      </c>
      <c r="C36" s="154" t="n">
        <f aca="false">'14.1н'!B16</f>
        <v>0.369644223836752</v>
      </c>
      <c r="D36" s="154" t="n">
        <f aca="false">'14.2н'!B16</f>
        <v>0.21927288738902</v>
      </c>
      <c r="E36" s="154" t="n">
        <f aca="false">'14.3н'!B16</f>
        <v>0.0883024043817037</v>
      </c>
    </row>
    <row r="37" customFormat="false" ht="15.75" hidden="false" customHeight="false" outlineLevel="0" collapsed="false">
      <c r="A37" s="118" t="n">
        <v>16</v>
      </c>
      <c r="B37" s="1" t="s">
        <v>17</v>
      </c>
      <c r="C37" s="154" t="n">
        <f aca="false">'14.1н'!B17</f>
        <v>0.553221684816911</v>
      </c>
      <c r="D37" s="154" t="n">
        <f aca="false">'14.2н'!B17</f>
        <v>0.446150852591496</v>
      </c>
      <c r="E37" s="154" t="n">
        <f aca="false">'14.3н'!B17</f>
        <v>0.278160719416944</v>
      </c>
    </row>
    <row r="38" customFormat="false" ht="15.75" hidden="false" customHeight="false" outlineLevel="0" collapsed="false">
      <c r="A38" s="118" t="n">
        <v>17</v>
      </c>
      <c r="B38" s="1" t="s">
        <v>18</v>
      </c>
      <c r="C38" s="154" t="n">
        <f aca="false">'14.1н'!B18</f>
        <v>0.328134200564938</v>
      </c>
      <c r="D38" s="154" t="n">
        <f aca="false">'14.2н'!B18</f>
        <v>0.240460045167857</v>
      </c>
      <c r="E38" s="154" t="n">
        <f aca="false">'14.3н'!B18</f>
        <v>0.0401663039389975</v>
      </c>
    </row>
    <row r="39" customFormat="false" ht="15.75" hidden="false" customHeight="false" outlineLevel="0" collapsed="false">
      <c r="A39" s="118" t="n">
        <v>18</v>
      </c>
      <c r="B39" s="1" t="s">
        <v>19</v>
      </c>
      <c r="C39" s="154" t="n">
        <f aca="false">'14.1н'!B19</f>
        <v>0.399445875731988</v>
      </c>
      <c r="D39" s="154" t="n">
        <f aca="false">'14.2н'!B19</f>
        <v>0.477419764691527</v>
      </c>
      <c r="E39" s="154" t="n">
        <f aca="false">'14.3н'!B19</f>
        <v>0.00773712799566307</v>
      </c>
    </row>
    <row r="40" customFormat="false" ht="15.75" hidden="false" customHeight="false" outlineLevel="0" collapsed="false"/>
    <row r="41" customFormat="false" ht="45.75" hidden="false" customHeight="false" outlineLevel="0" collapsed="false">
      <c r="A41" s="118" t="s">
        <v>0</v>
      </c>
      <c r="B41" s="1" t="s">
        <v>1</v>
      </c>
      <c r="C41" s="101" t="s">
        <v>188</v>
      </c>
      <c r="D41" s="101" t="s">
        <v>192</v>
      </c>
      <c r="E41" s="101" t="s">
        <v>197</v>
      </c>
    </row>
    <row r="42" customFormat="false" ht="15.75" hidden="false" customHeight="false" outlineLevel="0" collapsed="false">
      <c r="A42" s="118" t="n">
        <v>1</v>
      </c>
      <c r="B42" s="1" t="s">
        <v>2</v>
      </c>
      <c r="C42" s="154" t="n">
        <f aca="false">'15.1н'!B2</f>
        <v>0.506069126952305</v>
      </c>
      <c r="D42" s="154" t="n">
        <f aca="false">'15.2н'!B2</f>
        <v>0.291063820863524</v>
      </c>
      <c r="E42" s="154" t="n">
        <f aca="false">'15.3н'!B2</f>
        <v>0.447091944283119</v>
      </c>
    </row>
    <row r="43" customFormat="false" ht="15.75" hidden="false" customHeight="false" outlineLevel="0" collapsed="false">
      <c r="A43" s="118" t="n">
        <v>2</v>
      </c>
      <c r="B43" s="1" t="s">
        <v>3</v>
      </c>
      <c r="C43" s="154" t="n">
        <f aca="false">'15.1н'!B3</f>
        <v>0.488902873886359</v>
      </c>
      <c r="D43" s="154" t="n">
        <f aca="false">'15.2н'!B3</f>
        <v>0.359422152170997</v>
      </c>
      <c r="E43" s="154" t="n">
        <f aca="false">'15.3н'!B3</f>
        <v>0.358631797505935</v>
      </c>
    </row>
    <row r="44" customFormat="false" ht="15.75" hidden="false" customHeight="false" outlineLevel="0" collapsed="false">
      <c r="A44" s="118" t="n">
        <v>3</v>
      </c>
      <c r="B44" s="1" t="s">
        <v>4</v>
      </c>
      <c r="C44" s="154" t="n">
        <f aca="false">'15.1н'!B4</f>
        <v>0.403024297643096</v>
      </c>
      <c r="D44" s="154" t="n">
        <f aca="false">'15.2н'!B4</f>
        <v>0.333589131624959</v>
      </c>
      <c r="E44" s="154" t="n">
        <f aca="false">'15.3н'!B4</f>
        <v>0.409214572569764</v>
      </c>
    </row>
    <row r="45" customFormat="false" ht="15.75" hidden="false" customHeight="false" outlineLevel="0" collapsed="false">
      <c r="A45" s="118" t="n">
        <v>4</v>
      </c>
      <c r="B45" s="1" t="s">
        <v>5</v>
      </c>
      <c r="C45" s="154" t="n">
        <f aca="false">'15.1н'!B5</f>
        <v>0.527455479031453</v>
      </c>
      <c r="D45" s="154" t="n">
        <f aca="false">'15.2н'!B5</f>
        <v>0.317051696380994</v>
      </c>
      <c r="E45" s="154" t="n">
        <f aca="false">'15.3н'!B5</f>
        <v>0.405164278683359</v>
      </c>
    </row>
    <row r="46" customFormat="false" ht="15.75" hidden="false" customHeight="false" outlineLevel="0" collapsed="false">
      <c r="A46" s="118" t="n">
        <v>5</v>
      </c>
      <c r="B46" s="1" t="s">
        <v>6</v>
      </c>
      <c r="C46" s="154" t="n">
        <f aca="false">'15.1н'!B6</f>
        <v>0.408410117510339</v>
      </c>
      <c r="D46" s="154" t="n">
        <f aca="false">'15.2н'!B6</f>
        <v>0.330027319189371</v>
      </c>
      <c r="E46" s="154" t="n">
        <f aca="false">'15.3н'!B6</f>
        <v>0.338702107418844</v>
      </c>
    </row>
    <row r="47" customFormat="false" ht="15.75" hidden="false" customHeight="false" outlineLevel="0" collapsed="false">
      <c r="A47" s="118" t="n">
        <v>6</v>
      </c>
      <c r="B47" s="1" t="s">
        <v>7</v>
      </c>
      <c r="C47" s="154" t="n">
        <f aca="false">'15.1н'!B7</f>
        <v>0.471346231614727</v>
      </c>
      <c r="D47" s="154" t="n">
        <f aca="false">'15.2н'!B7</f>
        <v>0.443908779023324</v>
      </c>
      <c r="E47" s="154" t="n">
        <f aca="false">'15.3н'!B7</f>
        <v>0.39303558079598</v>
      </c>
    </row>
    <row r="48" customFormat="false" ht="15.75" hidden="false" customHeight="false" outlineLevel="0" collapsed="false">
      <c r="A48" s="118" t="n">
        <v>7</v>
      </c>
      <c r="B48" s="1" t="s">
        <v>8</v>
      </c>
      <c r="C48" s="154" t="n">
        <f aca="false">'15.1н'!B8</f>
        <v>0.406932280226098</v>
      </c>
      <c r="D48" s="154" t="n">
        <f aca="false">'15.2н'!B8</f>
        <v>0.271514650438411</v>
      </c>
      <c r="E48" s="154" t="n">
        <f aca="false">'15.3н'!B8</f>
        <v>0.345386802394304</v>
      </c>
    </row>
    <row r="49" customFormat="false" ht="15.75" hidden="false" customHeight="false" outlineLevel="0" collapsed="false">
      <c r="A49" s="118" t="n">
        <v>8</v>
      </c>
      <c r="B49" s="1" t="s">
        <v>9</v>
      </c>
      <c r="C49" s="154" t="n">
        <f aca="false">'15.1н'!B9</f>
        <v>0.458619231606692</v>
      </c>
      <c r="D49" s="154" t="n">
        <f aca="false">'15.2н'!B9</f>
        <v>0.25625657515814</v>
      </c>
      <c r="E49" s="154" t="n">
        <f aca="false">'15.3н'!B9</f>
        <v>0.390983550730403</v>
      </c>
    </row>
    <row r="50" customFormat="false" ht="15.75" hidden="false" customHeight="false" outlineLevel="0" collapsed="false">
      <c r="A50" s="118" t="n">
        <v>9</v>
      </c>
      <c r="B50" s="1" t="s">
        <v>10</v>
      </c>
      <c r="C50" s="154" t="n">
        <f aca="false">'15.1н'!B10</f>
        <v>0.505306194054377</v>
      </c>
      <c r="D50" s="154" t="n">
        <f aca="false">'15.2н'!B10</f>
        <v>0.274592022335071</v>
      </c>
      <c r="E50" s="154" t="n">
        <f aca="false">'15.3н'!B10</f>
        <v>0.450145398067022</v>
      </c>
    </row>
    <row r="51" customFormat="false" ht="15.75" hidden="false" customHeight="false" outlineLevel="0" collapsed="false">
      <c r="A51" s="118" t="n">
        <v>10</v>
      </c>
      <c r="B51" s="1" t="s">
        <v>11</v>
      </c>
      <c r="C51" s="154" t="n">
        <f aca="false">'15.1н'!B11</f>
        <v>0.628406236468902</v>
      </c>
      <c r="D51" s="154" t="n">
        <f aca="false">'15.2н'!B11</f>
        <v>0.558612479227974</v>
      </c>
      <c r="E51" s="154" t="n">
        <f aca="false">'15.3н'!B11</f>
        <v>0.480025471326238</v>
      </c>
    </row>
    <row r="52" customFormat="false" ht="15.75" hidden="false" customHeight="false" outlineLevel="0" collapsed="false">
      <c r="A52" s="118" t="n">
        <v>11</v>
      </c>
      <c r="B52" s="1" t="s">
        <v>12</v>
      </c>
      <c r="C52" s="154" t="n">
        <f aca="false">'15.1н'!B12</f>
        <v>0.436861217052351</v>
      </c>
      <c r="D52" s="154" t="n">
        <f aca="false">'15.2н'!B12</f>
        <v>0.211159143296015</v>
      </c>
      <c r="E52" s="154" t="n">
        <f aca="false">'15.3н'!B12</f>
        <v>0.364826039945315</v>
      </c>
    </row>
    <row r="53" customFormat="false" ht="15.75" hidden="false" customHeight="false" outlineLevel="0" collapsed="false">
      <c r="A53" s="118" t="n">
        <v>12</v>
      </c>
      <c r="B53" s="1" t="s">
        <v>13</v>
      </c>
      <c r="C53" s="154" t="n">
        <f aca="false">'15.1н'!B13</f>
        <v>0.439477481056464</v>
      </c>
      <c r="D53" s="154" t="n">
        <f aca="false">'15.2н'!B13</f>
        <v>0.301119171087619</v>
      </c>
      <c r="E53" s="154" t="n">
        <f aca="false">'15.3н'!B13</f>
        <v>0.368296908800339</v>
      </c>
    </row>
    <row r="54" customFormat="false" ht="15.75" hidden="false" customHeight="false" outlineLevel="0" collapsed="false">
      <c r="A54" s="118" t="n">
        <v>13</v>
      </c>
      <c r="B54" s="1" t="s">
        <v>14</v>
      </c>
      <c r="C54" s="154" t="n">
        <f aca="false">'15.1н'!B14</f>
        <v>0.420050176621499</v>
      </c>
      <c r="D54" s="154" t="n">
        <f aca="false">'15.2н'!B14</f>
        <v>0.287893571436714</v>
      </c>
      <c r="E54" s="154" t="n">
        <f aca="false">'15.3н'!B14</f>
        <v>0.27872742258642</v>
      </c>
    </row>
    <row r="55" customFormat="false" ht="15.75" hidden="false" customHeight="false" outlineLevel="0" collapsed="false">
      <c r="A55" s="118" t="n">
        <v>14</v>
      </c>
      <c r="B55" s="1" t="s">
        <v>15</v>
      </c>
      <c r="C55" s="154" t="n">
        <f aca="false">'15.1н'!B15</f>
        <v>0.442933278175937</v>
      </c>
      <c r="D55" s="154" t="n">
        <f aca="false">'15.2н'!B15</f>
        <v>0.262439476276774</v>
      </c>
      <c r="E55" s="154" t="n">
        <f aca="false">'15.3н'!B15</f>
        <v>0.388428078665233</v>
      </c>
    </row>
    <row r="56" customFormat="false" ht="15.75" hidden="false" customHeight="false" outlineLevel="0" collapsed="false">
      <c r="A56" s="118" t="n">
        <v>15</v>
      </c>
      <c r="B56" s="1" t="s">
        <v>16</v>
      </c>
      <c r="C56" s="154" t="n">
        <f aca="false">'15.1н'!B16</f>
        <v>0.445566806357061</v>
      </c>
      <c r="D56" s="154" t="n">
        <f aca="false">'15.2н'!B16</f>
        <v>0.301304855589592</v>
      </c>
      <c r="E56" s="154" t="n">
        <f aca="false">'15.3н'!B16</f>
        <v>0.365131402345493</v>
      </c>
    </row>
    <row r="57" customFormat="false" ht="15.75" hidden="false" customHeight="false" outlineLevel="0" collapsed="false">
      <c r="A57" s="118" t="n">
        <v>16</v>
      </c>
      <c r="B57" s="1" t="s">
        <v>17</v>
      </c>
      <c r="C57" s="154" t="n">
        <f aca="false">'15.1н'!B17</f>
        <v>0.45605011475545</v>
      </c>
      <c r="D57" s="154" t="n">
        <f aca="false">'15.2н'!B17</f>
        <v>0.252346628519884</v>
      </c>
      <c r="E57" s="154" t="n">
        <f aca="false">'15.3н'!B17</f>
        <v>0.401752842216334</v>
      </c>
    </row>
    <row r="58" customFormat="false" ht="15.75" hidden="false" customHeight="false" outlineLevel="0" collapsed="false">
      <c r="A58" s="118" t="n">
        <v>17</v>
      </c>
      <c r="B58" s="1" t="s">
        <v>18</v>
      </c>
      <c r="C58" s="154" t="n">
        <f aca="false">'15.1н'!B18</f>
        <v>0.453872644830771</v>
      </c>
      <c r="D58" s="154" t="n">
        <f aca="false">'15.2н'!B18</f>
        <v>0.453067075198507</v>
      </c>
      <c r="E58" s="154" t="n">
        <f aca="false">'15.3н'!B18</f>
        <v>0.389985165043784</v>
      </c>
    </row>
    <row r="59" customFormat="false" ht="15.75" hidden="false" customHeight="false" outlineLevel="0" collapsed="false">
      <c r="A59" s="118" t="n">
        <v>18</v>
      </c>
      <c r="B59" s="1" t="s">
        <v>19</v>
      </c>
      <c r="C59" s="154" t="n">
        <f aca="false">'15.1н'!B19</f>
        <v>0.673610861666825</v>
      </c>
      <c r="D59" s="154" t="n">
        <f aca="false">'15.2н'!B19</f>
        <v>0.68449703908576</v>
      </c>
      <c r="E59" s="154" t="n">
        <f aca="false">'15.3н'!B19</f>
        <v>0.695968858953509</v>
      </c>
    </row>
    <row r="60" customFormat="false" ht="15.75" hidden="false" customHeight="false" outlineLevel="0" collapsed="false"/>
    <row r="61" customFormat="false" ht="48" hidden="false" customHeight="false" outlineLevel="0" collapsed="false">
      <c r="A61" s="118" t="s">
        <v>0</v>
      </c>
      <c r="B61" s="1" t="s">
        <v>1</v>
      </c>
      <c r="C61" s="101" t="s">
        <v>203</v>
      </c>
      <c r="D61" s="153" t="s">
        <v>209</v>
      </c>
      <c r="E61" s="101" t="s">
        <v>215</v>
      </c>
    </row>
    <row r="62" customFormat="false" ht="15.75" hidden="false" customHeight="false" outlineLevel="0" collapsed="false">
      <c r="A62" s="118" t="n">
        <v>1</v>
      </c>
      <c r="B62" s="1" t="s">
        <v>2</v>
      </c>
      <c r="C62" s="154" t="n">
        <f aca="false">'16.1н'!B2</f>
        <v>0.559329801492391</v>
      </c>
      <c r="D62" s="154" t="n">
        <f aca="false">'16.2н'!B2</f>
        <v>0.590546095834984</v>
      </c>
      <c r="E62" s="154" t="n">
        <f aca="false">'16.3н'!B2</f>
        <v>0.394620165252229</v>
      </c>
    </row>
    <row r="63" customFormat="false" ht="15.75" hidden="false" customHeight="false" outlineLevel="0" collapsed="false">
      <c r="A63" s="118" t="n">
        <v>2</v>
      </c>
      <c r="B63" s="1" t="s">
        <v>3</v>
      </c>
      <c r="C63" s="154" t="n">
        <f aca="false">'16.1н'!B3</f>
        <v>0.301126717672394</v>
      </c>
      <c r="D63" s="154" t="n">
        <f aca="false">'16.2н'!B3</f>
        <v>0.57281511983096</v>
      </c>
      <c r="E63" s="154" t="n">
        <f aca="false">'16.3н'!B3</f>
        <v>0.407785491741388</v>
      </c>
    </row>
    <row r="64" customFormat="false" ht="15.75" hidden="false" customHeight="false" outlineLevel="0" collapsed="false">
      <c r="A64" s="118" t="n">
        <v>3</v>
      </c>
      <c r="B64" s="1" t="s">
        <v>4</v>
      </c>
      <c r="C64" s="154" t="n">
        <f aca="false">'16.1н'!B4</f>
        <v>0.448971872419808</v>
      </c>
      <c r="D64" s="154" t="n">
        <f aca="false">'16.2н'!B4</f>
        <v>0.569714759839546</v>
      </c>
      <c r="E64" s="154" t="n">
        <f aca="false">'16.3н'!B4</f>
        <v>0.5</v>
      </c>
    </row>
    <row r="65" customFormat="false" ht="15.75" hidden="false" customHeight="false" outlineLevel="0" collapsed="false">
      <c r="A65" s="118" t="n">
        <v>4</v>
      </c>
      <c r="B65" s="1" t="s">
        <v>5</v>
      </c>
      <c r="C65" s="154" t="n">
        <f aca="false">'16.1н'!B5</f>
        <v>0.560574034067972</v>
      </c>
      <c r="D65" s="154" t="n">
        <f aca="false">'16.2н'!B5</f>
        <v>0.578888124825459</v>
      </c>
      <c r="E65" s="154" t="n">
        <f aca="false">'16.3н'!B5</f>
        <v>0.493622985972704</v>
      </c>
    </row>
    <row r="66" customFormat="false" ht="15.75" hidden="false" customHeight="false" outlineLevel="0" collapsed="false">
      <c r="A66" s="118" t="n">
        <v>5</v>
      </c>
      <c r="B66" s="1" t="s">
        <v>6</v>
      </c>
      <c r="C66" s="154" t="n">
        <f aca="false">'16.1н'!B6</f>
        <v>0.27691642293891</v>
      </c>
      <c r="D66" s="154" t="n">
        <f aca="false">'16.2н'!B6</f>
        <v>0.537353226010461</v>
      </c>
      <c r="E66" s="154" t="n">
        <f aca="false">'16.3н'!B6</f>
        <v>0.48709131032558</v>
      </c>
    </row>
    <row r="67" customFormat="false" ht="15.75" hidden="false" customHeight="false" outlineLevel="0" collapsed="false">
      <c r="A67" s="118" t="n">
        <v>6</v>
      </c>
      <c r="B67" s="1" t="s">
        <v>7</v>
      </c>
      <c r="C67" s="154" t="n">
        <f aca="false">'16.1н'!B7</f>
        <v>0.58890674850124</v>
      </c>
      <c r="D67" s="154" t="n">
        <f aca="false">'16.2н'!B7</f>
        <v>0.577887576249278</v>
      </c>
      <c r="E67" s="154" t="n">
        <f aca="false">'16.3н'!B7</f>
        <v>0.416281740594206</v>
      </c>
    </row>
    <row r="68" customFormat="false" ht="15.75" hidden="false" customHeight="false" outlineLevel="0" collapsed="false">
      <c r="A68" s="118" t="n">
        <v>7</v>
      </c>
      <c r="B68" s="1" t="s">
        <v>8</v>
      </c>
      <c r="C68" s="154" t="n">
        <f aca="false">'16.1н'!B8</f>
        <v>0.349788796014136</v>
      </c>
      <c r="D68" s="154" t="n">
        <f aca="false">'16.2н'!B8</f>
        <v>0.551293872259694</v>
      </c>
      <c r="E68" s="154" t="n">
        <f aca="false">'16.3н'!B8</f>
        <v>0.407785491741388</v>
      </c>
    </row>
    <row r="69" customFormat="false" ht="15.75" hidden="false" customHeight="false" outlineLevel="0" collapsed="false">
      <c r="A69" s="118" t="n">
        <v>8</v>
      </c>
      <c r="B69" s="1" t="s">
        <v>9</v>
      </c>
      <c r="C69" s="154" t="n">
        <f aca="false">'16.1н'!B9</f>
        <v>0.403056372575792</v>
      </c>
      <c r="D69" s="154" t="n">
        <f aca="false">'16.2н'!B9</f>
        <v>0.577887576249278</v>
      </c>
      <c r="E69" s="154" t="n">
        <f aca="false">'16.3н'!B9</f>
        <v>0.371498572284237</v>
      </c>
    </row>
    <row r="70" customFormat="false" ht="15.75" hidden="false" customHeight="false" outlineLevel="0" collapsed="false">
      <c r="A70" s="118" t="n">
        <v>9</v>
      </c>
      <c r="B70" s="1" t="s">
        <v>10</v>
      </c>
      <c r="C70" s="154" t="n">
        <f aca="false">'16.1н'!B10</f>
        <v>0.672571587981255</v>
      </c>
      <c r="D70" s="154" t="n">
        <f aca="false">'16.2н'!B10</f>
        <v>0.597061885985249</v>
      </c>
      <c r="E70" s="154" t="n">
        <f aca="false">'16.3н'!B10</f>
        <v>0.440497061750488</v>
      </c>
    </row>
    <row r="71" customFormat="false" ht="15.75" hidden="false" customHeight="false" outlineLevel="0" collapsed="false">
      <c r="A71" s="118" t="n">
        <v>10</v>
      </c>
      <c r="B71" s="1" t="s">
        <v>11</v>
      </c>
      <c r="C71" s="154" t="n">
        <f aca="false">'16.1н'!B11</f>
        <v>0.691126436727582</v>
      </c>
      <c r="D71" s="154" t="n">
        <f aca="false">'16.2н'!B11</f>
        <v>0.601594036116782</v>
      </c>
      <c r="E71" s="154" t="n">
        <f aca="false">'16.3н'!B11</f>
        <v>0.462937356143645</v>
      </c>
    </row>
    <row r="72" customFormat="false" ht="15.75" hidden="false" customHeight="false" outlineLevel="0" collapsed="false">
      <c r="A72" s="118" t="n">
        <v>11</v>
      </c>
      <c r="B72" s="1" t="s">
        <v>12</v>
      </c>
      <c r="C72" s="154" t="n">
        <f aca="false">'16.1н'!B12</f>
        <v>0.489768011508615</v>
      </c>
      <c r="D72" s="154" t="n">
        <f aca="false">'16.2н'!B12</f>
        <v>0.564449920385007</v>
      </c>
      <c r="E72" s="154" t="n">
        <f aca="false">'16.3н'!B12</f>
        <v>0.440497061750488</v>
      </c>
    </row>
    <row r="73" customFormat="false" ht="15.75" hidden="false" customHeight="false" outlineLevel="0" collapsed="false">
      <c r="A73" s="118" t="n">
        <v>12</v>
      </c>
      <c r="B73" s="1" t="s">
        <v>13</v>
      </c>
      <c r="C73" s="154" t="n">
        <f aca="false">'16.1н'!B13</f>
        <v>0.479411158596839</v>
      </c>
      <c r="D73" s="154" t="n">
        <f aca="false">'16.2н'!B13</f>
        <v>0.602488599675334</v>
      </c>
      <c r="E73" s="154" t="n">
        <f aca="false">'16.3н'!B13</f>
        <v>0.509286250139159</v>
      </c>
    </row>
    <row r="74" customFormat="false" ht="15.75" hidden="false" customHeight="false" outlineLevel="0" collapsed="false">
      <c r="A74" s="118" t="n">
        <v>13</v>
      </c>
      <c r="B74" s="1" t="s">
        <v>14</v>
      </c>
      <c r="C74" s="154" t="n">
        <f aca="false">'16.1н'!B14</f>
        <v>0.407126009580886</v>
      </c>
      <c r="D74" s="154" t="n">
        <f aca="false">'16.2н'!B14</f>
        <v>0.564449920385007</v>
      </c>
      <c r="E74" s="154" t="n">
        <f aca="false">'16.3н'!B14</f>
        <v>0.5</v>
      </c>
    </row>
    <row r="75" customFormat="false" ht="15.75" hidden="false" customHeight="false" outlineLevel="0" collapsed="false">
      <c r="A75" s="118" t="n">
        <v>14</v>
      </c>
      <c r="B75" s="1" t="s">
        <v>15</v>
      </c>
      <c r="C75" s="154" t="n">
        <f aca="false">'16.1н'!B15</f>
        <v>0.54197091642004</v>
      </c>
      <c r="D75" s="154" t="n">
        <f aca="false">'16.2н'!B15</f>
        <v>0.58284484928624</v>
      </c>
      <c r="E75" s="154" t="n">
        <f aca="false">'16.3н'!B15</f>
        <v>0.459313477035238</v>
      </c>
    </row>
    <row r="76" customFormat="false" ht="15.75" hidden="false" customHeight="false" outlineLevel="0" collapsed="false">
      <c r="A76" s="118" t="n">
        <v>15</v>
      </c>
      <c r="B76" s="1" t="s">
        <v>16</v>
      </c>
      <c r="C76" s="154" t="n">
        <f aca="false">'16.1н'!B16</f>
        <v>0.441374674628575</v>
      </c>
      <c r="D76" s="154" t="n">
        <f aca="false">'16.2н'!B16</f>
        <v>0.597976310789069</v>
      </c>
      <c r="E76" s="154" t="n">
        <f aca="false">'16.3н'!B16</f>
        <v>0.52117112491659</v>
      </c>
    </row>
    <row r="77" customFormat="false" ht="15.75" hidden="false" customHeight="false" outlineLevel="0" collapsed="false">
      <c r="A77" s="118" t="n">
        <v>16</v>
      </c>
      <c r="B77" s="1" t="s">
        <v>17</v>
      </c>
      <c r="C77" s="154" t="n">
        <f aca="false">'16.1н'!B17</f>
        <v>0.397271864908609</v>
      </c>
      <c r="D77" s="154" t="n">
        <f aca="false">'16.2н'!B17</f>
        <v>0.564449920385007</v>
      </c>
      <c r="E77" s="154" t="n">
        <f aca="false">'16.3н'!B17</f>
        <v>0.52117112491659</v>
      </c>
    </row>
    <row r="78" customFormat="false" ht="15.75" hidden="false" customHeight="false" outlineLevel="0" collapsed="false">
      <c r="A78" s="118" t="n">
        <v>17</v>
      </c>
      <c r="B78" s="1" t="s">
        <v>18</v>
      </c>
      <c r="C78" s="154" t="n">
        <f aca="false">'16.1н'!B18</f>
        <v>0.486424635892256</v>
      </c>
      <c r="D78" s="154" t="n">
        <f aca="false">'16.2н'!B18</f>
        <v>0.552419295053272</v>
      </c>
      <c r="E78" s="154" t="n">
        <f aca="false">'16.3н'!B18</f>
        <v>0.561231024154687</v>
      </c>
    </row>
    <row r="79" customFormat="false" ht="15.75" hidden="false" customHeight="false" outlineLevel="0" collapsed="false">
      <c r="A79" s="118" t="n">
        <v>18</v>
      </c>
      <c r="B79" s="1" t="s">
        <v>19</v>
      </c>
      <c r="C79" s="154" t="n">
        <f aca="false">'16.1н'!B19</f>
        <v>0.332506189899601</v>
      </c>
      <c r="D79" s="154" t="n">
        <f aca="false">'16.2н'!B19</f>
        <v>0.41307904927447</v>
      </c>
      <c r="E79" s="154" t="n">
        <f aca="false">'16.3н'!B19</f>
        <v>0.543367431263029</v>
      </c>
    </row>
    <row r="85" customFormat="false" ht="15.75" hidden="false" customHeight="false" outlineLevel="0" collapsed="false">
      <c r="A85" s="118" t="s">
        <v>0</v>
      </c>
      <c r="B85" s="1"/>
      <c r="C85" s="1" t="n">
        <v>2005</v>
      </c>
      <c r="D85" s="1" t="n">
        <v>2006</v>
      </c>
      <c r="E85" s="1" t="n">
        <v>2007</v>
      </c>
      <c r="F85" s="1" t="n">
        <v>2008</v>
      </c>
      <c r="G85" s="1" t="n">
        <v>2009</v>
      </c>
      <c r="H85" s="1" t="n">
        <v>2010</v>
      </c>
      <c r="I85" s="1" t="n">
        <v>2011</v>
      </c>
      <c r="J85" s="1" t="n">
        <v>2012</v>
      </c>
      <c r="K85" s="1" t="n">
        <v>2013</v>
      </c>
      <c r="L85" s="1" t="n">
        <v>2014</v>
      </c>
      <c r="M85" s="1" t="n">
        <v>2015</v>
      </c>
      <c r="N85" s="1" t="n">
        <v>2016</v>
      </c>
      <c r="O85" s="1" t="n">
        <v>2017</v>
      </c>
      <c r="P85" s="1" t="n">
        <v>2018</v>
      </c>
      <c r="Q85" s="1" t="n">
        <v>2019</v>
      </c>
      <c r="R85" s="1" t="n">
        <v>2020</v>
      </c>
    </row>
    <row r="86" customFormat="false" ht="15.75" hidden="false" customHeight="false" outlineLevel="0" collapsed="false">
      <c r="A86" s="118" t="n">
        <v>1</v>
      </c>
      <c r="B86" s="1" t="s">
        <v>2</v>
      </c>
      <c r="C86" s="155" t="e">
        <f aca="false">ОИ1!C2</f>
        <v>#VALUE!</v>
      </c>
      <c r="D86" s="155" t="e">
        <f aca="false">ОИ1!D2</f>
        <v>#VALUE!</v>
      </c>
      <c r="E86" s="155" t="n">
        <f aca="false">ОИ1!E2</f>
        <v>0</v>
      </c>
      <c r="F86" s="155" t="n">
        <f aca="false">ОИ1!F2</f>
        <v>0</v>
      </c>
      <c r="G86" s="155" t="n">
        <f aca="false">ОИ1!G2</f>
        <v>0</v>
      </c>
      <c r="H86" s="155" t="n">
        <f aca="false">ОИ1!H2</f>
        <v>0</v>
      </c>
      <c r="I86" s="155" t="n">
        <f aca="false">ОИ1!I2</f>
        <v>0</v>
      </c>
      <c r="J86" s="155" t="n">
        <f aca="false">ОИ1!J2</f>
        <v>0</v>
      </c>
      <c r="K86" s="155" t="n">
        <f aca="false">ОИ1!K2</f>
        <v>0</v>
      </c>
      <c r="L86" s="155" t="n">
        <f aca="false">ОИ1!L2</f>
        <v>0</v>
      </c>
      <c r="M86" s="155" t="n">
        <f aca="false">ОИ1!M2</f>
        <v>0</v>
      </c>
      <c r="N86" s="155" t="n">
        <f aca="false">ОИ1!N2</f>
        <v>0</v>
      </c>
      <c r="O86" s="155" t="n">
        <f aca="false">ОИ1!O2</f>
        <v>0</v>
      </c>
      <c r="P86" s="155" t="n">
        <f aca="false">ОИ1!P2</f>
        <v>0</v>
      </c>
      <c r="Q86" s="155" t="n">
        <f aca="false">ОИ1!Q2</f>
        <v>0</v>
      </c>
      <c r="R86" s="155" t="n">
        <f aca="false">ОИ1!R2</f>
        <v>0.54288209637288</v>
      </c>
    </row>
    <row r="87" customFormat="false" ht="15.75" hidden="false" customHeight="false" outlineLevel="0" collapsed="false">
      <c r="A87" s="118" t="n">
        <v>2</v>
      </c>
      <c r="B87" s="1" t="s">
        <v>3</v>
      </c>
      <c r="C87" s="155" t="e">
        <f aca="false">ОИ1!C3</f>
        <v>#VALUE!</v>
      </c>
      <c r="D87" s="155" t="e">
        <f aca="false">ОИ1!D3</f>
        <v>#VALUE!</v>
      </c>
      <c r="E87" s="155" t="n">
        <f aca="false">ОИ1!E3</f>
        <v>0</v>
      </c>
      <c r="F87" s="155" t="n">
        <f aca="false">ОИ1!F3</f>
        <v>0</v>
      </c>
      <c r="G87" s="155" t="n">
        <f aca="false">ОИ1!G3</f>
        <v>0</v>
      </c>
      <c r="H87" s="155" t="n">
        <f aca="false">ОИ1!H3</f>
        <v>0</v>
      </c>
      <c r="I87" s="155" t="n">
        <f aca="false">ОИ1!I3</f>
        <v>0</v>
      </c>
      <c r="J87" s="155" t="n">
        <f aca="false">ОИ1!J3</f>
        <v>0</v>
      </c>
      <c r="K87" s="155" t="n">
        <f aca="false">ОИ1!K3</f>
        <v>0</v>
      </c>
      <c r="L87" s="155" t="n">
        <f aca="false">ОИ1!L3</f>
        <v>0</v>
      </c>
      <c r="M87" s="155" t="n">
        <f aca="false">ОИ1!M3</f>
        <v>0</v>
      </c>
      <c r="N87" s="155" t="n">
        <f aca="false">ОИ1!N3</f>
        <v>0</v>
      </c>
      <c r="O87" s="155" t="n">
        <f aca="false">ОИ1!O3</f>
        <v>0</v>
      </c>
      <c r="P87" s="155" t="n">
        <f aca="false">ОИ1!P3</f>
        <v>0</v>
      </c>
      <c r="Q87" s="155" t="n">
        <f aca="false">ОИ1!Q3</f>
        <v>0</v>
      </c>
      <c r="R87" s="155" t="n">
        <f aca="false">ОИ1!R3</f>
        <v>0.50292317916732</v>
      </c>
    </row>
    <row r="88" customFormat="false" ht="15.75" hidden="false" customHeight="false" outlineLevel="0" collapsed="false">
      <c r="A88" s="118" t="n">
        <v>3</v>
      </c>
      <c r="B88" s="1" t="s">
        <v>4</v>
      </c>
      <c r="C88" s="155" t="e">
        <f aca="false">ОИ1!C4</f>
        <v>#VALUE!</v>
      </c>
      <c r="D88" s="155" t="e">
        <f aca="false">ОИ1!D4</f>
        <v>#VALUE!</v>
      </c>
      <c r="E88" s="155" t="n">
        <f aca="false">ОИ1!E4</f>
        <v>0</v>
      </c>
      <c r="F88" s="155" t="n">
        <f aca="false">ОИ1!F4</f>
        <v>0</v>
      </c>
      <c r="G88" s="155" t="n">
        <f aca="false">ОИ1!G4</f>
        <v>0</v>
      </c>
      <c r="H88" s="155" t="n">
        <f aca="false">ОИ1!H4</f>
        <v>0</v>
      </c>
      <c r="I88" s="155" t="n">
        <f aca="false">ОИ1!I4</f>
        <v>0</v>
      </c>
      <c r="J88" s="155" t="n">
        <f aca="false">ОИ1!J4</f>
        <v>0</v>
      </c>
      <c r="K88" s="155" t="n">
        <f aca="false">ОИ1!K4</f>
        <v>0</v>
      </c>
      <c r="L88" s="155" t="n">
        <f aca="false">ОИ1!L4</f>
        <v>0</v>
      </c>
      <c r="M88" s="155" t="n">
        <f aca="false">ОИ1!M4</f>
        <v>0</v>
      </c>
      <c r="N88" s="155" t="n">
        <f aca="false">ОИ1!N4</f>
        <v>0</v>
      </c>
      <c r="O88" s="155" t="n">
        <f aca="false">ОИ1!O4</f>
        <v>0</v>
      </c>
      <c r="P88" s="155" t="n">
        <f aca="false">ОИ1!P4</f>
        <v>0</v>
      </c>
      <c r="Q88" s="155" t="n">
        <f aca="false">ОИ1!Q4</f>
        <v>0</v>
      </c>
      <c r="R88" s="155" t="n">
        <f aca="false">ОИ1!R4</f>
        <v>0.587128001500458</v>
      </c>
    </row>
    <row r="89" customFormat="false" ht="15.75" hidden="false" customHeight="false" outlineLevel="0" collapsed="false">
      <c r="A89" s="118" t="n">
        <v>4</v>
      </c>
      <c r="B89" s="1" t="s">
        <v>5</v>
      </c>
      <c r="C89" s="155" t="e">
        <f aca="false">ОИ1!C5</f>
        <v>#VALUE!</v>
      </c>
      <c r="D89" s="155" t="e">
        <f aca="false">ОИ1!D5</f>
        <v>#VALUE!</v>
      </c>
      <c r="E89" s="155" t="n">
        <f aca="false">ОИ1!E5</f>
        <v>0</v>
      </c>
      <c r="F89" s="155" t="n">
        <f aca="false">ОИ1!F5</f>
        <v>0</v>
      </c>
      <c r="G89" s="155" t="n">
        <f aca="false">ОИ1!G5</f>
        <v>0</v>
      </c>
      <c r="H89" s="155" t="n">
        <f aca="false">ОИ1!H5</f>
        <v>0</v>
      </c>
      <c r="I89" s="155" t="n">
        <f aca="false">ОИ1!I5</f>
        <v>0</v>
      </c>
      <c r="J89" s="155" t="n">
        <f aca="false">ОИ1!J5</f>
        <v>0</v>
      </c>
      <c r="K89" s="155" t="n">
        <f aca="false">ОИ1!K5</f>
        <v>0</v>
      </c>
      <c r="L89" s="155" t="n">
        <f aca="false">ОИ1!L5</f>
        <v>0</v>
      </c>
      <c r="M89" s="155" t="n">
        <f aca="false">ОИ1!M5</f>
        <v>0</v>
      </c>
      <c r="N89" s="155" t="n">
        <f aca="false">ОИ1!N5</f>
        <v>0</v>
      </c>
      <c r="O89" s="155" t="n">
        <f aca="false">ОИ1!O5</f>
        <v>0</v>
      </c>
      <c r="P89" s="155" t="n">
        <f aca="false">ОИ1!P5</f>
        <v>0</v>
      </c>
      <c r="Q89" s="155" t="n">
        <f aca="false">ОИ1!Q5</f>
        <v>0</v>
      </c>
      <c r="R89" s="155" t="n">
        <f aca="false">ОИ1!R5</f>
        <v>0.585400917954031</v>
      </c>
    </row>
    <row r="90" customFormat="false" ht="15.75" hidden="false" customHeight="false" outlineLevel="0" collapsed="false">
      <c r="A90" s="118" t="n">
        <v>5</v>
      </c>
      <c r="B90" s="1" t="s">
        <v>6</v>
      </c>
      <c r="C90" s="155" t="e">
        <f aca="false">ОИ1!C6</f>
        <v>#VALUE!</v>
      </c>
      <c r="D90" s="155" t="e">
        <f aca="false">ОИ1!D6</f>
        <v>#VALUE!</v>
      </c>
      <c r="E90" s="155" t="n">
        <f aca="false">ОИ1!E6</f>
        <v>0</v>
      </c>
      <c r="F90" s="155" t="n">
        <f aca="false">ОИ1!F6</f>
        <v>0</v>
      </c>
      <c r="G90" s="155" t="n">
        <f aca="false">ОИ1!G6</f>
        <v>0</v>
      </c>
      <c r="H90" s="155" t="n">
        <f aca="false">ОИ1!H6</f>
        <v>0</v>
      </c>
      <c r="I90" s="155" t="n">
        <f aca="false">ОИ1!I6</f>
        <v>0</v>
      </c>
      <c r="J90" s="155" t="n">
        <f aca="false">ОИ1!J6</f>
        <v>0</v>
      </c>
      <c r="K90" s="155" t="n">
        <f aca="false">ОИ1!K6</f>
        <v>0</v>
      </c>
      <c r="L90" s="155" t="n">
        <f aca="false">ОИ1!L6</f>
        <v>0</v>
      </c>
      <c r="M90" s="155" t="n">
        <f aca="false">ОИ1!M6</f>
        <v>0</v>
      </c>
      <c r="N90" s="155" t="n">
        <f aca="false">ОИ1!N6</f>
        <v>0</v>
      </c>
      <c r="O90" s="155" t="n">
        <f aca="false">ОИ1!O6</f>
        <v>0</v>
      </c>
      <c r="P90" s="155" t="n">
        <f aca="false">ОИ1!P6</f>
        <v>0</v>
      </c>
      <c r="Q90" s="155" t="n">
        <f aca="false">ОИ1!Q6</f>
        <v>0</v>
      </c>
      <c r="R90" s="155" t="n">
        <f aca="false">ОИ1!R6</f>
        <v>0.537664789273218</v>
      </c>
    </row>
    <row r="91" customFormat="false" ht="15.75" hidden="false" customHeight="false" outlineLevel="0" collapsed="false">
      <c r="A91" s="118" t="n">
        <v>6</v>
      </c>
      <c r="B91" s="1" t="s">
        <v>7</v>
      </c>
      <c r="C91" s="155" t="e">
        <f aca="false">ОИ1!C7</f>
        <v>#VALUE!</v>
      </c>
      <c r="D91" s="155" t="e">
        <f aca="false">ОИ1!D7</f>
        <v>#VALUE!</v>
      </c>
      <c r="E91" s="155" t="n">
        <f aca="false">ОИ1!E7</f>
        <v>0</v>
      </c>
      <c r="F91" s="155" t="n">
        <f aca="false">ОИ1!F7</f>
        <v>0</v>
      </c>
      <c r="G91" s="155" t="n">
        <f aca="false">ОИ1!G7</f>
        <v>0</v>
      </c>
      <c r="H91" s="155" t="n">
        <f aca="false">ОИ1!H7</f>
        <v>0</v>
      </c>
      <c r="I91" s="155" t="n">
        <f aca="false">ОИ1!I7</f>
        <v>0</v>
      </c>
      <c r="J91" s="155" t="n">
        <f aca="false">ОИ1!J7</f>
        <v>0</v>
      </c>
      <c r="K91" s="155" t="n">
        <f aca="false">ОИ1!K7</f>
        <v>0</v>
      </c>
      <c r="L91" s="155" t="n">
        <f aca="false">ОИ1!L7</f>
        <v>0</v>
      </c>
      <c r="M91" s="155" t="n">
        <f aca="false">ОИ1!M7</f>
        <v>0</v>
      </c>
      <c r="N91" s="155" t="n">
        <f aca="false">ОИ1!N7</f>
        <v>0</v>
      </c>
      <c r="O91" s="155" t="n">
        <f aca="false">ОИ1!O7</f>
        <v>0</v>
      </c>
      <c r="P91" s="155" t="n">
        <f aca="false">ОИ1!P7</f>
        <v>0</v>
      </c>
      <c r="Q91" s="155" t="n">
        <f aca="false">ОИ1!Q7</f>
        <v>0</v>
      </c>
      <c r="R91" s="155" t="n">
        <f aca="false">ОИ1!R7</f>
        <v>0.666074610981089</v>
      </c>
    </row>
    <row r="92" customFormat="false" ht="15.75" hidden="false" customHeight="false" outlineLevel="0" collapsed="false">
      <c r="A92" s="118" t="n">
        <v>7</v>
      </c>
      <c r="B92" s="1" t="s">
        <v>8</v>
      </c>
      <c r="C92" s="155" t="e">
        <f aca="false">ОИ1!C8</f>
        <v>#VALUE!</v>
      </c>
      <c r="D92" s="155" t="e">
        <f aca="false">ОИ1!D8</f>
        <v>#VALUE!</v>
      </c>
      <c r="E92" s="155" t="n">
        <f aca="false">ОИ1!E8</f>
        <v>0</v>
      </c>
      <c r="F92" s="155" t="n">
        <f aca="false">ОИ1!F8</f>
        <v>0</v>
      </c>
      <c r="G92" s="155" t="n">
        <f aca="false">ОИ1!G8</f>
        <v>0</v>
      </c>
      <c r="H92" s="155" t="n">
        <f aca="false">ОИ1!H8</f>
        <v>0</v>
      </c>
      <c r="I92" s="155" t="n">
        <f aca="false">ОИ1!I8</f>
        <v>0</v>
      </c>
      <c r="J92" s="155" t="n">
        <f aca="false">ОИ1!J8</f>
        <v>0</v>
      </c>
      <c r="K92" s="155" t="n">
        <f aca="false">ОИ1!K8</f>
        <v>0</v>
      </c>
      <c r="L92" s="155" t="n">
        <f aca="false">ОИ1!L8</f>
        <v>0</v>
      </c>
      <c r="M92" s="155" t="n">
        <f aca="false">ОИ1!M8</f>
        <v>0</v>
      </c>
      <c r="N92" s="155" t="n">
        <f aca="false">ОИ1!N8</f>
        <v>0</v>
      </c>
      <c r="O92" s="155" t="n">
        <f aca="false">ОИ1!O8</f>
        <v>0</v>
      </c>
      <c r="P92" s="155" t="n">
        <f aca="false">ОИ1!P8</f>
        <v>0</v>
      </c>
      <c r="Q92" s="155" t="n">
        <f aca="false">ОИ1!Q8</f>
        <v>0</v>
      </c>
      <c r="R92" s="155" t="n">
        <f aca="false">ОИ1!R8</f>
        <v>0.588075788811506</v>
      </c>
    </row>
    <row r="93" customFormat="false" ht="15.75" hidden="false" customHeight="false" outlineLevel="0" collapsed="false">
      <c r="A93" s="118" t="n">
        <v>8</v>
      </c>
      <c r="B93" s="1" t="s">
        <v>9</v>
      </c>
      <c r="C93" s="155" t="e">
        <f aca="false">ОИ1!C9</f>
        <v>#VALUE!</v>
      </c>
      <c r="D93" s="155" t="e">
        <f aca="false">ОИ1!D9</f>
        <v>#VALUE!</v>
      </c>
      <c r="E93" s="155" t="n">
        <f aca="false">ОИ1!E9</f>
        <v>0</v>
      </c>
      <c r="F93" s="155" t="n">
        <f aca="false">ОИ1!F9</f>
        <v>0</v>
      </c>
      <c r="G93" s="155" t="n">
        <f aca="false">ОИ1!G9</f>
        <v>0</v>
      </c>
      <c r="H93" s="155" t="n">
        <f aca="false">ОИ1!H9</f>
        <v>0</v>
      </c>
      <c r="I93" s="155" t="n">
        <f aca="false">ОИ1!I9</f>
        <v>0</v>
      </c>
      <c r="J93" s="155" t="n">
        <f aca="false">ОИ1!J9</f>
        <v>0</v>
      </c>
      <c r="K93" s="155" t="n">
        <f aca="false">ОИ1!K9</f>
        <v>0</v>
      </c>
      <c r="L93" s="155" t="n">
        <f aca="false">ОИ1!L9</f>
        <v>0</v>
      </c>
      <c r="M93" s="155" t="n">
        <f aca="false">ОИ1!M9</f>
        <v>0</v>
      </c>
      <c r="N93" s="155" t="n">
        <f aca="false">ОИ1!N9</f>
        <v>0</v>
      </c>
      <c r="O93" s="155" t="n">
        <f aca="false">ОИ1!O9</f>
        <v>0</v>
      </c>
      <c r="P93" s="155" t="n">
        <f aca="false">ОИ1!P9</f>
        <v>0</v>
      </c>
      <c r="Q93" s="155" t="n">
        <f aca="false">ОИ1!Q9</f>
        <v>0</v>
      </c>
      <c r="R93" s="155" t="n">
        <f aca="false">ОИ1!R9</f>
        <v>0.519786230444108</v>
      </c>
    </row>
    <row r="94" customFormat="false" ht="15.75" hidden="false" customHeight="false" outlineLevel="0" collapsed="false">
      <c r="A94" s="118" t="n">
        <v>9</v>
      </c>
      <c r="B94" s="1" t="s">
        <v>10</v>
      </c>
      <c r="C94" s="155" t="e">
        <f aca="false">ОИ1!C10</f>
        <v>#VALUE!</v>
      </c>
      <c r="D94" s="155" t="e">
        <f aca="false">ОИ1!D10</f>
        <v>#VALUE!</v>
      </c>
      <c r="E94" s="155" t="n">
        <f aca="false">ОИ1!E10</f>
        <v>0</v>
      </c>
      <c r="F94" s="155" t="n">
        <f aca="false">ОИ1!F10</f>
        <v>0</v>
      </c>
      <c r="G94" s="155" t="n">
        <f aca="false">ОИ1!G10</f>
        <v>0</v>
      </c>
      <c r="H94" s="155" t="n">
        <f aca="false">ОИ1!H10</f>
        <v>0</v>
      </c>
      <c r="I94" s="155" t="n">
        <f aca="false">ОИ1!I10</f>
        <v>0</v>
      </c>
      <c r="J94" s="155" t="n">
        <f aca="false">ОИ1!J10</f>
        <v>0</v>
      </c>
      <c r="K94" s="155" t="n">
        <f aca="false">ОИ1!K10</f>
        <v>0</v>
      </c>
      <c r="L94" s="155" t="n">
        <f aca="false">ОИ1!L10</f>
        <v>0</v>
      </c>
      <c r="M94" s="155" t="n">
        <f aca="false">ОИ1!M10</f>
        <v>0</v>
      </c>
      <c r="N94" s="155" t="n">
        <f aca="false">ОИ1!N10</f>
        <v>0</v>
      </c>
      <c r="O94" s="155" t="n">
        <f aca="false">ОИ1!O10</f>
        <v>0</v>
      </c>
      <c r="P94" s="155" t="n">
        <f aca="false">ОИ1!P10</f>
        <v>0</v>
      </c>
      <c r="Q94" s="155" t="n">
        <f aca="false">ОИ1!Q10</f>
        <v>0</v>
      </c>
      <c r="R94" s="155" t="n">
        <f aca="false">ОИ1!R10</f>
        <v>0.498374007888069</v>
      </c>
    </row>
    <row r="95" customFormat="false" ht="15.75" hidden="false" customHeight="false" outlineLevel="0" collapsed="false">
      <c r="A95" s="118" t="n">
        <v>10</v>
      </c>
      <c r="B95" s="1" t="s">
        <v>11</v>
      </c>
      <c r="C95" s="155" t="e">
        <f aca="false">ОИ1!C11</f>
        <v>#VALUE!</v>
      </c>
      <c r="D95" s="155" t="e">
        <f aca="false">ОИ1!D11</f>
        <v>#VALUE!</v>
      </c>
      <c r="E95" s="155" t="n">
        <f aca="false">ОИ1!E11</f>
        <v>0</v>
      </c>
      <c r="F95" s="155" t="n">
        <f aca="false">ОИ1!F11</f>
        <v>0</v>
      </c>
      <c r="G95" s="155" t="n">
        <f aca="false">ОИ1!G11</f>
        <v>0</v>
      </c>
      <c r="H95" s="155" t="n">
        <f aca="false">ОИ1!H11</f>
        <v>0</v>
      </c>
      <c r="I95" s="155" t="n">
        <f aca="false">ОИ1!I11</f>
        <v>0</v>
      </c>
      <c r="J95" s="155" t="n">
        <f aca="false">ОИ1!J11</f>
        <v>0</v>
      </c>
      <c r="K95" s="155" t="n">
        <f aca="false">ОИ1!K11</f>
        <v>0</v>
      </c>
      <c r="L95" s="155" t="n">
        <f aca="false">ОИ1!L11</f>
        <v>0</v>
      </c>
      <c r="M95" s="155" t="n">
        <f aca="false">ОИ1!M11</f>
        <v>0</v>
      </c>
      <c r="N95" s="155" t="n">
        <f aca="false">ОИ1!N11</f>
        <v>0</v>
      </c>
      <c r="O95" s="155" t="n">
        <f aca="false">ОИ1!O11</f>
        <v>0</v>
      </c>
      <c r="P95" s="155" t="n">
        <f aca="false">ОИ1!P11</f>
        <v>0</v>
      </c>
      <c r="Q95" s="155" t="n">
        <f aca="false">ОИ1!Q11</f>
        <v>0</v>
      </c>
      <c r="R95" s="155" t="n">
        <f aca="false">ОИ1!R11</f>
        <v>0.695960819987063</v>
      </c>
    </row>
    <row r="96" customFormat="false" ht="15.75" hidden="false" customHeight="false" outlineLevel="0" collapsed="false">
      <c r="A96" s="118" t="n">
        <v>11</v>
      </c>
      <c r="B96" s="1" t="s">
        <v>12</v>
      </c>
      <c r="C96" s="155" t="e">
        <f aca="false">ОИ1!C12</f>
        <v>#VALUE!</v>
      </c>
      <c r="D96" s="155" t="e">
        <f aca="false">ОИ1!D12</f>
        <v>#VALUE!</v>
      </c>
      <c r="E96" s="155" t="n">
        <f aca="false">ОИ1!E12</f>
        <v>0</v>
      </c>
      <c r="F96" s="155" t="n">
        <f aca="false">ОИ1!F12</f>
        <v>0</v>
      </c>
      <c r="G96" s="155" t="n">
        <f aca="false">ОИ1!G12</f>
        <v>0</v>
      </c>
      <c r="H96" s="155" t="n">
        <f aca="false">ОИ1!H12</f>
        <v>0</v>
      </c>
      <c r="I96" s="155" t="n">
        <f aca="false">ОИ1!I12</f>
        <v>0</v>
      </c>
      <c r="J96" s="155" t="n">
        <f aca="false">ОИ1!J12</f>
        <v>0</v>
      </c>
      <c r="K96" s="155" t="n">
        <f aca="false">ОИ1!K12</f>
        <v>0</v>
      </c>
      <c r="L96" s="155" t="n">
        <f aca="false">ОИ1!L12</f>
        <v>0</v>
      </c>
      <c r="M96" s="155" t="n">
        <f aca="false">ОИ1!M12</f>
        <v>0</v>
      </c>
      <c r="N96" s="155" t="n">
        <f aca="false">ОИ1!N12</f>
        <v>0</v>
      </c>
      <c r="O96" s="155" t="n">
        <f aca="false">ОИ1!O12</f>
        <v>0</v>
      </c>
      <c r="P96" s="155" t="n">
        <f aca="false">ОИ1!P12</f>
        <v>0</v>
      </c>
      <c r="Q96" s="155" t="n">
        <f aca="false">ОИ1!Q12</f>
        <v>0</v>
      </c>
      <c r="R96" s="155" t="n">
        <f aca="false">ОИ1!R12</f>
        <v>0.536708686726854</v>
      </c>
    </row>
    <row r="97" customFormat="false" ht="15.75" hidden="false" customHeight="false" outlineLevel="0" collapsed="false">
      <c r="A97" s="118" t="n">
        <v>12</v>
      </c>
      <c r="B97" s="1" t="s">
        <v>13</v>
      </c>
      <c r="C97" s="155" t="e">
        <f aca="false">ОИ1!C13</f>
        <v>#VALUE!</v>
      </c>
      <c r="D97" s="155" t="e">
        <f aca="false">ОИ1!D13</f>
        <v>#VALUE!</v>
      </c>
      <c r="E97" s="155" t="n">
        <f aca="false">ОИ1!E13</f>
        <v>0</v>
      </c>
      <c r="F97" s="155" t="n">
        <f aca="false">ОИ1!F13</f>
        <v>0</v>
      </c>
      <c r="G97" s="155" t="n">
        <f aca="false">ОИ1!G13</f>
        <v>0</v>
      </c>
      <c r="H97" s="155" t="n">
        <f aca="false">ОИ1!H13</f>
        <v>0</v>
      </c>
      <c r="I97" s="155" t="n">
        <f aca="false">ОИ1!I13</f>
        <v>0</v>
      </c>
      <c r="J97" s="155" t="n">
        <f aca="false">ОИ1!J13</f>
        <v>0</v>
      </c>
      <c r="K97" s="155" t="n">
        <f aca="false">ОИ1!K13</f>
        <v>0</v>
      </c>
      <c r="L97" s="155" t="n">
        <f aca="false">ОИ1!L13</f>
        <v>0</v>
      </c>
      <c r="M97" s="155" t="n">
        <f aca="false">ОИ1!M13</f>
        <v>0</v>
      </c>
      <c r="N97" s="155" t="n">
        <f aca="false">ОИ1!N13</f>
        <v>0</v>
      </c>
      <c r="O97" s="155" t="n">
        <f aca="false">ОИ1!O13</f>
        <v>0</v>
      </c>
      <c r="P97" s="155" t="n">
        <f aca="false">ОИ1!P13</f>
        <v>0</v>
      </c>
      <c r="Q97" s="155" t="n">
        <f aca="false">ОИ1!Q13</f>
        <v>0</v>
      </c>
      <c r="R97" s="155" t="n">
        <f aca="false">ОИ1!R13</f>
        <v>0.664180157910345</v>
      </c>
    </row>
    <row r="98" customFormat="false" ht="15.75" hidden="false" customHeight="false" outlineLevel="0" collapsed="false">
      <c r="A98" s="118" t="n">
        <v>13</v>
      </c>
      <c r="B98" s="1" t="s">
        <v>14</v>
      </c>
      <c r="C98" s="155" t="e">
        <f aca="false">ОИ1!C14</f>
        <v>#VALUE!</v>
      </c>
      <c r="D98" s="155" t="e">
        <f aca="false">ОИ1!D14</f>
        <v>#VALUE!</v>
      </c>
      <c r="E98" s="155" t="n">
        <f aca="false">ОИ1!E14</f>
        <v>0</v>
      </c>
      <c r="F98" s="155" t="n">
        <f aca="false">ОИ1!F14</f>
        <v>0</v>
      </c>
      <c r="G98" s="155" t="n">
        <f aca="false">ОИ1!G14</f>
        <v>0</v>
      </c>
      <c r="H98" s="155" t="n">
        <f aca="false">ОИ1!H14</f>
        <v>0</v>
      </c>
      <c r="I98" s="155" t="n">
        <f aca="false">ОИ1!I14</f>
        <v>0</v>
      </c>
      <c r="J98" s="155" t="n">
        <f aca="false">ОИ1!J14</f>
        <v>0</v>
      </c>
      <c r="K98" s="155" t="n">
        <f aca="false">ОИ1!K14</f>
        <v>0</v>
      </c>
      <c r="L98" s="155" t="n">
        <f aca="false">ОИ1!L14</f>
        <v>0</v>
      </c>
      <c r="M98" s="155" t="n">
        <f aca="false">ОИ1!M14</f>
        <v>0</v>
      </c>
      <c r="N98" s="155" t="n">
        <f aca="false">ОИ1!N14</f>
        <v>0</v>
      </c>
      <c r="O98" s="155" t="n">
        <f aca="false">ОИ1!O14</f>
        <v>0</v>
      </c>
      <c r="P98" s="155" t="n">
        <f aca="false">ОИ1!P14</f>
        <v>0</v>
      </c>
      <c r="Q98" s="155" t="n">
        <f aca="false">ОИ1!Q14</f>
        <v>0</v>
      </c>
      <c r="R98" s="155" t="n">
        <f aca="false">ОИ1!R14</f>
        <v>0.566429469183814</v>
      </c>
    </row>
    <row r="99" customFormat="false" ht="15.75" hidden="false" customHeight="false" outlineLevel="0" collapsed="false">
      <c r="A99" s="118" t="n">
        <v>14</v>
      </c>
      <c r="B99" s="1" t="s">
        <v>15</v>
      </c>
      <c r="C99" s="155" t="e">
        <f aca="false">ОИ1!C15</f>
        <v>#VALUE!</v>
      </c>
      <c r="D99" s="155" t="e">
        <f aca="false">ОИ1!D15</f>
        <v>#VALUE!</v>
      </c>
      <c r="E99" s="155" t="n">
        <f aca="false">ОИ1!E15</f>
        <v>0</v>
      </c>
      <c r="F99" s="155" t="n">
        <f aca="false">ОИ1!F15</f>
        <v>0</v>
      </c>
      <c r="G99" s="155" t="n">
        <f aca="false">ОИ1!G15</f>
        <v>0</v>
      </c>
      <c r="H99" s="155" t="n">
        <f aca="false">ОИ1!H15</f>
        <v>0</v>
      </c>
      <c r="I99" s="155" t="n">
        <f aca="false">ОИ1!I15</f>
        <v>0</v>
      </c>
      <c r="J99" s="155" t="n">
        <f aca="false">ОИ1!J15</f>
        <v>0</v>
      </c>
      <c r="K99" s="155" t="n">
        <f aca="false">ОИ1!K15</f>
        <v>0</v>
      </c>
      <c r="L99" s="155" t="n">
        <f aca="false">ОИ1!L15</f>
        <v>0</v>
      </c>
      <c r="M99" s="155" t="n">
        <f aca="false">ОИ1!M15</f>
        <v>0</v>
      </c>
      <c r="N99" s="155" t="n">
        <f aca="false">ОИ1!N15</f>
        <v>0</v>
      </c>
      <c r="O99" s="155" t="n">
        <f aca="false">ОИ1!O15</f>
        <v>0</v>
      </c>
      <c r="P99" s="155" t="n">
        <f aca="false">ОИ1!P15</f>
        <v>0</v>
      </c>
      <c r="Q99" s="155" t="n">
        <f aca="false">ОИ1!Q15</f>
        <v>0</v>
      </c>
      <c r="R99" s="155" t="n">
        <f aca="false">ОИ1!R15</f>
        <v>0.478479459151846</v>
      </c>
    </row>
    <row r="100" customFormat="false" ht="15.75" hidden="false" customHeight="false" outlineLevel="0" collapsed="false">
      <c r="A100" s="118" t="n">
        <v>15</v>
      </c>
      <c r="B100" s="1" t="s">
        <v>16</v>
      </c>
      <c r="C100" s="155" t="e">
        <f aca="false">ОИ1!C16</f>
        <v>#VALUE!</v>
      </c>
      <c r="D100" s="155" t="e">
        <f aca="false">ОИ1!D16</f>
        <v>#VALUE!</v>
      </c>
      <c r="E100" s="155" t="n">
        <f aca="false">ОИ1!E16</f>
        <v>0</v>
      </c>
      <c r="F100" s="155" t="n">
        <f aca="false">ОИ1!F16</f>
        <v>0</v>
      </c>
      <c r="G100" s="155" t="n">
        <f aca="false">ОИ1!G16</f>
        <v>0</v>
      </c>
      <c r="H100" s="155" t="n">
        <f aca="false">ОИ1!H16</f>
        <v>0</v>
      </c>
      <c r="I100" s="155" t="n">
        <f aca="false">ОИ1!I16</f>
        <v>0</v>
      </c>
      <c r="J100" s="155" t="n">
        <f aca="false">ОИ1!J16</f>
        <v>0</v>
      </c>
      <c r="K100" s="155" t="n">
        <f aca="false">ОИ1!K16</f>
        <v>0</v>
      </c>
      <c r="L100" s="155" t="n">
        <f aca="false">ОИ1!L16</f>
        <v>0</v>
      </c>
      <c r="M100" s="155" t="n">
        <f aca="false">ОИ1!M16</f>
        <v>0</v>
      </c>
      <c r="N100" s="155" t="n">
        <f aca="false">ОИ1!N16</f>
        <v>0</v>
      </c>
      <c r="O100" s="155" t="n">
        <f aca="false">ОИ1!O16</f>
        <v>0</v>
      </c>
      <c r="P100" s="155" t="n">
        <f aca="false">ОИ1!P16</f>
        <v>0</v>
      </c>
      <c r="Q100" s="155" t="n">
        <f aca="false">ОИ1!Q16</f>
        <v>0</v>
      </c>
      <c r="R100" s="155" t="n">
        <f aca="false">ОИ1!R16</f>
        <v>0.582106239908235</v>
      </c>
    </row>
    <row r="101" customFormat="false" ht="15.75" hidden="false" customHeight="false" outlineLevel="0" collapsed="false">
      <c r="A101" s="118" t="n">
        <v>16</v>
      </c>
      <c r="B101" s="1" t="s">
        <v>17</v>
      </c>
      <c r="C101" s="155" t="e">
        <f aca="false">ОИ1!C17</f>
        <v>#VALUE!</v>
      </c>
      <c r="D101" s="155" t="e">
        <f aca="false">ОИ1!D17</f>
        <v>#VALUE!</v>
      </c>
      <c r="E101" s="155" t="n">
        <f aca="false">ОИ1!E17</f>
        <v>0</v>
      </c>
      <c r="F101" s="155" t="n">
        <f aca="false">ОИ1!F17</f>
        <v>0</v>
      </c>
      <c r="G101" s="155" t="n">
        <f aca="false">ОИ1!G17</f>
        <v>0</v>
      </c>
      <c r="H101" s="155" t="n">
        <f aca="false">ОИ1!H17</f>
        <v>0</v>
      </c>
      <c r="I101" s="155" t="n">
        <f aca="false">ОИ1!I17</f>
        <v>0</v>
      </c>
      <c r="J101" s="155" t="n">
        <f aca="false">ОИ1!J17</f>
        <v>0</v>
      </c>
      <c r="K101" s="155" t="n">
        <f aca="false">ОИ1!K17</f>
        <v>0</v>
      </c>
      <c r="L101" s="155" t="n">
        <f aca="false">ОИ1!L17</f>
        <v>0</v>
      </c>
      <c r="M101" s="155" t="n">
        <f aca="false">ОИ1!M17</f>
        <v>0</v>
      </c>
      <c r="N101" s="155" t="n">
        <f aca="false">ОИ1!N17</f>
        <v>0</v>
      </c>
      <c r="O101" s="155" t="n">
        <f aca="false">ОИ1!O17</f>
        <v>0</v>
      </c>
      <c r="P101" s="155" t="n">
        <f aca="false">ОИ1!P17</f>
        <v>0</v>
      </c>
      <c r="Q101" s="155" t="n">
        <f aca="false">ОИ1!Q17</f>
        <v>0</v>
      </c>
      <c r="R101" s="155" t="n">
        <f aca="false">ОИ1!R17</f>
        <v>0.582160729001232</v>
      </c>
    </row>
    <row r="102" customFormat="false" ht="15.75" hidden="false" customHeight="false" outlineLevel="0" collapsed="false">
      <c r="A102" s="118" t="n">
        <v>17</v>
      </c>
      <c r="B102" s="1" t="s">
        <v>18</v>
      </c>
      <c r="C102" s="155" t="e">
        <f aca="false">ОИ1!C18</f>
        <v>#VALUE!</v>
      </c>
      <c r="D102" s="155" t="e">
        <f aca="false">ОИ1!D18</f>
        <v>#VALUE!</v>
      </c>
      <c r="E102" s="155" t="n">
        <f aca="false">ОИ1!E18</f>
        <v>0</v>
      </c>
      <c r="F102" s="155" t="n">
        <f aca="false">ОИ1!F18</f>
        <v>0</v>
      </c>
      <c r="G102" s="155" t="n">
        <f aca="false">ОИ1!G18</f>
        <v>0</v>
      </c>
      <c r="H102" s="155" t="n">
        <f aca="false">ОИ1!H18</f>
        <v>0</v>
      </c>
      <c r="I102" s="155" t="n">
        <f aca="false">ОИ1!I18</f>
        <v>0</v>
      </c>
      <c r="J102" s="155" t="n">
        <f aca="false">ОИ1!J18</f>
        <v>0</v>
      </c>
      <c r="K102" s="155" t="n">
        <f aca="false">ОИ1!K18</f>
        <v>0</v>
      </c>
      <c r="L102" s="155" t="n">
        <f aca="false">ОИ1!L18</f>
        <v>0</v>
      </c>
      <c r="M102" s="155" t="n">
        <f aca="false">ОИ1!M18</f>
        <v>0</v>
      </c>
      <c r="N102" s="155" t="n">
        <f aca="false">ОИ1!N18</f>
        <v>0</v>
      </c>
      <c r="O102" s="155" t="n">
        <f aca="false">ОИ1!O18</f>
        <v>0</v>
      </c>
      <c r="P102" s="155" t="n">
        <f aca="false">ОИ1!P18</f>
        <v>0</v>
      </c>
      <c r="Q102" s="155" t="n">
        <f aca="false">ОИ1!Q18</f>
        <v>0</v>
      </c>
      <c r="R102" s="155" t="n">
        <f aca="false">ОИ1!R18</f>
        <v>0.633534215080302</v>
      </c>
    </row>
    <row r="103" customFormat="false" ht="15.75" hidden="false" customHeight="false" outlineLevel="0" collapsed="false">
      <c r="A103" s="118" t="n">
        <v>18</v>
      </c>
      <c r="B103" s="1" t="s">
        <v>19</v>
      </c>
      <c r="C103" s="155" t="e">
        <f aca="false">ОИ1!C19</f>
        <v>#VALUE!</v>
      </c>
      <c r="D103" s="155" t="e">
        <f aca="false">ОИ1!D19</f>
        <v>#VALUE!</v>
      </c>
      <c r="E103" s="155" t="n">
        <f aca="false">ОИ1!E19</f>
        <v>0</v>
      </c>
      <c r="F103" s="155" t="n">
        <f aca="false">ОИ1!F19</f>
        <v>0</v>
      </c>
      <c r="G103" s="155" t="n">
        <f aca="false">ОИ1!G19</f>
        <v>0</v>
      </c>
      <c r="H103" s="155" t="n">
        <f aca="false">ОИ1!H19</f>
        <v>0</v>
      </c>
      <c r="I103" s="155" t="n">
        <f aca="false">ОИ1!I19</f>
        <v>0</v>
      </c>
      <c r="J103" s="155" t="n">
        <f aca="false">ОИ1!J19</f>
        <v>0</v>
      </c>
      <c r="K103" s="155" t="n">
        <f aca="false">ОИ1!K19</f>
        <v>0</v>
      </c>
      <c r="L103" s="155" t="n">
        <f aca="false">ОИ1!L19</f>
        <v>0</v>
      </c>
      <c r="M103" s="155" t="n">
        <f aca="false">ОИ1!M19</f>
        <v>0</v>
      </c>
      <c r="N103" s="155" t="n">
        <f aca="false">ОИ1!N19</f>
        <v>0</v>
      </c>
      <c r="O103" s="155" t="n">
        <f aca="false">ОИ1!O19</f>
        <v>0</v>
      </c>
      <c r="P103" s="155" t="n">
        <f aca="false">ОИ1!P19</f>
        <v>0</v>
      </c>
      <c r="Q103" s="155" t="n">
        <f aca="false">ОИ1!Q19</f>
        <v>0</v>
      </c>
      <c r="R103" s="155" t="n">
        <f aca="false">ОИ1!R19</f>
        <v>0.803726670162767</v>
      </c>
    </row>
    <row r="106" customFormat="false" ht="15.75" hidden="false" customHeight="false" outlineLevel="0" collapsed="false">
      <c r="A106" s="156"/>
      <c r="B106" s="157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</row>
    <row r="107" customFormat="false" ht="15.75" hidden="false" customHeight="false" outlineLevel="0" collapsed="false">
      <c r="A107" s="117"/>
      <c r="B107" s="159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</row>
    <row r="108" customFormat="false" ht="15.75" hidden="false" customHeight="false" outlineLevel="0" collapsed="false">
      <c r="A108" s="117"/>
      <c r="B108" s="159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</row>
    <row r="109" customFormat="false" ht="15.75" hidden="false" customHeight="false" outlineLevel="0" collapsed="false">
      <c r="A109" s="117"/>
      <c r="B109" s="159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</row>
    <row r="110" customFormat="false" ht="15.75" hidden="false" customHeight="false" outlineLevel="0" collapsed="false">
      <c r="A110" s="117"/>
      <c r="B110" s="159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</row>
    <row r="111" customFormat="false" ht="15.75" hidden="false" customHeight="false" outlineLevel="0" collapsed="false">
      <c r="A111" s="117"/>
      <c r="B111" s="159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</row>
    <row r="112" customFormat="false" ht="15.75" hidden="false" customHeight="false" outlineLevel="0" collapsed="false">
      <c r="A112" s="117"/>
      <c r="B112" s="159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</row>
    <row r="113" customFormat="false" ht="15.75" hidden="false" customHeight="false" outlineLevel="0" collapsed="false">
      <c r="A113" s="117"/>
      <c r="B113" s="159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</row>
    <row r="114" customFormat="false" ht="15.75" hidden="false" customHeight="false" outlineLevel="0" collapsed="false">
      <c r="A114" s="117"/>
      <c r="B114" s="159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</row>
    <row r="115" customFormat="false" ht="15.75" hidden="false" customHeight="false" outlineLevel="0" collapsed="false">
      <c r="A115" s="117"/>
      <c r="B115" s="159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</row>
    <row r="116" customFormat="false" ht="15.75" hidden="false" customHeight="false" outlineLevel="0" collapsed="false">
      <c r="A116" s="117"/>
      <c r="B116" s="159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</row>
    <row r="117" customFormat="false" ht="15.75" hidden="false" customHeight="false" outlineLevel="0" collapsed="false">
      <c r="A117" s="117"/>
      <c r="B117" s="159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</row>
    <row r="118" customFormat="false" ht="15.75" hidden="false" customHeight="false" outlineLevel="0" collapsed="false">
      <c r="A118" s="117"/>
      <c r="B118" s="159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</row>
    <row r="119" customFormat="false" ht="15.75" hidden="false" customHeight="false" outlineLevel="0" collapsed="false">
      <c r="A119" s="117"/>
      <c r="B119" s="159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</row>
    <row r="120" customFormat="false" ht="15.75" hidden="false" customHeight="false" outlineLevel="0" collapsed="false">
      <c r="A120" s="117"/>
      <c r="B120" s="159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</row>
    <row r="121" customFormat="false" ht="15.75" hidden="false" customHeight="false" outlineLevel="0" collapsed="false">
      <c r="A121" s="117"/>
      <c r="B121" s="159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</row>
    <row r="122" customFormat="false" ht="15.75" hidden="false" customHeight="false" outlineLevel="0" collapsed="false">
      <c r="A122" s="117"/>
      <c r="B122" s="159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</row>
    <row r="123" customFormat="false" ht="15.75" hidden="false" customHeight="false" outlineLevel="0" collapsed="false">
      <c r="A123" s="117"/>
      <c r="B123" s="159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</row>
    <row r="124" customFormat="false" ht="15.75" hidden="false" customHeight="false" outlineLevel="0" collapsed="false">
      <c r="A124" s="117"/>
      <c r="B124" s="159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</row>
    <row r="126" customFormat="false" ht="15.75" hidden="false" customHeight="false" outlineLevel="0" collapsed="false">
      <c r="A126" s="1" t="s">
        <v>0</v>
      </c>
      <c r="B126" s="1"/>
      <c r="C126" s="1" t="n">
        <v>2005</v>
      </c>
      <c r="D126" s="1" t="n">
        <v>2006</v>
      </c>
      <c r="E126" s="1" t="n">
        <v>2007</v>
      </c>
      <c r="F126" s="1" t="n">
        <v>2008</v>
      </c>
      <c r="G126" s="1" t="n">
        <v>2009</v>
      </c>
      <c r="H126" s="1" t="n">
        <v>2010</v>
      </c>
      <c r="I126" s="1" t="n">
        <v>2011</v>
      </c>
      <c r="J126" s="1" t="n">
        <v>2012</v>
      </c>
      <c r="K126" s="1" t="n">
        <v>2013</v>
      </c>
      <c r="L126" s="1" t="n">
        <v>2014</v>
      </c>
      <c r="M126" s="1" t="n">
        <v>2015</v>
      </c>
      <c r="N126" s="1" t="n">
        <v>2016</v>
      </c>
      <c r="O126" s="1" t="n">
        <v>2017</v>
      </c>
      <c r="P126" s="1" t="n">
        <v>2018</v>
      </c>
      <c r="Q126" s="1" t="n">
        <v>2019</v>
      </c>
      <c r="R126" s="1" t="n">
        <v>2020</v>
      </c>
    </row>
    <row r="127" customFormat="false" ht="15.75" hidden="false" customHeight="false" outlineLevel="0" collapsed="false">
      <c r="A127" s="1" t="n">
        <v>1</v>
      </c>
      <c r="B127" s="1" t="s">
        <v>2</v>
      </c>
      <c r="C127" s="155" t="e">
        <f aca="false">ОИ2!C2</f>
        <v>#VALUE!</v>
      </c>
      <c r="D127" s="155" t="e">
        <f aca="false">ОИ2!D2</f>
        <v>#VALUE!</v>
      </c>
      <c r="E127" s="155" t="n">
        <f aca="false">ОИ2!E2</f>
        <v>0</v>
      </c>
      <c r="F127" s="155" t="n">
        <f aca="false">ОИ2!F2</f>
        <v>0</v>
      </c>
      <c r="G127" s="155" t="n">
        <f aca="false">ОИ2!G2</f>
        <v>0</v>
      </c>
      <c r="H127" s="155" t="n">
        <f aca="false">ОИ2!H2</f>
        <v>0</v>
      </c>
      <c r="I127" s="155" t="n">
        <f aca="false">ОИ2!I2</f>
        <v>0</v>
      </c>
      <c r="J127" s="155" t="n">
        <f aca="false">ОИ2!J2</f>
        <v>0</v>
      </c>
      <c r="K127" s="155" t="n">
        <f aca="false">ОИ2!K2</f>
        <v>0</v>
      </c>
      <c r="L127" s="155" t="n">
        <f aca="false">ОИ2!L2</f>
        <v>0</v>
      </c>
      <c r="M127" s="155" t="n">
        <f aca="false">ОИ2!M2</f>
        <v>0</v>
      </c>
      <c r="N127" s="155" t="n">
        <f aca="false">ОИ2!N2</f>
        <v>0</v>
      </c>
      <c r="O127" s="155" t="n">
        <f aca="false">ОИ2!O2</f>
        <v>0</v>
      </c>
      <c r="P127" s="155" t="n">
        <f aca="false">ОИ2!P2</f>
        <v>0</v>
      </c>
      <c r="Q127" s="155" t="n">
        <f aca="false">ОИ2!Q2</f>
        <v>0</v>
      </c>
      <c r="R127" s="155" t="n">
        <f aca="false">ОИ2!R2</f>
        <v>0.373836122783573</v>
      </c>
    </row>
    <row r="128" customFormat="false" ht="15.75" hidden="false" customHeight="false" outlineLevel="0" collapsed="false">
      <c r="A128" s="1" t="n">
        <v>2</v>
      </c>
      <c r="B128" s="1" t="s">
        <v>3</v>
      </c>
      <c r="C128" s="155" t="e">
        <f aca="false">ОИ2!C3</f>
        <v>#VALUE!</v>
      </c>
      <c r="D128" s="155" t="e">
        <f aca="false">ОИ2!D3</f>
        <v>#VALUE!</v>
      </c>
      <c r="E128" s="155" t="n">
        <f aca="false">ОИ2!E3</f>
        <v>0</v>
      </c>
      <c r="F128" s="155" t="n">
        <f aca="false">ОИ2!F3</f>
        <v>0</v>
      </c>
      <c r="G128" s="155" t="n">
        <f aca="false">ОИ2!G3</f>
        <v>0</v>
      </c>
      <c r="H128" s="155" t="n">
        <f aca="false">ОИ2!H3</f>
        <v>0</v>
      </c>
      <c r="I128" s="155" t="n">
        <f aca="false">ОИ2!I3</f>
        <v>0</v>
      </c>
      <c r="J128" s="155" t="n">
        <f aca="false">ОИ2!J3</f>
        <v>0</v>
      </c>
      <c r="K128" s="155" t="n">
        <f aca="false">ОИ2!K3</f>
        <v>0</v>
      </c>
      <c r="L128" s="155" t="n">
        <f aca="false">ОИ2!L3</f>
        <v>0</v>
      </c>
      <c r="M128" s="155" t="n">
        <f aca="false">ОИ2!M3</f>
        <v>0</v>
      </c>
      <c r="N128" s="155" t="n">
        <f aca="false">ОИ2!N3</f>
        <v>0</v>
      </c>
      <c r="O128" s="155" t="n">
        <f aca="false">ОИ2!O3</f>
        <v>0</v>
      </c>
      <c r="P128" s="155" t="n">
        <f aca="false">ОИ2!P3</f>
        <v>0</v>
      </c>
      <c r="Q128" s="155" t="n">
        <f aca="false">ОИ2!Q3</f>
        <v>0</v>
      </c>
      <c r="R128" s="155" t="n">
        <f aca="false">ОИ2!R3</f>
        <v>0.215134318415425</v>
      </c>
    </row>
    <row r="129" customFormat="false" ht="15.75" hidden="false" customHeight="false" outlineLevel="0" collapsed="false">
      <c r="A129" s="1" t="n">
        <v>3</v>
      </c>
      <c r="B129" s="1" t="s">
        <v>4</v>
      </c>
      <c r="C129" s="155" t="e">
        <f aca="false">ОИ2!C4</f>
        <v>#VALUE!</v>
      </c>
      <c r="D129" s="155" t="e">
        <f aca="false">ОИ2!D4</f>
        <v>#VALUE!</v>
      </c>
      <c r="E129" s="155" t="n">
        <f aca="false">ОИ2!E4</f>
        <v>0</v>
      </c>
      <c r="F129" s="155" t="n">
        <f aca="false">ОИ2!F4</f>
        <v>0</v>
      </c>
      <c r="G129" s="155" t="n">
        <f aca="false">ОИ2!G4</f>
        <v>0</v>
      </c>
      <c r="H129" s="155" t="n">
        <f aca="false">ОИ2!H4</f>
        <v>0</v>
      </c>
      <c r="I129" s="155" t="n">
        <f aca="false">ОИ2!I4</f>
        <v>0</v>
      </c>
      <c r="J129" s="155" t="n">
        <f aca="false">ОИ2!J4</f>
        <v>0</v>
      </c>
      <c r="K129" s="155" t="n">
        <f aca="false">ОИ2!K4</f>
        <v>0</v>
      </c>
      <c r="L129" s="155" t="n">
        <f aca="false">ОИ2!L4</f>
        <v>0</v>
      </c>
      <c r="M129" s="155" t="n">
        <f aca="false">ОИ2!M4</f>
        <v>0</v>
      </c>
      <c r="N129" s="155" t="n">
        <f aca="false">ОИ2!N4</f>
        <v>0</v>
      </c>
      <c r="O129" s="155" t="n">
        <f aca="false">ОИ2!O4</f>
        <v>0</v>
      </c>
      <c r="P129" s="155" t="n">
        <f aca="false">ОИ2!P4</f>
        <v>0</v>
      </c>
      <c r="Q129" s="155" t="n">
        <f aca="false">ОИ2!Q4</f>
        <v>0</v>
      </c>
      <c r="R129" s="155" t="n">
        <f aca="false">ОИ2!R4</f>
        <v>0.27608907728988</v>
      </c>
    </row>
    <row r="130" customFormat="false" ht="15.75" hidden="false" customHeight="false" outlineLevel="0" collapsed="false">
      <c r="A130" s="1" t="n">
        <v>4</v>
      </c>
      <c r="B130" s="1" t="s">
        <v>5</v>
      </c>
      <c r="C130" s="155" t="e">
        <f aca="false">ОИ2!C5</f>
        <v>#VALUE!</v>
      </c>
      <c r="D130" s="155" t="e">
        <f aca="false">ОИ2!D5</f>
        <v>#VALUE!</v>
      </c>
      <c r="E130" s="155" t="n">
        <f aca="false">ОИ2!E5</f>
        <v>0</v>
      </c>
      <c r="F130" s="155" t="n">
        <f aca="false">ОИ2!F5</f>
        <v>0</v>
      </c>
      <c r="G130" s="155" t="n">
        <f aca="false">ОИ2!G5</f>
        <v>0</v>
      </c>
      <c r="H130" s="155" t="n">
        <f aca="false">ОИ2!H5</f>
        <v>0</v>
      </c>
      <c r="I130" s="155" t="n">
        <f aca="false">ОИ2!I5</f>
        <v>0</v>
      </c>
      <c r="J130" s="155" t="n">
        <f aca="false">ОИ2!J5</f>
        <v>0</v>
      </c>
      <c r="K130" s="155" t="n">
        <f aca="false">ОИ2!K5</f>
        <v>0</v>
      </c>
      <c r="L130" s="155" t="n">
        <f aca="false">ОИ2!L5</f>
        <v>0</v>
      </c>
      <c r="M130" s="155" t="n">
        <f aca="false">ОИ2!M5</f>
        <v>0</v>
      </c>
      <c r="N130" s="155" t="n">
        <f aca="false">ОИ2!N5</f>
        <v>0</v>
      </c>
      <c r="O130" s="155" t="n">
        <f aca="false">ОИ2!O5</f>
        <v>0</v>
      </c>
      <c r="P130" s="155" t="n">
        <f aca="false">ОИ2!P5</f>
        <v>0</v>
      </c>
      <c r="Q130" s="155" t="n">
        <f aca="false">ОИ2!Q5</f>
        <v>0</v>
      </c>
      <c r="R130" s="155" t="n">
        <f aca="false">ОИ2!R5</f>
        <v>0.354466829274192</v>
      </c>
    </row>
    <row r="131" customFormat="false" ht="15.75" hidden="false" customHeight="false" outlineLevel="0" collapsed="false">
      <c r="A131" s="1" t="n">
        <v>5</v>
      </c>
      <c r="B131" s="1" t="s">
        <v>6</v>
      </c>
      <c r="C131" s="155" t="e">
        <f aca="false">ОИ2!C6</f>
        <v>#VALUE!</v>
      </c>
      <c r="D131" s="155" t="e">
        <f aca="false">ОИ2!D6</f>
        <v>#VALUE!</v>
      </c>
      <c r="E131" s="155" t="n">
        <f aca="false">ОИ2!E6</f>
        <v>0</v>
      </c>
      <c r="F131" s="155" t="n">
        <f aca="false">ОИ2!F6</f>
        <v>0</v>
      </c>
      <c r="G131" s="155" t="n">
        <f aca="false">ОИ2!G6</f>
        <v>0</v>
      </c>
      <c r="H131" s="155" t="n">
        <f aca="false">ОИ2!H6</f>
        <v>0</v>
      </c>
      <c r="I131" s="155" t="n">
        <f aca="false">ОИ2!I6</f>
        <v>0</v>
      </c>
      <c r="J131" s="155" t="n">
        <f aca="false">ОИ2!J6</f>
        <v>0</v>
      </c>
      <c r="K131" s="155" t="n">
        <f aca="false">ОИ2!K6</f>
        <v>0</v>
      </c>
      <c r="L131" s="155" t="n">
        <f aca="false">ОИ2!L6</f>
        <v>0</v>
      </c>
      <c r="M131" s="155" t="n">
        <f aca="false">ОИ2!M6</f>
        <v>0</v>
      </c>
      <c r="N131" s="155" t="n">
        <f aca="false">ОИ2!N6</f>
        <v>0</v>
      </c>
      <c r="O131" s="155" t="n">
        <f aca="false">ОИ2!O6</f>
        <v>0</v>
      </c>
      <c r="P131" s="155" t="n">
        <f aca="false">ОИ2!P6</f>
        <v>0</v>
      </c>
      <c r="Q131" s="155" t="n">
        <f aca="false">ОИ2!Q6</f>
        <v>0</v>
      </c>
      <c r="R131" s="155" t="n">
        <f aca="false">ОИ2!R6</f>
        <v>0.176819252680444</v>
      </c>
    </row>
    <row r="132" customFormat="false" ht="15.75" hidden="false" customHeight="false" outlineLevel="0" collapsed="false">
      <c r="A132" s="1" t="n">
        <v>6</v>
      </c>
      <c r="B132" s="1" t="s">
        <v>7</v>
      </c>
      <c r="C132" s="155" t="e">
        <f aca="false">ОИ2!C7</f>
        <v>#VALUE!</v>
      </c>
      <c r="D132" s="155" t="e">
        <f aca="false">ОИ2!D7</f>
        <v>#VALUE!</v>
      </c>
      <c r="E132" s="155" t="n">
        <f aca="false">ОИ2!E7</f>
        <v>0</v>
      </c>
      <c r="F132" s="155" t="n">
        <f aca="false">ОИ2!F7</f>
        <v>0</v>
      </c>
      <c r="G132" s="155" t="n">
        <f aca="false">ОИ2!G7</f>
        <v>0</v>
      </c>
      <c r="H132" s="155" t="n">
        <f aca="false">ОИ2!H7</f>
        <v>0</v>
      </c>
      <c r="I132" s="155" t="n">
        <f aca="false">ОИ2!I7</f>
        <v>0</v>
      </c>
      <c r="J132" s="155" t="n">
        <f aca="false">ОИ2!J7</f>
        <v>0</v>
      </c>
      <c r="K132" s="155" t="n">
        <f aca="false">ОИ2!K7</f>
        <v>0</v>
      </c>
      <c r="L132" s="155" t="n">
        <f aca="false">ОИ2!L7</f>
        <v>0</v>
      </c>
      <c r="M132" s="155" t="n">
        <f aca="false">ОИ2!M7</f>
        <v>0</v>
      </c>
      <c r="N132" s="155" t="n">
        <f aca="false">ОИ2!N7</f>
        <v>0</v>
      </c>
      <c r="O132" s="155" t="n">
        <f aca="false">ОИ2!O7</f>
        <v>0</v>
      </c>
      <c r="P132" s="155" t="n">
        <f aca="false">ОИ2!P7</f>
        <v>0</v>
      </c>
      <c r="Q132" s="155" t="n">
        <f aca="false">ОИ2!Q7</f>
        <v>0</v>
      </c>
      <c r="R132" s="155" t="n">
        <f aca="false">ОИ2!R7</f>
        <v>0.138541956174159</v>
      </c>
    </row>
    <row r="133" customFormat="false" ht="15.75" hidden="false" customHeight="false" outlineLevel="0" collapsed="false">
      <c r="A133" s="1" t="n">
        <v>7</v>
      </c>
      <c r="B133" s="1" t="s">
        <v>8</v>
      </c>
      <c r="C133" s="155" t="e">
        <f aca="false">ОИ2!C8</f>
        <v>#VALUE!</v>
      </c>
      <c r="D133" s="155" t="e">
        <f aca="false">ОИ2!D8</f>
        <v>#VALUE!</v>
      </c>
      <c r="E133" s="155" t="n">
        <f aca="false">ОИ2!E8</f>
        <v>0</v>
      </c>
      <c r="F133" s="155" t="n">
        <f aca="false">ОИ2!F8</f>
        <v>0</v>
      </c>
      <c r="G133" s="155" t="n">
        <f aca="false">ОИ2!G8</f>
        <v>0</v>
      </c>
      <c r="H133" s="155" t="n">
        <f aca="false">ОИ2!H8</f>
        <v>0</v>
      </c>
      <c r="I133" s="155" t="n">
        <f aca="false">ОИ2!I8</f>
        <v>0</v>
      </c>
      <c r="J133" s="155" t="n">
        <f aca="false">ОИ2!J8</f>
        <v>0</v>
      </c>
      <c r="K133" s="155" t="n">
        <f aca="false">ОИ2!K8</f>
        <v>0</v>
      </c>
      <c r="L133" s="155" t="n">
        <f aca="false">ОИ2!L8</f>
        <v>0</v>
      </c>
      <c r="M133" s="155" t="n">
        <f aca="false">ОИ2!M8</f>
        <v>0</v>
      </c>
      <c r="N133" s="155" t="n">
        <f aca="false">ОИ2!N8</f>
        <v>0</v>
      </c>
      <c r="O133" s="155" t="n">
        <f aca="false">ОИ2!O8</f>
        <v>0</v>
      </c>
      <c r="P133" s="155" t="n">
        <f aca="false">ОИ2!P8</f>
        <v>0</v>
      </c>
      <c r="Q133" s="155" t="n">
        <f aca="false">ОИ2!Q8</f>
        <v>0</v>
      </c>
      <c r="R133" s="155" t="n">
        <f aca="false">ОИ2!R8</f>
        <v>0.0567617121619705</v>
      </c>
    </row>
    <row r="134" customFormat="false" ht="15.75" hidden="false" customHeight="false" outlineLevel="0" collapsed="false">
      <c r="A134" s="1" t="n">
        <v>8</v>
      </c>
      <c r="B134" s="1" t="s">
        <v>9</v>
      </c>
      <c r="C134" s="155" t="e">
        <f aca="false">ОИ2!C9</f>
        <v>#VALUE!</v>
      </c>
      <c r="D134" s="155" t="e">
        <f aca="false">ОИ2!D9</f>
        <v>#VALUE!</v>
      </c>
      <c r="E134" s="155" t="n">
        <f aca="false">ОИ2!E9</f>
        <v>0</v>
      </c>
      <c r="F134" s="155" t="n">
        <f aca="false">ОИ2!F9</f>
        <v>0</v>
      </c>
      <c r="G134" s="155" t="n">
        <f aca="false">ОИ2!G9</f>
        <v>0</v>
      </c>
      <c r="H134" s="155" t="n">
        <f aca="false">ОИ2!H9</f>
        <v>0</v>
      </c>
      <c r="I134" s="155" t="n">
        <f aca="false">ОИ2!I9</f>
        <v>0</v>
      </c>
      <c r="J134" s="155" t="n">
        <f aca="false">ОИ2!J9</f>
        <v>0</v>
      </c>
      <c r="K134" s="155" t="n">
        <f aca="false">ОИ2!K9</f>
        <v>0</v>
      </c>
      <c r="L134" s="155" t="n">
        <f aca="false">ОИ2!L9</f>
        <v>0</v>
      </c>
      <c r="M134" s="155" t="n">
        <f aca="false">ОИ2!M9</f>
        <v>0</v>
      </c>
      <c r="N134" s="155" t="n">
        <f aca="false">ОИ2!N9</f>
        <v>0</v>
      </c>
      <c r="O134" s="155" t="n">
        <f aca="false">ОИ2!O9</f>
        <v>0</v>
      </c>
      <c r="P134" s="155" t="n">
        <f aca="false">ОИ2!P9</f>
        <v>0</v>
      </c>
      <c r="Q134" s="155" t="n">
        <f aca="false">ОИ2!Q9</f>
        <v>0</v>
      </c>
      <c r="R134" s="155" t="n">
        <f aca="false">ОИ2!R9</f>
        <v>0.0866719914749463</v>
      </c>
    </row>
    <row r="135" customFormat="false" ht="15.75" hidden="false" customHeight="false" outlineLevel="0" collapsed="false">
      <c r="A135" s="1" t="n">
        <v>9</v>
      </c>
      <c r="B135" s="1" t="s">
        <v>10</v>
      </c>
      <c r="C135" s="155" t="e">
        <f aca="false">ОИ2!C10</f>
        <v>#VALUE!</v>
      </c>
      <c r="D135" s="155" t="e">
        <f aca="false">ОИ2!D10</f>
        <v>#VALUE!</v>
      </c>
      <c r="E135" s="155" t="n">
        <f aca="false">ОИ2!E10</f>
        <v>0</v>
      </c>
      <c r="F135" s="155" t="n">
        <f aca="false">ОИ2!F10</f>
        <v>0</v>
      </c>
      <c r="G135" s="155" t="n">
        <f aca="false">ОИ2!G10</f>
        <v>0</v>
      </c>
      <c r="H135" s="155" t="n">
        <f aca="false">ОИ2!H10</f>
        <v>0</v>
      </c>
      <c r="I135" s="155" t="n">
        <f aca="false">ОИ2!I10</f>
        <v>0</v>
      </c>
      <c r="J135" s="155" t="n">
        <f aca="false">ОИ2!J10</f>
        <v>0</v>
      </c>
      <c r="K135" s="155" t="n">
        <f aca="false">ОИ2!K10</f>
        <v>0</v>
      </c>
      <c r="L135" s="155" t="n">
        <f aca="false">ОИ2!L10</f>
        <v>0</v>
      </c>
      <c r="M135" s="155" t="n">
        <f aca="false">ОИ2!M10</f>
        <v>0</v>
      </c>
      <c r="N135" s="155" t="n">
        <f aca="false">ОИ2!N10</f>
        <v>0</v>
      </c>
      <c r="O135" s="155" t="n">
        <f aca="false">ОИ2!O10</f>
        <v>0</v>
      </c>
      <c r="P135" s="155" t="n">
        <f aca="false">ОИ2!P10</f>
        <v>0</v>
      </c>
      <c r="Q135" s="155" t="n">
        <f aca="false">ОИ2!Q10</f>
        <v>0</v>
      </c>
      <c r="R135" s="155" t="n">
        <f aca="false">ОИ2!R10</f>
        <v>0.350140522414008</v>
      </c>
    </row>
    <row r="136" customFormat="false" ht="15.75" hidden="false" customHeight="false" outlineLevel="0" collapsed="false">
      <c r="A136" s="1" t="n">
        <v>10</v>
      </c>
      <c r="B136" s="1" t="s">
        <v>11</v>
      </c>
      <c r="C136" s="155" t="e">
        <f aca="false">ОИ2!C11</f>
        <v>#VALUE!</v>
      </c>
      <c r="D136" s="155" t="e">
        <f aca="false">ОИ2!D11</f>
        <v>#VALUE!</v>
      </c>
      <c r="E136" s="155" t="n">
        <f aca="false">ОИ2!E11</f>
        <v>0</v>
      </c>
      <c r="F136" s="155" t="n">
        <f aca="false">ОИ2!F11</f>
        <v>0</v>
      </c>
      <c r="G136" s="155" t="n">
        <f aca="false">ОИ2!G11</f>
        <v>0</v>
      </c>
      <c r="H136" s="155" t="n">
        <f aca="false">ОИ2!H11</f>
        <v>0</v>
      </c>
      <c r="I136" s="155" t="n">
        <f aca="false">ОИ2!I11</f>
        <v>0</v>
      </c>
      <c r="J136" s="155" t="n">
        <f aca="false">ОИ2!J11</f>
        <v>0</v>
      </c>
      <c r="K136" s="155" t="n">
        <f aca="false">ОИ2!K11</f>
        <v>0</v>
      </c>
      <c r="L136" s="155" t="n">
        <f aca="false">ОИ2!L11</f>
        <v>0</v>
      </c>
      <c r="M136" s="155" t="n">
        <f aca="false">ОИ2!M11</f>
        <v>0</v>
      </c>
      <c r="N136" s="155" t="n">
        <f aca="false">ОИ2!N11</f>
        <v>0</v>
      </c>
      <c r="O136" s="155" t="n">
        <f aca="false">ОИ2!O11</f>
        <v>0</v>
      </c>
      <c r="P136" s="155" t="n">
        <f aca="false">ОИ2!P11</f>
        <v>0</v>
      </c>
      <c r="Q136" s="155" t="n">
        <f aca="false">ОИ2!Q11</f>
        <v>0</v>
      </c>
      <c r="R136" s="155" t="n">
        <f aca="false">ОИ2!R11</f>
        <v>0.35702107000709</v>
      </c>
    </row>
    <row r="137" customFormat="false" ht="15.75" hidden="false" customHeight="false" outlineLevel="0" collapsed="false">
      <c r="A137" s="1" t="n">
        <v>11</v>
      </c>
      <c r="B137" s="1" t="s">
        <v>12</v>
      </c>
      <c r="C137" s="155" t="e">
        <f aca="false">ОИ2!C12</f>
        <v>#VALUE!</v>
      </c>
      <c r="D137" s="155" t="e">
        <f aca="false">ОИ2!D12</f>
        <v>#VALUE!</v>
      </c>
      <c r="E137" s="155" t="n">
        <f aca="false">ОИ2!E12</f>
        <v>0</v>
      </c>
      <c r="F137" s="155" t="n">
        <f aca="false">ОИ2!F12</f>
        <v>0</v>
      </c>
      <c r="G137" s="155" t="n">
        <f aca="false">ОИ2!G12</f>
        <v>0</v>
      </c>
      <c r="H137" s="155" t="n">
        <f aca="false">ОИ2!H12</f>
        <v>0</v>
      </c>
      <c r="I137" s="155" t="n">
        <f aca="false">ОИ2!I12</f>
        <v>0</v>
      </c>
      <c r="J137" s="155" t="n">
        <f aca="false">ОИ2!J12</f>
        <v>0</v>
      </c>
      <c r="K137" s="155" t="n">
        <f aca="false">ОИ2!K12</f>
        <v>0</v>
      </c>
      <c r="L137" s="155" t="n">
        <f aca="false">ОИ2!L12</f>
        <v>0</v>
      </c>
      <c r="M137" s="155" t="n">
        <f aca="false">ОИ2!M12</f>
        <v>0</v>
      </c>
      <c r="N137" s="155" t="n">
        <f aca="false">ОИ2!N12</f>
        <v>0</v>
      </c>
      <c r="O137" s="155" t="n">
        <f aca="false">ОИ2!O12</f>
        <v>0</v>
      </c>
      <c r="P137" s="155" t="n">
        <f aca="false">ОИ2!P12</f>
        <v>0</v>
      </c>
      <c r="Q137" s="155" t="n">
        <f aca="false">ОИ2!Q12</f>
        <v>0</v>
      </c>
      <c r="R137" s="155" t="n">
        <f aca="false">ОИ2!R12</f>
        <v>0.151840173783463</v>
      </c>
    </row>
    <row r="138" customFormat="false" ht="15.75" hidden="false" customHeight="false" outlineLevel="0" collapsed="false">
      <c r="A138" s="1" t="n">
        <v>12</v>
      </c>
      <c r="B138" s="1" t="s">
        <v>13</v>
      </c>
      <c r="C138" s="155" t="e">
        <f aca="false">ОИ2!C13</f>
        <v>#VALUE!</v>
      </c>
      <c r="D138" s="155" t="e">
        <f aca="false">ОИ2!D13</f>
        <v>#VALUE!</v>
      </c>
      <c r="E138" s="155" t="n">
        <f aca="false">ОИ2!E13</f>
        <v>0</v>
      </c>
      <c r="F138" s="155" t="n">
        <f aca="false">ОИ2!F13</f>
        <v>0</v>
      </c>
      <c r="G138" s="155" t="n">
        <f aca="false">ОИ2!G13</f>
        <v>0</v>
      </c>
      <c r="H138" s="155" t="n">
        <f aca="false">ОИ2!H13</f>
        <v>0</v>
      </c>
      <c r="I138" s="155" t="n">
        <f aca="false">ОИ2!I13</f>
        <v>0</v>
      </c>
      <c r="J138" s="155" t="n">
        <f aca="false">ОИ2!J13</f>
        <v>0</v>
      </c>
      <c r="K138" s="155" t="n">
        <f aca="false">ОИ2!K13</f>
        <v>0</v>
      </c>
      <c r="L138" s="155" t="n">
        <f aca="false">ОИ2!L13</f>
        <v>0</v>
      </c>
      <c r="M138" s="155" t="n">
        <f aca="false">ОИ2!M13</f>
        <v>0</v>
      </c>
      <c r="N138" s="155" t="n">
        <f aca="false">ОИ2!N13</f>
        <v>0</v>
      </c>
      <c r="O138" s="155" t="n">
        <f aca="false">ОИ2!O13</f>
        <v>0</v>
      </c>
      <c r="P138" s="155" t="n">
        <f aca="false">ОИ2!P13</f>
        <v>0</v>
      </c>
      <c r="Q138" s="155" t="n">
        <f aca="false">ОИ2!Q13</f>
        <v>0</v>
      </c>
      <c r="R138" s="155" t="n">
        <f aca="false">ОИ2!R13</f>
        <v>0.157191227869088</v>
      </c>
    </row>
    <row r="139" customFormat="false" ht="15.75" hidden="false" customHeight="false" outlineLevel="0" collapsed="false">
      <c r="A139" s="1" t="n">
        <v>13</v>
      </c>
      <c r="B139" s="1" t="s">
        <v>14</v>
      </c>
      <c r="C139" s="155" t="e">
        <f aca="false">ОИ2!C14</f>
        <v>#VALUE!</v>
      </c>
      <c r="D139" s="155" t="e">
        <f aca="false">ОИ2!D14</f>
        <v>#VALUE!</v>
      </c>
      <c r="E139" s="155" t="n">
        <f aca="false">ОИ2!E14</f>
        <v>0</v>
      </c>
      <c r="F139" s="155" t="n">
        <f aca="false">ОИ2!F14</f>
        <v>0</v>
      </c>
      <c r="G139" s="155" t="n">
        <f aca="false">ОИ2!G14</f>
        <v>0</v>
      </c>
      <c r="H139" s="155" t="n">
        <f aca="false">ОИ2!H14</f>
        <v>0</v>
      </c>
      <c r="I139" s="155" t="n">
        <f aca="false">ОИ2!I14</f>
        <v>0</v>
      </c>
      <c r="J139" s="155" t="n">
        <f aca="false">ОИ2!J14</f>
        <v>0</v>
      </c>
      <c r="K139" s="155" t="n">
        <f aca="false">ОИ2!K14</f>
        <v>0</v>
      </c>
      <c r="L139" s="155" t="n">
        <f aca="false">ОИ2!L14</f>
        <v>0</v>
      </c>
      <c r="M139" s="155" t="n">
        <f aca="false">ОИ2!M14</f>
        <v>0</v>
      </c>
      <c r="N139" s="155" t="n">
        <f aca="false">ОИ2!N14</f>
        <v>0</v>
      </c>
      <c r="O139" s="155" t="n">
        <f aca="false">ОИ2!O14</f>
        <v>0</v>
      </c>
      <c r="P139" s="155" t="n">
        <f aca="false">ОИ2!P14</f>
        <v>0</v>
      </c>
      <c r="Q139" s="155" t="n">
        <f aca="false">ОИ2!Q14</f>
        <v>0</v>
      </c>
      <c r="R139" s="155" t="n">
        <f aca="false">ОИ2!R14</f>
        <v>0.104376258159669</v>
      </c>
    </row>
    <row r="140" customFormat="false" ht="15.75" hidden="false" customHeight="false" outlineLevel="0" collapsed="false">
      <c r="A140" s="1" t="n">
        <v>14</v>
      </c>
      <c r="B140" s="1" t="s">
        <v>15</v>
      </c>
      <c r="C140" s="155" t="e">
        <f aca="false">ОИ2!C15</f>
        <v>#VALUE!</v>
      </c>
      <c r="D140" s="155" t="e">
        <f aca="false">ОИ2!D15</f>
        <v>#VALUE!</v>
      </c>
      <c r="E140" s="155" t="n">
        <f aca="false">ОИ2!E15</f>
        <v>0</v>
      </c>
      <c r="F140" s="155" t="n">
        <f aca="false">ОИ2!F15</f>
        <v>0</v>
      </c>
      <c r="G140" s="155" t="n">
        <f aca="false">ОИ2!G15</f>
        <v>0</v>
      </c>
      <c r="H140" s="155" t="n">
        <f aca="false">ОИ2!H15</f>
        <v>0</v>
      </c>
      <c r="I140" s="155" t="n">
        <f aca="false">ОИ2!I15</f>
        <v>0</v>
      </c>
      <c r="J140" s="155" t="n">
        <f aca="false">ОИ2!J15</f>
        <v>0</v>
      </c>
      <c r="K140" s="155" t="n">
        <f aca="false">ОИ2!K15</f>
        <v>0</v>
      </c>
      <c r="L140" s="155" t="n">
        <f aca="false">ОИ2!L15</f>
        <v>0</v>
      </c>
      <c r="M140" s="155" t="n">
        <f aca="false">ОИ2!M15</f>
        <v>0</v>
      </c>
      <c r="N140" s="155" t="n">
        <f aca="false">ОИ2!N15</f>
        <v>0</v>
      </c>
      <c r="O140" s="155" t="n">
        <f aca="false">ОИ2!O15</f>
        <v>0</v>
      </c>
      <c r="P140" s="155" t="n">
        <f aca="false">ОИ2!P15</f>
        <v>0</v>
      </c>
      <c r="Q140" s="155" t="n">
        <f aca="false">ОИ2!Q15</f>
        <v>0</v>
      </c>
      <c r="R140" s="155" t="n">
        <f aca="false">ОИ2!R15</f>
        <v>0.186945361115588</v>
      </c>
    </row>
    <row r="141" customFormat="false" ht="15.75" hidden="false" customHeight="false" outlineLevel="0" collapsed="false">
      <c r="A141" s="1" t="n">
        <v>15</v>
      </c>
      <c r="B141" s="1" t="s">
        <v>16</v>
      </c>
      <c r="C141" s="155" t="e">
        <f aca="false">ОИ2!C16</f>
        <v>#VALUE!</v>
      </c>
      <c r="D141" s="155" t="e">
        <f aca="false">ОИ2!D16</f>
        <v>#VALUE!</v>
      </c>
      <c r="E141" s="155" t="n">
        <f aca="false">ОИ2!E16</f>
        <v>0</v>
      </c>
      <c r="F141" s="155" t="n">
        <f aca="false">ОИ2!F16</f>
        <v>0</v>
      </c>
      <c r="G141" s="155" t="n">
        <f aca="false">ОИ2!G16</f>
        <v>0</v>
      </c>
      <c r="H141" s="155" t="n">
        <f aca="false">ОИ2!H16</f>
        <v>0</v>
      </c>
      <c r="I141" s="155" t="n">
        <f aca="false">ОИ2!I16</f>
        <v>0</v>
      </c>
      <c r="J141" s="155" t="n">
        <f aca="false">ОИ2!J16</f>
        <v>0</v>
      </c>
      <c r="K141" s="155" t="n">
        <f aca="false">ОИ2!K16</f>
        <v>0</v>
      </c>
      <c r="L141" s="155" t="n">
        <f aca="false">ОИ2!L16</f>
        <v>0</v>
      </c>
      <c r="M141" s="155" t="n">
        <f aca="false">ОИ2!M16</f>
        <v>0</v>
      </c>
      <c r="N141" s="155" t="n">
        <f aca="false">ОИ2!N16</f>
        <v>0</v>
      </c>
      <c r="O141" s="155" t="n">
        <f aca="false">ОИ2!O16</f>
        <v>0</v>
      </c>
      <c r="P141" s="155" t="n">
        <f aca="false">ОИ2!P16</f>
        <v>0</v>
      </c>
      <c r="Q141" s="155" t="n">
        <f aca="false">ОИ2!Q16</f>
        <v>0</v>
      </c>
      <c r="R141" s="155" t="n">
        <f aca="false">ОИ2!R16</f>
        <v>0.225739838535825</v>
      </c>
    </row>
    <row r="142" customFormat="false" ht="15.75" hidden="false" customHeight="false" outlineLevel="0" collapsed="false">
      <c r="A142" s="1" t="n">
        <v>16</v>
      </c>
      <c r="B142" s="1" t="s">
        <v>17</v>
      </c>
      <c r="C142" s="155" t="e">
        <f aca="false">ОИ2!C17</f>
        <v>#VALUE!</v>
      </c>
      <c r="D142" s="155" t="e">
        <f aca="false">ОИ2!D17</f>
        <v>#VALUE!</v>
      </c>
      <c r="E142" s="155" t="n">
        <f aca="false">ОИ2!E17</f>
        <v>0</v>
      </c>
      <c r="F142" s="155" t="n">
        <f aca="false">ОИ2!F17</f>
        <v>0</v>
      </c>
      <c r="G142" s="155" t="n">
        <f aca="false">ОИ2!G17</f>
        <v>0</v>
      </c>
      <c r="H142" s="155" t="n">
        <f aca="false">ОИ2!H17</f>
        <v>0</v>
      </c>
      <c r="I142" s="155" t="n">
        <f aca="false">ОИ2!I17</f>
        <v>0</v>
      </c>
      <c r="J142" s="155" t="n">
        <f aca="false">ОИ2!J17</f>
        <v>0</v>
      </c>
      <c r="K142" s="155" t="n">
        <f aca="false">ОИ2!K17</f>
        <v>0</v>
      </c>
      <c r="L142" s="155" t="n">
        <f aca="false">ОИ2!L17</f>
        <v>0</v>
      </c>
      <c r="M142" s="155" t="n">
        <f aca="false">ОИ2!M17</f>
        <v>0</v>
      </c>
      <c r="N142" s="155" t="n">
        <f aca="false">ОИ2!N17</f>
        <v>0</v>
      </c>
      <c r="O142" s="155" t="n">
        <f aca="false">ОИ2!O17</f>
        <v>0</v>
      </c>
      <c r="P142" s="155" t="n">
        <f aca="false">ОИ2!P17</f>
        <v>0</v>
      </c>
      <c r="Q142" s="155" t="n">
        <f aca="false">ОИ2!Q17</f>
        <v>0</v>
      </c>
      <c r="R142" s="155" t="n">
        <f aca="false">ОИ2!R17</f>
        <v>0.425844418941784</v>
      </c>
    </row>
    <row r="143" customFormat="false" ht="15.75" hidden="false" customHeight="false" outlineLevel="0" collapsed="false">
      <c r="A143" s="1" t="n">
        <v>17</v>
      </c>
      <c r="B143" s="1" t="s">
        <v>18</v>
      </c>
      <c r="C143" s="155" t="e">
        <f aca="false">ОИ2!C18</f>
        <v>#VALUE!</v>
      </c>
      <c r="D143" s="155" t="e">
        <f aca="false">ОИ2!D18</f>
        <v>#VALUE!</v>
      </c>
      <c r="E143" s="155" t="n">
        <f aca="false">ОИ2!E18</f>
        <v>0</v>
      </c>
      <c r="F143" s="155" t="n">
        <f aca="false">ОИ2!F18</f>
        <v>0</v>
      </c>
      <c r="G143" s="155" t="n">
        <f aca="false">ОИ2!G18</f>
        <v>0</v>
      </c>
      <c r="H143" s="155" t="n">
        <f aca="false">ОИ2!H18</f>
        <v>0</v>
      </c>
      <c r="I143" s="155" t="n">
        <f aca="false">ОИ2!I18</f>
        <v>0</v>
      </c>
      <c r="J143" s="155" t="n">
        <f aca="false">ОИ2!J18</f>
        <v>0</v>
      </c>
      <c r="K143" s="155" t="n">
        <f aca="false">ОИ2!K18</f>
        <v>0</v>
      </c>
      <c r="L143" s="155" t="n">
        <f aca="false">ОИ2!L18</f>
        <v>0</v>
      </c>
      <c r="M143" s="155" t="n">
        <f aca="false">ОИ2!M18</f>
        <v>0</v>
      </c>
      <c r="N143" s="155" t="n">
        <f aca="false">ОИ2!N18</f>
        <v>0</v>
      </c>
      <c r="O143" s="155" t="n">
        <f aca="false">ОИ2!O18</f>
        <v>0</v>
      </c>
      <c r="P143" s="155" t="n">
        <f aca="false">ОИ2!P18</f>
        <v>0</v>
      </c>
      <c r="Q143" s="155" t="n">
        <f aca="false">ОИ2!Q18</f>
        <v>0</v>
      </c>
      <c r="R143" s="155" t="n">
        <f aca="false">ОИ2!R18</f>
        <v>0.202920183223931</v>
      </c>
    </row>
    <row r="144" customFormat="false" ht="15.75" hidden="false" customHeight="false" outlineLevel="0" collapsed="false">
      <c r="A144" s="1" t="n">
        <v>18</v>
      </c>
      <c r="B144" s="1" t="s">
        <v>19</v>
      </c>
      <c r="C144" s="155" t="e">
        <f aca="false">ОИ2!C19</f>
        <v>#VALUE!</v>
      </c>
      <c r="D144" s="155" t="e">
        <f aca="false">ОИ2!D19</f>
        <v>#VALUE!</v>
      </c>
      <c r="E144" s="155" t="n">
        <f aca="false">ОИ2!E19</f>
        <v>0</v>
      </c>
      <c r="F144" s="155" t="n">
        <f aca="false">ОИ2!F19</f>
        <v>0</v>
      </c>
      <c r="G144" s="155" t="n">
        <f aca="false">ОИ2!G19</f>
        <v>0</v>
      </c>
      <c r="H144" s="155" t="n">
        <f aca="false">ОИ2!H19</f>
        <v>0</v>
      </c>
      <c r="I144" s="155" t="n">
        <f aca="false">ОИ2!I19</f>
        <v>0</v>
      </c>
      <c r="J144" s="155" t="n">
        <f aca="false">ОИ2!J19</f>
        <v>0</v>
      </c>
      <c r="K144" s="155" t="n">
        <f aca="false">ОИ2!K19</f>
        <v>0</v>
      </c>
      <c r="L144" s="155" t="n">
        <f aca="false">ОИ2!L19</f>
        <v>0</v>
      </c>
      <c r="M144" s="155" t="n">
        <f aca="false">ОИ2!M19</f>
        <v>0</v>
      </c>
      <c r="N144" s="155" t="n">
        <f aca="false">ОИ2!N19</f>
        <v>0</v>
      </c>
      <c r="O144" s="155" t="n">
        <f aca="false">ОИ2!O19</f>
        <v>0</v>
      </c>
      <c r="P144" s="155" t="n">
        <f aca="false">ОИ2!P19</f>
        <v>0</v>
      </c>
      <c r="Q144" s="155" t="n">
        <f aca="false">ОИ2!Q19</f>
        <v>0</v>
      </c>
      <c r="R144" s="155" t="n">
        <f aca="false">ОИ2!R19</f>
        <v>0.294867589473059</v>
      </c>
    </row>
    <row r="151" customFormat="false" ht="27" hidden="false" customHeight="true" outlineLevel="0" collapsed="false"/>
    <row r="154" customFormat="false" ht="32.25" hidden="false" customHeight="true" outlineLevel="0" collapsed="false"/>
    <row r="157" customFormat="false" ht="25.5" hidden="false" customHeight="true" outlineLevel="0" collapsed="false"/>
    <row r="159" customFormat="false" ht="21.75" hidden="false" customHeight="true" outlineLevel="0" collapsed="false"/>
    <row r="161" customFormat="false" ht="24.75" hidden="false" customHeight="true" outlineLevel="0" collapsed="false"/>
    <row r="163" customFormat="false" ht="23.25" hidden="false" customHeight="true" outlineLevel="0" collapsed="false"/>
    <row r="166" customFormat="false" ht="15.75" hidden="false" customHeight="false" outlineLevel="0" collapsed="false">
      <c r="A166" s="1" t="s">
        <v>0</v>
      </c>
      <c r="B166" s="1"/>
      <c r="C166" s="1" t="n">
        <v>2005</v>
      </c>
      <c r="D166" s="1" t="n">
        <v>2006</v>
      </c>
      <c r="E166" s="1" t="n">
        <v>2007</v>
      </c>
      <c r="F166" s="1" t="n">
        <v>2008</v>
      </c>
      <c r="G166" s="1" t="n">
        <v>2009</v>
      </c>
      <c r="H166" s="1" t="n">
        <v>2010</v>
      </c>
      <c r="I166" s="1" t="n">
        <v>2011</v>
      </c>
      <c r="J166" s="1" t="n">
        <v>2012</v>
      </c>
      <c r="K166" s="1" t="n">
        <v>2013</v>
      </c>
      <c r="L166" s="1" t="n">
        <v>2014</v>
      </c>
      <c r="M166" s="1" t="n">
        <v>2015</v>
      </c>
      <c r="N166" s="1" t="n">
        <v>2016</v>
      </c>
      <c r="O166" s="1" t="n">
        <v>2017</v>
      </c>
      <c r="P166" s="1" t="n">
        <v>2018</v>
      </c>
      <c r="Q166" s="1" t="n">
        <v>2019</v>
      </c>
      <c r="R166" s="1" t="n">
        <v>2020</v>
      </c>
    </row>
    <row r="167" customFormat="false" ht="15.75" hidden="false" customHeight="false" outlineLevel="0" collapsed="false">
      <c r="A167" s="1" t="n">
        <v>1</v>
      </c>
      <c r="B167" s="1" t="s">
        <v>2</v>
      </c>
      <c r="C167" s="155" t="e">
        <f aca="false">ОИ3!C2</f>
        <v>#VALUE!</v>
      </c>
      <c r="D167" s="155" t="e">
        <f aca="false">ОИ3!D2</f>
        <v>#VALUE!</v>
      </c>
      <c r="E167" s="155" t="n">
        <f aca="false">ОИ3!E2</f>
        <v>0</v>
      </c>
      <c r="F167" s="155" t="n">
        <f aca="false">ОИ3!F2</f>
        <v>0</v>
      </c>
      <c r="G167" s="155" t="n">
        <f aca="false">ОИ3!G2</f>
        <v>0</v>
      </c>
      <c r="H167" s="155" t="n">
        <f aca="false">ОИ3!H2</f>
        <v>0</v>
      </c>
      <c r="I167" s="155" t="n">
        <f aca="false">ОИ3!I2</f>
        <v>0</v>
      </c>
      <c r="J167" s="155" t="n">
        <f aca="false">ОИ3!J2</f>
        <v>0</v>
      </c>
      <c r="K167" s="155" t="n">
        <f aca="false">ОИ3!K2</f>
        <v>0</v>
      </c>
      <c r="L167" s="155" t="n">
        <f aca="false">ОИ3!L2</f>
        <v>0</v>
      </c>
      <c r="M167" s="155" t="n">
        <f aca="false">ОИ3!M2</f>
        <v>0</v>
      </c>
      <c r="N167" s="155" t="n">
        <f aca="false">ОИ3!N2</f>
        <v>0</v>
      </c>
      <c r="O167" s="155" t="n">
        <f aca="false">ОИ3!O2</f>
        <v>0</v>
      </c>
      <c r="P167" s="155" t="n">
        <f aca="false">ОИ3!P2</f>
        <v>0</v>
      </c>
      <c r="Q167" s="155" t="n">
        <f aca="false">ОИ3!Q2</f>
        <v>0</v>
      </c>
      <c r="R167" s="155" t="n">
        <f aca="false">ОИ3!R2</f>
        <v>0.414741630699649</v>
      </c>
    </row>
    <row r="168" customFormat="false" ht="15.75" hidden="false" customHeight="false" outlineLevel="0" collapsed="false">
      <c r="A168" s="1" t="n">
        <v>2</v>
      </c>
      <c r="B168" s="1" t="s">
        <v>3</v>
      </c>
      <c r="C168" s="155" t="e">
        <f aca="false">ОИ3!C3</f>
        <v>#VALUE!</v>
      </c>
      <c r="D168" s="155" t="e">
        <f aca="false">ОИ3!D3</f>
        <v>#VALUE!</v>
      </c>
      <c r="E168" s="155" t="n">
        <f aca="false">ОИ3!E3</f>
        <v>0</v>
      </c>
      <c r="F168" s="155" t="n">
        <f aca="false">ОИ3!F3</f>
        <v>0</v>
      </c>
      <c r="G168" s="155" t="n">
        <f aca="false">ОИ3!G3</f>
        <v>0</v>
      </c>
      <c r="H168" s="155" t="n">
        <f aca="false">ОИ3!H3</f>
        <v>0</v>
      </c>
      <c r="I168" s="155" t="n">
        <f aca="false">ОИ3!I3</f>
        <v>0</v>
      </c>
      <c r="J168" s="155" t="n">
        <f aca="false">ОИ3!J3</f>
        <v>0</v>
      </c>
      <c r="K168" s="155" t="n">
        <f aca="false">ОИ3!K3</f>
        <v>0</v>
      </c>
      <c r="L168" s="155" t="n">
        <f aca="false">ОИ3!L3</f>
        <v>0</v>
      </c>
      <c r="M168" s="155" t="n">
        <f aca="false">ОИ3!M3</f>
        <v>0</v>
      </c>
      <c r="N168" s="155" t="n">
        <f aca="false">ОИ3!N3</f>
        <v>0</v>
      </c>
      <c r="O168" s="155" t="n">
        <f aca="false">ОИ3!O3</f>
        <v>0</v>
      </c>
      <c r="P168" s="155" t="n">
        <f aca="false">ОИ3!P3</f>
        <v>0</v>
      </c>
      <c r="Q168" s="155" t="n">
        <f aca="false">ОИ3!Q3</f>
        <v>0</v>
      </c>
      <c r="R168" s="155" t="n">
        <f aca="false">ОИ3!R3</f>
        <v>0.402318941187764</v>
      </c>
    </row>
    <row r="169" customFormat="false" ht="15.75" hidden="false" customHeight="false" outlineLevel="0" collapsed="false">
      <c r="A169" s="1" t="n">
        <v>3</v>
      </c>
      <c r="B169" s="1" t="s">
        <v>4</v>
      </c>
      <c r="C169" s="155" t="e">
        <f aca="false">ОИ3!C4</f>
        <v>#VALUE!</v>
      </c>
      <c r="D169" s="155" t="e">
        <f aca="false">ОИ3!D4</f>
        <v>#VALUE!</v>
      </c>
      <c r="E169" s="155" t="n">
        <f aca="false">ОИ3!E4</f>
        <v>0</v>
      </c>
      <c r="F169" s="155" t="n">
        <f aca="false">ОИ3!F4</f>
        <v>0</v>
      </c>
      <c r="G169" s="155" t="n">
        <f aca="false">ОИ3!G4</f>
        <v>0</v>
      </c>
      <c r="H169" s="155" t="n">
        <f aca="false">ОИ3!H4</f>
        <v>0</v>
      </c>
      <c r="I169" s="155" t="n">
        <f aca="false">ОИ3!I4</f>
        <v>0</v>
      </c>
      <c r="J169" s="155" t="n">
        <f aca="false">ОИ3!J4</f>
        <v>0</v>
      </c>
      <c r="K169" s="155" t="n">
        <f aca="false">ОИ3!K4</f>
        <v>0</v>
      </c>
      <c r="L169" s="155" t="n">
        <f aca="false">ОИ3!L4</f>
        <v>0</v>
      </c>
      <c r="M169" s="155" t="n">
        <f aca="false">ОИ3!M4</f>
        <v>0</v>
      </c>
      <c r="N169" s="155" t="n">
        <f aca="false">ОИ3!N4</f>
        <v>0</v>
      </c>
      <c r="O169" s="155" t="n">
        <f aca="false">ОИ3!O4</f>
        <v>0</v>
      </c>
      <c r="P169" s="155" t="n">
        <f aca="false">ОИ3!P4</f>
        <v>0</v>
      </c>
      <c r="Q169" s="155" t="n">
        <f aca="false">ОИ3!Q4</f>
        <v>0</v>
      </c>
      <c r="R169" s="155" t="n">
        <f aca="false">ОИ3!R4</f>
        <v>0.381942667279273</v>
      </c>
    </row>
    <row r="170" customFormat="false" ht="15.75" hidden="false" customHeight="false" outlineLevel="0" collapsed="false">
      <c r="A170" s="1" t="n">
        <v>4</v>
      </c>
      <c r="B170" s="1" t="s">
        <v>5</v>
      </c>
      <c r="C170" s="155" t="e">
        <f aca="false">ОИ3!C5</f>
        <v>#VALUE!</v>
      </c>
      <c r="D170" s="155" t="e">
        <f aca="false">ОИ3!D5</f>
        <v>#VALUE!</v>
      </c>
      <c r="E170" s="155" t="n">
        <f aca="false">ОИ3!E5</f>
        <v>0</v>
      </c>
      <c r="F170" s="155" t="n">
        <f aca="false">ОИ3!F5</f>
        <v>0</v>
      </c>
      <c r="G170" s="155" t="n">
        <f aca="false">ОИ3!G5</f>
        <v>0</v>
      </c>
      <c r="H170" s="155" t="n">
        <f aca="false">ОИ3!H5</f>
        <v>0</v>
      </c>
      <c r="I170" s="155" t="n">
        <f aca="false">ОИ3!I5</f>
        <v>0</v>
      </c>
      <c r="J170" s="155" t="n">
        <f aca="false">ОИ3!J5</f>
        <v>0</v>
      </c>
      <c r="K170" s="155" t="n">
        <f aca="false">ОИ3!K5</f>
        <v>0</v>
      </c>
      <c r="L170" s="155" t="n">
        <f aca="false">ОИ3!L5</f>
        <v>0</v>
      </c>
      <c r="M170" s="155" t="n">
        <f aca="false">ОИ3!M5</f>
        <v>0</v>
      </c>
      <c r="N170" s="155" t="n">
        <f aca="false">ОИ3!N5</f>
        <v>0</v>
      </c>
      <c r="O170" s="155" t="n">
        <f aca="false">ОИ3!O5</f>
        <v>0</v>
      </c>
      <c r="P170" s="155" t="n">
        <f aca="false">ОИ3!P5</f>
        <v>0</v>
      </c>
      <c r="Q170" s="155" t="n">
        <f aca="false">ОИ3!Q5</f>
        <v>0</v>
      </c>
      <c r="R170" s="155" t="n">
        <f aca="false">ОИ3!R5</f>
        <v>0.416557151365269</v>
      </c>
    </row>
    <row r="171" customFormat="false" ht="15.75" hidden="false" customHeight="false" outlineLevel="0" collapsed="false">
      <c r="A171" s="1" t="n">
        <v>5</v>
      </c>
      <c r="B171" s="1" t="s">
        <v>6</v>
      </c>
      <c r="C171" s="155" t="e">
        <f aca="false">ОИ3!C6</f>
        <v>#VALUE!</v>
      </c>
      <c r="D171" s="155" t="e">
        <f aca="false">ОИ3!D6</f>
        <v>#VALUE!</v>
      </c>
      <c r="E171" s="155" t="n">
        <f aca="false">ОИ3!E6</f>
        <v>0</v>
      </c>
      <c r="F171" s="155" t="n">
        <f aca="false">ОИ3!F6</f>
        <v>0</v>
      </c>
      <c r="G171" s="155" t="n">
        <f aca="false">ОИ3!G6</f>
        <v>0</v>
      </c>
      <c r="H171" s="155" t="n">
        <f aca="false">ОИ3!H6</f>
        <v>0</v>
      </c>
      <c r="I171" s="155" t="n">
        <f aca="false">ОИ3!I6</f>
        <v>0</v>
      </c>
      <c r="J171" s="155" t="n">
        <f aca="false">ОИ3!J6</f>
        <v>0</v>
      </c>
      <c r="K171" s="155" t="n">
        <f aca="false">ОИ3!K6</f>
        <v>0</v>
      </c>
      <c r="L171" s="155" t="n">
        <f aca="false">ОИ3!L6</f>
        <v>0</v>
      </c>
      <c r="M171" s="155" t="n">
        <f aca="false">ОИ3!M6</f>
        <v>0</v>
      </c>
      <c r="N171" s="155" t="n">
        <f aca="false">ОИ3!N6</f>
        <v>0</v>
      </c>
      <c r="O171" s="155" t="n">
        <f aca="false">ОИ3!O6</f>
        <v>0</v>
      </c>
      <c r="P171" s="155" t="n">
        <f aca="false">ОИ3!P6</f>
        <v>0</v>
      </c>
      <c r="Q171" s="155" t="n">
        <f aca="false">ОИ3!Q6</f>
        <v>0</v>
      </c>
      <c r="R171" s="155" t="n">
        <f aca="false">ОИ3!R6</f>
        <v>0.359046514706185</v>
      </c>
    </row>
    <row r="172" customFormat="false" ht="15.75" hidden="false" customHeight="false" outlineLevel="0" collapsed="false">
      <c r="A172" s="1" t="n">
        <v>6</v>
      </c>
      <c r="B172" s="1" t="s">
        <v>7</v>
      </c>
      <c r="C172" s="155" t="e">
        <f aca="false">ОИ3!C7</f>
        <v>#VALUE!</v>
      </c>
      <c r="D172" s="155" t="e">
        <f aca="false">ОИ3!D7</f>
        <v>#VALUE!</v>
      </c>
      <c r="E172" s="155" t="n">
        <f aca="false">ОИ3!E7</f>
        <v>0</v>
      </c>
      <c r="F172" s="155" t="n">
        <f aca="false">ОИ3!F7</f>
        <v>0</v>
      </c>
      <c r="G172" s="155" t="n">
        <f aca="false">ОИ3!G7</f>
        <v>0</v>
      </c>
      <c r="H172" s="155" t="n">
        <f aca="false">ОИ3!H7</f>
        <v>0</v>
      </c>
      <c r="I172" s="155" t="n">
        <f aca="false">ОИ3!I7</f>
        <v>0</v>
      </c>
      <c r="J172" s="155" t="n">
        <f aca="false">ОИ3!J7</f>
        <v>0</v>
      </c>
      <c r="K172" s="155" t="n">
        <f aca="false">ОИ3!K7</f>
        <v>0</v>
      </c>
      <c r="L172" s="155" t="n">
        <f aca="false">ОИ3!L7</f>
        <v>0</v>
      </c>
      <c r="M172" s="155" t="n">
        <f aca="false">ОИ3!M7</f>
        <v>0</v>
      </c>
      <c r="N172" s="155" t="n">
        <f aca="false">ОИ3!N7</f>
        <v>0</v>
      </c>
      <c r="O172" s="155" t="n">
        <f aca="false">ОИ3!O7</f>
        <v>0</v>
      </c>
      <c r="P172" s="155" t="n">
        <f aca="false">ОИ3!P7</f>
        <v>0</v>
      </c>
      <c r="Q172" s="155" t="n">
        <f aca="false">ОИ3!Q7</f>
        <v>0</v>
      </c>
      <c r="R172" s="155" t="n">
        <f aca="false">ОИ3!R7</f>
        <v>0.436096863811344</v>
      </c>
    </row>
    <row r="173" customFormat="false" ht="15.75" hidden="false" customHeight="false" outlineLevel="0" collapsed="false">
      <c r="A173" s="1" t="n">
        <v>7</v>
      </c>
      <c r="B173" s="1" t="s">
        <v>8</v>
      </c>
      <c r="C173" s="155" t="e">
        <f aca="false">ОИ3!C8</f>
        <v>#VALUE!</v>
      </c>
      <c r="D173" s="155" t="e">
        <f aca="false">ОИ3!D8</f>
        <v>#VALUE!</v>
      </c>
      <c r="E173" s="155" t="n">
        <f aca="false">ОИ3!E8</f>
        <v>0</v>
      </c>
      <c r="F173" s="155" t="n">
        <f aca="false">ОИ3!F8</f>
        <v>0</v>
      </c>
      <c r="G173" s="155" t="n">
        <f aca="false">ОИ3!G8</f>
        <v>0</v>
      </c>
      <c r="H173" s="155" t="n">
        <f aca="false">ОИ3!H8</f>
        <v>0</v>
      </c>
      <c r="I173" s="155" t="n">
        <f aca="false">ОИ3!I8</f>
        <v>0</v>
      </c>
      <c r="J173" s="155" t="n">
        <f aca="false">ОИ3!J8</f>
        <v>0</v>
      </c>
      <c r="K173" s="155" t="n">
        <f aca="false">ОИ3!K8</f>
        <v>0</v>
      </c>
      <c r="L173" s="155" t="n">
        <f aca="false">ОИ3!L8</f>
        <v>0</v>
      </c>
      <c r="M173" s="155" t="n">
        <f aca="false">ОИ3!M8</f>
        <v>0</v>
      </c>
      <c r="N173" s="155" t="n">
        <f aca="false">ОИ3!N8</f>
        <v>0</v>
      </c>
      <c r="O173" s="155" t="n">
        <f aca="false">ОИ3!O8</f>
        <v>0</v>
      </c>
      <c r="P173" s="155" t="n">
        <f aca="false">ОИ3!P8</f>
        <v>0</v>
      </c>
      <c r="Q173" s="155" t="n">
        <f aca="false">ОИ3!Q8</f>
        <v>0</v>
      </c>
      <c r="R173" s="155" t="n">
        <f aca="false">ОИ3!R8</f>
        <v>0.341277911019604</v>
      </c>
    </row>
    <row r="174" customFormat="false" ht="15.75" hidden="false" customHeight="false" outlineLevel="0" collapsed="false">
      <c r="A174" s="1" t="n">
        <v>8</v>
      </c>
      <c r="B174" s="1" t="s">
        <v>9</v>
      </c>
      <c r="C174" s="155" t="e">
        <f aca="false">ОИ3!C9</f>
        <v>#VALUE!</v>
      </c>
      <c r="D174" s="155" t="e">
        <f aca="false">ОИ3!D9</f>
        <v>#VALUE!</v>
      </c>
      <c r="E174" s="155" t="n">
        <f aca="false">ОИ3!E9</f>
        <v>0</v>
      </c>
      <c r="F174" s="155" t="n">
        <f aca="false">ОИ3!F9</f>
        <v>0</v>
      </c>
      <c r="G174" s="155" t="n">
        <f aca="false">ОИ3!G9</f>
        <v>0</v>
      </c>
      <c r="H174" s="155" t="n">
        <f aca="false">ОИ3!H9</f>
        <v>0</v>
      </c>
      <c r="I174" s="155" t="n">
        <f aca="false">ОИ3!I9</f>
        <v>0</v>
      </c>
      <c r="J174" s="155" t="n">
        <f aca="false">ОИ3!J9</f>
        <v>0</v>
      </c>
      <c r="K174" s="155" t="n">
        <f aca="false">ОИ3!K9</f>
        <v>0</v>
      </c>
      <c r="L174" s="155" t="n">
        <f aca="false">ОИ3!L9</f>
        <v>0</v>
      </c>
      <c r="M174" s="155" t="n">
        <f aca="false">ОИ3!M9</f>
        <v>0</v>
      </c>
      <c r="N174" s="155" t="n">
        <f aca="false">ОИ3!N9</f>
        <v>0</v>
      </c>
      <c r="O174" s="155" t="n">
        <f aca="false">ОИ3!O9</f>
        <v>0</v>
      </c>
      <c r="P174" s="155" t="n">
        <f aca="false">ОИ3!P9</f>
        <v>0</v>
      </c>
      <c r="Q174" s="155" t="n">
        <f aca="false">ОИ3!Q9</f>
        <v>0</v>
      </c>
      <c r="R174" s="155" t="n">
        <f aca="false">ОИ3!R9</f>
        <v>0.368619785831745</v>
      </c>
    </row>
    <row r="175" customFormat="false" ht="15.75" hidden="false" customHeight="false" outlineLevel="0" collapsed="false">
      <c r="A175" s="1" t="n">
        <v>9</v>
      </c>
      <c r="B175" s="1" t="s">
        <v>10</v>
      </c>
      <c r="C175" s="155" t="e">
        <f aca="false">ОИ3!C10</f>
        <v>#VALUE!</v>
      </c>
      <c r="D175" s="155" t="e">
        <f aca="false">ОИ3!D10</f>
        <v>#VALUE!</v>
      </c>
      <c r="E175" s="155" t="n">
        <f aca="false">ОИ3!E10</f>
        <v>0</v>
      </c>
      <c r="F175" s="155" t="n">
        <f aca="false">ОИ3!F10</f>
        <v>0</v>
      </c>
      <c r="G175" s="155" t="n">
        <f aca="false">ОИ3!G10</f>
        <v>0</v>
      </c>
      <c r="H175" s="155" t="n">
        <f aca="false">ОИ3!H10</f>
        <v>0</v>
      </c>
      <c r="I175" s="155" t="n">
        <f aca="false">ОИ3!I10</f>
        <v>0</v>
      </c>
      <c r="J175" s="155" t="n">
        <f aca="false">ОИ3!J10</f>
        <v>0</v>
      </c>
      <c r="K175" s="155" t="n">
        <f aca="false">ОИ3!K10</f>
        <v>0</v>
      </c>
      <c r="L175" s="155" t="n">
        <f aca="false">ОИ3!L10</f>
        <v>0</v>
      </c>
      <c r="M175" s="155" t="n">
        <f aca="false">ОИ3!M10</f>
        <v>0</v>
      </c>
      <c r="N175" s="155" t="n">
        <f aca="false">ОИ3!N10</f>
        <v>0</v>
      </c>
      <c r="O175" s="155" t="n">
        <f aca="false">ОИ3!O10</f>
        <v>0</v>
      </c>
      <c r="P175" s="155" t="n">
        <f aca="false">ОИ3!P10</f>
        <v>0</v>
      </c>
      <c r="Q175" s="155" t="n">
        <f aca="false">ОИ3!Q10</f>
        <v>0</v>
      </c>
      <c r="R175" s="155" t="n">
        <f aca="false">ОИ3!R10</f>
        <v>0.410014538152157</v>
      </c>
    </row>
    <row r="176" customFormat="false" ht="15.75" hidden="false" customHeight="false" outlineLevel="0" collapsed="false">
      <c r="A176" s="1" t="n">
        <v>10</v>
      </c>
      <c r="B176" s="1" t="s">
        <v>11</v>
      </c>
      <c r="C176" s="155" t="e">
        <f aca="false">ОИ3!C11</f>
        <v>#VALUE!</v>
      </c>
      <c r="D176" s="155" t="e">
        <f aca="false">ОИ3!D11</f>
        <v>#VALUE!</v>
      </c>
      <c r="E176" s="155" t="n">
        <f aca="false">ОИ3!E11</f>
        <v>0</v>
      </c>
      <c r="F176" s="155" t="n">
        <f aca="false">ОИ3!F11</f>
        <v>0</v>
      </c>
      <c r="G176" s="155" t="n">
        <f aca="false">ОИ3!G11</f>
        <v>0</v>
      </c>
      <c r="H176" s="155" t="n">
        <f aca="false">ОИ3!H11</f>
        <v>0</v>
      </c>
      <c r="I176" s="155" t="n">
        <f aca="false">ОИ3!I11</f>
        <v>0</v>
      </c>
      <c r="J176" s="155" t="n">
        <f aca="false">ОИ3!J11</f>
        <v>0</v>
      </c>
      <c r="K176" s="155" t="n">
        <f aca="false">ОИ3!K11</f>
        <v>0</v>
      </c>
      <c r="L176" s="155" t="n">
        <f aca="false">ОИ3!L11</f>
        <v>0</v>
      </c>
      <c r="M176" s="155" t="n">
        <f aca="false">ОИ3!M11</f>
        <v>0</v>
      </c>
      <c r="N176" s="155" t="n">
        <f aca="false">ОИ3!N11</f>
        <v>0</v>
      </c>
      <c r="O176" s="155" t="n">
        <f aca="false">ОИ3!O11</f>
        <v>0</v>
      </c>
      <c r="P176" s="155" t="n">
        <f aca="false">ОИ3!P11</f>
        <v>0</v>
      </c>
      <c r="Q176" s="155" t="n">
        <f aca="false">ОИ3!Q11</f>
        <v>0</v>
      </c>
      <c r="R176" s="155" t="n">
        <f aca="false">ОИ3!R11</f>
        <v>0.555681395674371</v>
      </c>
    </row>
    <row r="177" customFormat="false" ht="15.75" hidden="false" customHeight="false" outlineLevel="0" collapsed="false">
      <c r="A177" s="1" t="n">
        <v>11</v>
      </c>
      <c r="B177" s="1" t="s">
        <v>12</v>
      </c>
      <c r="C177" s="155" t="e">
        <f aca="false">ОИ3!C12</f>
        <v>#VALUE!</v>
      </c>
      <c r="D177" s="155" t="e">
        <f aca="false">ОИ3!D12</f>
        <v>#VALUE!</v>
      </c>
      <c r="E177" s="155" t="n">
        <f aca="false">ОИ3!E12</f>
        <v>0</v>
      </c>
      <c r="F177" s="155" t="n">
        <f aca="false">ОИ3!F12</f>
        <v>0</v>
      </c>
      <c r="G177" s="155" t="n">
        <f aca="false">ОИ3!G12</f>
        <v>0</v>
      </c>
      <c r="H177" s="155" t="n">
        <f aca="false">ОИ3!H12</f>
        <v>0</v>
      </c>
      <c r="I177" s="155" t="n">
        <f aca="false">ОИ3!I12</f>
        <v>0</v>
      </c>
      <c r="J177" s="155" t="n">
        <f aca="false">ОИ3!J12</f>
        <v>0</v>
      </c>
      <c r="K177" s="155" t="n">
        <f aca="false">ОИ3!K12</f>
        <v>0</v>
      </c>
      <c r="L177" s="155" t="n">
        <f aca="false">ОИ3!L12</f>
        <v>0</v>
      </c>
      <c r="M177" s="155" t="n">
        <f aca="false">ОИ3!M12</f>
        <v>0</v>
      </c>
      <c r="N177" s="155" t="n">
        <f aca="false">ОИ3!N12</f>
        <v>0</v>
      </c>
      <c r="O177" s="155" t="n">
        <f aca="false">ОИ3!O12</f>
        <v>0</v>
      </c>
      <c r="P177" s="155" t="n">
        <f aca="false">ОИ3!P12</f>
        <v>0</v>
      </c>
      <c r="Q177" s="155" t="n">
        <f aca="false">ОИ3!Q12</f>
        <v>0</v>
      </c>
      <c r="R177" s="155" t="n">
        <f aca="false">ОИ3!R12</f>
        <v>0.33761546676456</v>
      </c>
    </row>
    <row r="178" customFormat="false" ht="15.75" hidden="false" customHeight="false" outlineLevel="0" collapsed="false">
      <c r="A178" s="1" t="n">
        <v>12</v>
      </c>
      <c r="B178" s="1" t="s">
        <v>13</v>
      </c>
      <c r="C178" s="155" t="e">
        <f aca="false">ОИ3!C13</f>
        <v>#VALUE!</v>
      </c>
      <c r="D178" s="155" t="e">
        <f aca="false">ОИ3!D13</f>
        <v>#VALUE!</v>
      </c>
      <c r="E178" s="155" t="n">
        <f aca="false">ОИ3!E13</f>
        <v>0</v>
      </c>
      <c r="F178" s="155" t="n">
        <f aca="false">ОИ3!F13</f>
        <v>0</v>
      </c>
      <c r="G178" s="155" t="n">
        <f aca="false">ОИ3!G13</f>
        <v>0</v>
      </c>
      <c r="H178" s="155" t="n">
        <f aca="false">ОИ3!H13</f>
        <v>0</v>
      </c>
      <c r="I178" s="155" t="n">
        <f aca="false">ОИ3!I13</f>
        <v>0</v>
      </c>
      <c r="J178" s="155" t="n">
        <f aca="false">ОИ3!J13</f>
        <v>0</v>
      </c>
      <c r="K178" s="155" t="n">
        <f aca="false">ОИ3!K13</f>
        <v>0</v>
      </c>
      <c r="L178" s="155" t="n">
        <f aca="false">ОИ3!L13</f>
        <v>0</v>
      </c>
      <c r="M178" s="155" t="n">
        <f aca="false">ОИ3!M13</f>
        <v>0</v>
      </c>
      <c r="N178" s="155" t="n">
        <f aca="false">ОИ3!N13</f>
        <v>0</v>
      </c>
      <c r="O178" s="155" t="n">
        <f aca="false">ОИ3!O13</f>
        <v>0</v>
      </c>
      <c r="P178" s="155" t="n">
        <f aca="false">ОИ3!P13</f>
        <v>0</v>
      </c>
      <c r="Q178" s="155" t="n">
        <f aca="false">ОИ3!Q13</f>
        <v>0</v>
      </c>
      <c r="R178" s="155" t="n">
        <f aca="false">ОИ3!R13</f>
        <v>0.369631186981474</v>
      </c>
    </row>
    <row r="179" customFormat="false" ht="15.75" hidden="false" customHeight="false" outlineLevel="0" collapsed="false">
      <c r="A179" s="1" t="n">
        <v>13</v>
      </c>
      <c r="B179" s="1" t="s">
        <v>14</v>
      </c>
      <c r="C179" s="155" t="e">
        <f aca="false">ОИ3!C14</f>
        <v>#VALUE!</v>
      </c>
      <c r="D179" s="155" t="e">
        <f aca="false">ОИ3!D14</f>
        <v>#VALUE!</v>
      </c>
      <c r="E179" s="155" t="n">
        <f aca="false">ОИ3!E14</f>
        <v>0</v>
      </c>
      <c r="F179" s="155" t="n">
        <f aca="false">ОИ3!F14</f>
        <v>0</v>
      </c>
      <c r="G179" s="155" t="n">
        <f aca="false">ОИ3!G14</f>
        <v>0</v>
      </c>
      <c r="H179" s="155" t="n">
        <f aca="false">ОИ3!H14</f>
        <v>0</v>
      </c>
      <c r="I179" s="155" t="n">
        <f aca="false">ОИ3!I14</f>
        <v>0</v>
      </c>
      <c r="J179" s="155" t="n">
        <f aca="false">ОИ3!J14</f>
        <v>0</v>
      </c>
      <c r="K179" s="155" t="n">
        <f aca="false">ОИ3!K14</f>
        <v>0</v>
      </c>
      <c r="L179" s="155" t="n">
        <f aca="false">ОИ3!L14</f>
        <v>0</v>
      </c>
      <c r="M179" s="155" t="n">
        <f aca="false">ОИ3!M14</f>
        <v>0</v>
      </c>
      <c r="N179" s="155" t="n">
        <f aca="false">ОИ3!N14</f>
        <v>0</v>
      </c>
      <c r="O179" s="155" t="n">
        <f aca="false">ОИ3!O14</f>
        <v>0</v>
      </c>
      <c r="P179" s="155" t="n">
        <f aca="false">ОИ3!P14</f>
        <v>0</v>
      </c>
      <c r="Q179" s="155" t="n">
        <f aca="false">ОИ3!Q14</f>
        <v>0</v>
      </c>
      <c r="R179" s="155" t="n">
        <f aca="false">ОИ3!R14</f>
        <v>0.328890390214878</v>
      </c>
    </row>
    <row r="180" customFormat="false" ht="15.75" hidden="false" customHeight="false" outlineLevel="0" collapsed="false">
      <c r="A180" s="1" t="n">
        <v>14</v>
      </c>
      <c r="B180" s="1" t="s">
        <v>15</v>
      </c>
      <c r="C180" s="155" t="e">
        <f aca="false">ОИ3!C15</f>
        <v>#VALUE!</v>
      </c>
      <c r="D180" s="155" t="e">
        <f aca="false">ОИ3!D15</f>
        <v>#VALUE!</v>
      </c>
      <c r="E180" s="155" t="n">
        <f aca="false">ОИ3!E15</f>
        <v>0</v>
      </c>
      <c r="F180" s="155" t="n">
        <f aca="false">ОИ3!F15</f>
        <v>0</v>
      </c>
      <c r="G180" s="155" t="n">
        <f aca="false">ОИ3!G15</f>
        <v>0</v>
      </c>
      <c r="H180" s="155" t="n">
        <f aca="false">ОИ3!H15</f>
        <v>0</v>
      </c>
      <c r="I180" s="155" t="n">
        <f aca="false">ОИ3!I15</f>
        <v>0</v>
      </c>
      <c r="J180" s="155" t="n">
        <f aca="false">ОИ3!J15</f>
        <v>0</v>
      </c>
      <c r="K180" s="155" t="n">
        <f aca="false">ОИ3!K15</f>
        <v>0</v>
      </c>
      <c r="L180" s="155" t="n">
        <f aca="false">ОИ3!L15</f>
        <v>0</v>
      </c>
      <c r="M180" s="155" t="n">
        <f aca="false">ОИ3!M15</f>
        <v>0</v>
      </c>
      <c r="N180" s="155" t="n">
        <f aca="false">ОИ3!N15</f>
        <v>0</v>
      </c>
      <c r="O180" s="155" t="n">
        <f aca="false">ОИ3!O15</f>
        <v>0</v>
      </c>
      <c r="P180" s="155" t="n">
        <f aca="false">ОИ3!P15</f>
        <v>0</v>
      </c>
      <c r="Q180" s="155" t="n">
        <f aca="false">ОИ3!Q15</f>
        <v>0</v>
      </c>
      <c r="R180" s="155" t="n">
        <f aca="false">ОИ3!R15</f>
        <v>0.364600277705981</v>
      </c>
    </row>
    <row r="181" customFormat="false" ht="15.75" hidden="false" customHeight="false" outlineLevel="0" collapsed="false">
      <c r="A181" s="1" t="n">
        <v>15</v>
      </c>
      <c r="B181" s="1" t="s">
        <v>16</v>
      </c>
      <c r="C181" s="155" t="e">
        <f aca="false">ОИ3!C16</f>
        <v>#VALUE!</v>
      </c>
      <c r="D181" s="155" t="e">
        <f aca="false">ОИ3!D16</f>
        <v>#VALUE!</v>
      </c>
      <c r="E181" s="155" t="n">
        <f aca="false">ОИ3!E16</f>
        <v>0</v>
      </c>
      <c r="F181" s="155" t="n">
        <f aca="false">ОИ3!F16</f>
        <v>0</v>
      </c>
      <c r="G181" s="155" t="n">
        <f aca="false">ОИ3!G16</f>
        <v>0</v>
      </c>
      <c r="H181" s="155" t="n">
        <f aca="false">ОИ3!H16</f>
        <v>0</v>
      </c>
      <c r="I181" s="155" t="n">
        <f aca="false">ОИ3!I16</f>
        <v>0</v>
      </c>
      <c r="J181" s="155" t="n">
        <f aca="false">ОИ3!J16</f>
        <v>0</v>
      </c>
      <c r="K181" s="155" t="n">
        <f aca="false">ОИ3!K16</f>
        <v>0</v>
      </c>
      <c r="L181" s="155" t="n">
        <f aca="false">ОИ3!L16</f>
        <v>0</v>
      </c>
      <c r="M181" s="155" t="n">
        <f aca="false">ОИ3!M16</f>
        <v>0</v>
      </c>
      <c r="N181" s="155" t="n">
        <f aca="false">ОИ3!N16</f>
        <v>0</v>
      </c>
      <c r="O181" s="155" t="n">
        <f aca="false">ОИ3!O16</f>
        <v>0</v>
      </c>
      <c r="P181" s="155" t="n">
        <f aca="false">ОИ3!P16</f>
        <v>0</v>
      </c>
      <c r="Q181" s="155" t="n">
        <f aca="false">ОИ3!Q16</f>
        <v>0</v>
      </c>
      <c r="R181" s="155" t="n">
        <f aca="false">ОИ3!R16</f>
        <v>0.370667688097382</v>
      </c>
    </row>
    <row r="182" customFormat="false" ht="15.75" hidden="false" customHeight="false" outlineLevel="0" collapsed="false">
      <c r="A182" s="1" t="n">
        <v>16</v>
      </c>
      <c r="B182" s="1" t="s">
        <v>17</v>
      </c>
      <c r="C182" s="155" t="e">
        <f aca="false">ОИ3!C17</f>
        <v>#VALUE!</v>
      </c>
      <c r="D182" s="155" t="e">
        <f aca="false">ОИ3!D17</f>
        <v>#VALUE!</v>
      </c>
      <c r="E182" s="155" t="n">
        <f aca="false">ОИ3!E17</f>
        <v>0</v>
      </c>
      <c r="F182" s="155" t="n">
        <f aca="false">ОИ3!F17</f>
        <v>0</v>
      </c>
      <c r="G182" s="155" t="n">
        <f aca="false">ОИ3!G17</f>
        <v>0</v>
      </c>
      <c r="H182" s="155" t="n">
        <f aca="false">ОИ3!H17</f>
        <v>0</v>
      </c>
      <c r="I182" s="155" t="n">
        <f aca="false">ОИ3!I17</f>
        <v>0</v>
      </c>
      <c r="J182" s="155" t="n">
        <f aca="false">ОИ3!J17</f>
        <v>0</v>
      </c>
      <c r="K182" s="155" t="n">
        <f aca="false">ОИ3!K17</f>
        <v>0</v>
      </c>
      <c r="L182" s="155" t="n">
        <f aca="false">ОИ3!L17</f>
        <v>0</v>
      </c>
      <c r="M182" s="155" t="n">
        <f aca="false">ОИ3!M17</f>
        <v>0</v>
      </c>
      <c r="N182" s="155" t="n">
        <f aca="false">ОИ3!N17</f>
        <v>0</v>
      </c>
      <c r="O182" s="155" t="n">
        <f aca="false">ОИ3!O17</f>
        <v>0</v>
      </c>
      <c r="P182" s="155" t="n">
        <f aca="false">ОИ3!P17</f>
        <v>0</v>
      </c>
      <c r="Q182" s="155" t="n">
        <f aca="false">ОИ3!Q17</f>
        <v>0</v>
      </c>
      <c r="R182" s="155" t="n">
        <f aca="false">ОИ3!R17</f>
        <v>0.370049861830556</v>
      </c>
    </row>
    <row r="183" customFormat="false" ht="15.75" hidden="false" customHeight="false" outlineLevel="0" collapsed="false">
      <c r="A183" s="1" t="n">
        <v>17</v>
      </c>
      <c r="B183" s="1" t="s">
        <v>18</v>
      </c>
      <c r="C183" s="155" t="e">
        <f aca="false">ОИ3!C18</f>
        <v>#VALUE!</v>
      </c>
      <c r="D183" s="155" t="e">
        <f aca="false">ОИ3!D18</f>
        <v>#VALUE!</v>
      </c>
      <c r="E183" s="155" t="n">
        <f aca="false">ОИ3!E18</f>
        <v>0</v>
      </c>
      <c r="F183" s="155" t="n">
        <f aca="false">ОИ3!F18</f>
        <v>0</v>
      </c>
      <c r="G183" s="155" t="n">
        <f aca="false">ОИ3!G18</f>
        <v>0</v>
      </c>
      <c r="H183" s="155" t="n">
        <f aca="false">ОИ3!H18</f>
        <v>0</v>
      </c>
      <c r="I183" s="155" t="n">
        <f aca="false">ОИ3!I18</f>
        <v>0</v>
      </c>
      <c r="J183" s="155" t="n">
        <f aca="false">ОИ3!J18</f>
        <v>0</v>
      </c>
      <c r="K183" s="155" t="n">
        <f aca="false">ОИ3!K18</f>
        <v>0</v>
      </c>
      <c r="L183" s="155" t="n">
        <f aca="false">ОИ3!L18</f>
        <v>0</v>
      </c>
      <c r="M183" s="155" t="n">
        <f aca="false">ОИ3!M18</f>
        <v>0</v>
      </c>
      <c r="N183" s="155" t="n">
        <f aca="false">ОИ3!N18</f>
        <v>0</v>
      </c>
      <c r="O183" s="155" t="n">
        <f aca="false">ОИ3!O18</f>
        <v>0</v>
      </c>
      <c r="P183" s="155" t="n">
        <f aca="false">ОИ3!P18</f>
        <v>0</v>
      </c>
      <c r="Q183" s="155" t="n">
        <f aca="false">ОИ3!Q18</f>
        <v>0</v>
      </c>
      <c r="R183" s="155" t="n">
        <f aca="false">ОИ3!R18</f>
        <v>0.432308295024354</v>
      </c>
    </row>
    <row r="184" customFormat="false" ht="15.75" hidden="false" customHeight="false" outlineLevel="0" collapsed="false">
      <c r="A184" s="1" t="n">
        <v>18</v>
      </c>
      <c r="B184" s="1" t="s">
        <v>19</v>
      </c>
      <c r="C184" s="155" t="e">
        <f aca="false">ОИ3!C19</f>
        <v>#VALUE!</v>
      </c>
      <c r="D184" s="155" t="e">
        <f aca="false">ОИ3!D19</f>
        <v>#VALUE!</v>
      </c>
      <c r="E184" s="155" t="n">
        <f aca="false">ОИ3!E19</f>
        <v>0</v>
      </c>
      <c r="F184" s="155" t="n">
        <f aca="false">ОИ3!F19</f>
        <v>0</v>
      </c>
      <c r="G184" s="155" t="n">
        <f aca="false">ОИ3!G19</f>
        <v>0</v>
      </c>
      <c r="H184" s="155" t="n">
        <f aca="false">ОИ3!H19</f>
        <v>0</v>
      </c>
      <c r="I184" s="155" t="n">
        <f aca="false">ОИ3!I19</f>
        <v>0</v>
      </c>
      <c r="J184" s="155" t="n">
        <f aca="false">ОИ3!J19</f>
        <v>0</v>
      </c>
      <c r="K184" s="155" t="n">
        <f aca="false">ОИ3!K19</f>
        <v>0</v>
      </c>
      <c r="L184" s="155" t="n">
        <f aca="false">ОИ3!L19</f>
        <v>0</v>
      </c>
      <c r="M184" s="155" t="n">
        <f aca="false">ОИ3!M19</f>
        <v>0</v>
      </c>
      <c r="N184" s="155" t="n">
        <f aca="false">ОИ3!N19</f>
        <v>0</v>
      </c>
      <c r="O184" s="155" t="n">
        <f aca="false">ОИ3!O19</f>
        <v>0</v>
      </c>
      <c r="P184" s="155" t="n">
        <f aca="false">ОИ3!P19</f>
        <v>0</v>
      </c>
      <c r="Q184" s="155" t="n">
        <f aca="false">ОИ3!Q19</f>
        <v>0</v>
      </c>
      <c r="R184" s="155" t="n">
        <f aca="false">ОИ3!R19</f>
        <v>0.684692253235365</v>
      </c>
    </row>
    <row r="195" customFormat="false" ht="24.75" hidden="false" customHeight="true" outlineLevel="0" collapsed="false"/>
    <row r="198" customFormat="false" ht="27" hidden="false" customHeight="true" outlineLevel="0" collapsed="false"/>
    <row r="199" customFormat="false" ht="39.75" hidden="false" customHeight="true" outlineLevel="0" collapsed="false"/>
    <row r="206" customFormat="false" ht="15.75" hidden="false" customHeight="false" outlineLevel="0" collapsed="false">
      <c r="A206" s="1" t="s">
        <v>0</v>
      </c>
      <c r="B206" s="1"/>
      <c r="C206" s="1" t="n">
        <v>2005</v>
      </c>
      <c r="D206" s="1" t="n">
        <v>2006</v>
      </c>
      <c r="E206" s="1" t="n">
        <v>2007</v>
      </c>
      <c r="F206" s="1" t="n">
        <v>2008</v>
      </c>
      <c r="G206" s="1" t="n">
        <v>2009</v>
      </c>
      <c r="H206" s="1" t="n">
        <v>2010</v>
      </c>
      <c r="I206" s="1" t="n">
        <v>2011</v>
      </c>
      <c r="J206" s="1" t="n">
        <v>2012</v>
      </c>
      <c r="K206" s="1" t="n">
        <v>2013</v>
      </c>
      <c r="L206" s="1" t="n">
        <v>2014</v>
      </c>
      <c r="M206" s="1" t="n">
        <v>2015</v>
      </c>
      <c r="N206" s="1" t="n">
        <v>2016</v>
      </c>
      <c r="O206" s="1" t="n">
        <v>2017</v>
      </c>
      <c r="P206" s="1" t="n">
        <v>2018</v>
      </c>
      <c r="Q206" s="1" t="n">
        <v>2019</v>
      </c>
      <c r="R206" s="1" t="n">
        <v>2020</v>
      </c>
    </row>
    <row r="207" customFormat="false" ht="15.75" hidden="false" customHeight="false" outlineLevel="0" collapsed="false">
      <c r="A207" s="1" t="n">
        <v>1</v>
      </c>
      <c r="B207" s="1" t="s">
        <v>2</v>
      </c>
      <c r="C207" s="155" t="e">
        <f aca="false">ОИ4!C2</f>
        <v>#VALUE!</v>
      </c>
      <c r="D207" s="155" t="e">
        <f aca="false">ОИ4!D2</f>
        <v>#VALUE!</v>
      </c>
      <c r="E207" s="155" t="n">
        <f aca="false">ОИ4!E2</f>
        <v>0</v>
      </c>
      <c r="F207" s="155" t="n">
        <f aca="false">ОИ4!F2</f>
        <v>0</v>
      </c>
      <c r="G207" s="155" t="n">
        <f aca="false">ОИ4!G2</f>
        <v>0</v>
      </c>
      <c r="H207" s="155" t="n">
        <f aca="false">ОИ4!H2</f>
        <v>0</v>
      </c>
      <c r="I207" s="155" t="n">
        <f aca="false">ОИ4!I2</f>
        <v>0</v>
      </c>
      <c r="J207" s="155" t="n">
        <f aca="false">ОИ4!J2</f>
        <v>0</v>
      </c>
      <c r="K207" s="155" t="n">
        <f aca="false">ОИ4!K2</f>
        <v>0</v>
      </c>
      <c r="L207" s="155" t="n">
        <f aca="false">ОИ4!L2</f>
        <v>0</v>
      </c>
      <c r="M207" s="155" t="n">
        <f aca="false">ОИ4!M2</f>
        <v>0</v>
      </c>
      <c r="N207" s="155" t="n">
        <f aca="false">ОИ4!N2</f>
        <v>0</v>
      </c>
      <c r="O207" s="155" t="n">
        <f aca="false">ОИ4!O2</f>
        <v>0</v>
      </c>
      <c r="P207" s="155" t="n">
        <f aca="false">ОИ4!P2</f>
        <v>0</v>
      </c>
      <c r="Q207" s="155" t="n">
        <f aca="false">ОИ4!Q2</f>
        <v>0</v>
      </c>
      <c r="R207" s="155" t="n">
        <f aca="false">ОИ4!R2</f>
        <v>0.514832020859868</v>
      </c>
    </row>
    <row r="208" customFormat="false" ht="15.75" hidden="false" customHeight="false" outlineLevel="0" collapsed="false">
      <c r="A208" s="1" t="n">
        <v>2</v>
      </c>
      <c r="B208" s="1" t="s">
        <v>3</v>
      </c>
      <c r="C208" s="155" t="e">
        <f aca="false">ОИ4!C3</f>
        <v>#VALUE!</v>
      </c>
      <c r="D208" s="155" t="e">
        <f aca="false">ОИ4!D3</f>
        <v>#VALUE!</v>
      </c>
      <c r="E208" s="155" t="n">
        <f aca="false">ОИ4!E3</f>
        <v>0</v>
      </c>
      <c r="F208" s="155" t="n">
        <f aca="false">ОИ4!F3</f>
        <v>0</v>
      </c>
      <c r="G208" s="155" t="n">
        <f aca="false">ОИ4!G3</f>
        <v>0</v>
      </c>
      <c r="H208" s="155" t="n">
        <f aca="false">ОИ4!H3</f>
        <v>0</v>
      </c>
      <c r="I208" s="155" t="n">
        <f aca="false">ОИ4!I3</f>
        <v>0</v>
      </c>
      <c r="J208" s="155" t="n">
        <f aca="false">ОИ4!J3</f>
        <v>0</v>
      </c>
      <c r="K208" s="155" t="n">
        <f aca="false">ОИ4!K3</f>
        <v>0</v>
      </c>
      <c r="L208" s="155" t="n">
        <f aca="false">ОИ4!L3</f>
        <v>0</v>
      </c>
      <c r="M208" s="155" t="n">
        <f aca="false">ОИ4!M3</f>
        <v>0</v>
      </c>
      <c r="N208" s="155" t="n">
        <f aca="false">ОИ4!N3</f>
        <v>0</v>
      </c>
      <c r="O208" s="155" t="n">
        <f aca="false">ОИ4!O3</f>
        <v>0</v>
      </c>
      <c r="P208" s="155" t="n">
        <f aca="false">ОИ4!P3</f>
        <v>0</v>
      </c>
      <c r="Q208" s="155" t="n">
        <f aca="false">ОИ4!Q3</f>
        <v>0</v>
      </c>
      <c r="R208" s="155" t="n">
        <f aca="false">ОИ4!R3</f>
        <v>0.427242443081581</v>
      </c>
    </row>
    <row r="209" customFormat="false" ht="15.75" hidden="false" customHeight="false" outlineLevel="0" collapsed="false">
      <c r="A209" s="1" t="n">
        <v>3</v>
      </c>
      <c r="B209" s="1" t="s">
        <v>4</v>
      </c>
      <c r="C209" s="155" t="e">
        <f aca="false">ОИ4!C4</f>
        <v>#VALUE!</v>
      </c>
      <c r="D209" s="155" t="e">
        <f aca="false">ОИ4!D4</f>
        <v>#VALUE!</v>
      </c>
      <c r="E209" s="155" t="n">
        <f aca="false">ОИ4!E4</f>
        <v>0</v>
      </c>
      <c r="F209" s="155" t="n">
        <f aca="false">ОИ4!F4</f>
        <v>0</v>
      </c>
      <c r="G209" s="155" t="n">
        <f aca="false">ОИ4!G4</f>
        <v>0</v>
      </c>
      <c r="H209" s="155" t="n">
        <f aca="false">ОИ4!H4</f>
        <v>0</v>
      </c>
      <c r="I209" s="155" t="n">
        <f aca="false">ОИ4!I4</f>
        <v>0</v>
      </c>
      <c r="J209" s="155" t="n">
        <f aca="false">ОИ4!J4</f>
        <v>0</v>
      </c>
      <c r="K209" s="155" t="n">
        <f aca="false">ОИ4!K4</f>
        <v>0</v>
      </c>
      <c r="L209" s="155" t="n">
        <f aca="false">ОИ4!L4</f>
        <v>0</v>
      </c>
      <c r="M209" s="155" t="n">
        <f aca="false">ОИ4!M4</f>
        <v>0</v>
      </c>
      <c r="N209" s="155" t="n">
        <f aca="false">ОИ4!N4</f>
        <v>0</v>
      </c>
      <c r="O209" s="155" t="n">
        <f aca="false">ОИ4!O4</f>
        <v>0</v>
      </c>
      <c r="P209" s="155" t="n">
        <f aca="false">ОИ4!P4</f>
        <v>0</v>
      </c>
      <c r="Q209" s="155" t="n">
        <f aca="false">ОИ4!Q4</f>
        <v>0</v>
      </c>
      <c r="R209" s="155" t="n">
        <f aca="false">ОИ4!R4</f>
        <v>0.506228877419785</v>
      </c>
    </row>
    <row r="210" customFormat="false" ht="15.75" hidden="false" customHeight="false" outlineLevel="0" collapsed="false">
      <c r="A210" s="1" t="n">
        <v>4</v>
      </c>
      <c r="B210" s="1" t="s">
        <v>5</v>
      </c>
      <c r="C210" s="155" t="e">
        <f aca="false">ОИ4!C5</f>
        <v>#VALUE!</v>
      </c>
      <c r="D210" s="155" t="e">
        <f aca="false">ОИ4!D5</f>
        <v>#VALUE!</v>
      </c>
      <c r="E210" s="155" t="n">
        <f aca="false">ОИ4!E5</f>
        <v>0</v>
      </c>
      <c r="F210" s="155" t="n">
        <f aca="false">ОИ4!F5</f>
        <v>0</v>
      </c>
      <c r="G210" s="155" t="n">
        <f aca="false">ОИ4!G5</f>
        <v>0</v>
      </c>
      <c r="H210" s="155" t="n">
        <f aca="false">ОИ4!H5</f>
        <v>0</v>
      </c>
      <c r="I210" s="155" t="n">
        <f aca="false">ОИ4!I5</f>
        <v>0</v>
      </c>
      <c r="J210" s="155" t="n">
        <f aca="false">ОИ4!J5</f>
        <v>0</v>
      </c>
      <c r="K210" s="155" t="n">
        <f aca="false">ОИ4!K5</f>
        <v>0</v>
      </c>
      <c r="L210" s="155" t="n">
        <f aca="false">ОИ4!L5</f>
        <v>0</v>
      </c>
      <c r="M210" s="155" t="n">
        <f aca="false">ОИ4!M5</f>
        <v>0</v>
      </c>
      <c r="N210" s="155" t="n">
        <f aca="false">ОИ4!N5</f>
        <v>0</v>
      </c>
      <c r="O210" s="155" t="n">
        <f aca="false">ОИ4!O5</f>
        <v>0</v>
      </c>
      <c r="P210" s="155" t="n">
        <f aca="false">ОИ4!P5</f>
        <v>0</v>
      </c>
      <c r="Q210" s="155" t="n">
        <f aca="false">ОИ4!Q5</f>
        <v>0</v>
      </c>
      <c r="R210" s="155" t="n">
        <f aca="false">ОИ4!R5</f>
        <v>0.544361714955378</v>
      </c>
    </row>
    <row r="211" customFormat="false" ht="15.75" hidden="false" customHeight="false" outlineLevel="0" collapsed="false">
      <c r="A211" s="1" t="n">
        <v>5</v>
      </c>
      <c r="B211" s="1" t="s">
        <v>6</v>
      </c>
      <c r="C211" s="155" t="e">
        <f aca="false">ОИ4!C6</f>
        <v>#VALUE!</v>
      </c>
      <c r="D211" s="155" t="e">
        <f aca="false">ОИ4!D6</f>
        <v>#VALUE!</v>
      </c>
      <c r="E211" s="155" t="n">
        <f aca="false">ОИ4!E6</f>
        <v>0</v>
      </c>
      <c r="F211" s="155" t="n">
        <f aca="false">ОИ4!F6</f>
        <v>0</v>
      </c>
      <c r="G211" s="155" t="n">
        <f aca="false">ОИ4!G6</f>
        <v>0</v>
      </c>
      <c r="H211" s="155" t="n">
        <f aca="false">ОИ4!H6</f>
        <v>0</v>
      </c>
      <c r="I211" s="155" t="n">
        <f aca="false">ОИ4!I6</f>
        <v>0</v>
      </c>
      <c r="J211" s="155" t="n">
        <f aca="false">ОИ4!J6</f>
        <v>0</v>
      </c>
      <c r="K211" s="155" t="n">
        <f aca="false">ОИ4!K6</f>
        <v>0</v>
      </c>
      <c r="L211" s="155" t="n">
        <f aca="false">ОИ4!L6</f>
        <v>0</v>
      </c>
      <c r="M211" s="155" t="n">
        <f aca="false">ОИ4!M6</f>
        <v>0</v>
      </c>
      <c r="N211" s="155" t="n">
        <f aca="false">ОИ4!N6</f>
        <v>0</v>
      </c>
      <c r="O211" s="155" t="n">
        <f aca="false">ОИ4!O6</f>
        <v>0</v>
      </c>
      <c r="P211" s="155" t="n">
        <f aca="false">ОИ4!P6</f>
        <v>0</v>
      </c>
      <c r="Q211" s="155" t="n">
        <f aca="false">ОИ4!Q6</f>
        <v>0</v>
      </c>
      <c r="R211" s="155" t="n">
        <f aca="false">ОИ4!R6</f>
        <v>0.433786986424984</v>
      </c>
    </row>
    <row r="212" customFormat="false" ht="15.75" hidden="false" customHeight="false" outlineLevel="0" collapsed="false">
      <c r="A212" s="1" t="n">
        <v>6</v>
      </c>
      <c r="B212" s="1" t="s">
        <v>7</v>
      </c>
      <c r="C212" s="155" t="e">
        <f aca="false">ОИ4!C7</f>
        <v>#VALUE!</v>
      </c>
      <c r="D212" s="155" t="e">
        <f aca="false">ОИ4!D7</f>
        <v>#VALUE!</v>
      </c>
      <c r="E212" s="155" t="n">
        <f aca="false">ОИ4!E7</f>
        <v>0</v>
      </c>
      <c r="F212" s="155" t="n">
        <f aca="false">ОИ4!F7</f>
        <v>0</v>
      </c>
      <c r="G212" s="155" t="n">
        <f aca="false">ОИ4!G7</f>
        <v>0</v>
      </c>
      <c r="H212" s="155" t="n">
        <f aca="false">ОИ4!H7</f>
        <v>0</v>
      </c>
      <c r="I212" s="155" t="n">
        <f aca="false">ОИ4!I7</f>
        <v>0</v>
      </c>
      <c r="J212" s="155" t="n">
        <f aca="false">ОИ4!J7</f>
        <v>0</v>
      </c>
      <c r="K212" s="155" t="n">
        <f aca="false">ОИ4!K7</f>
        <v>0</v>
      </c>
      <c r="L212" s="155" t="n">
        <f aca="false">ОИ4!L7</f>
        <v>0</v>
      </c>
      <c r="M212" s="155" t="n">
        <f aca="false">ОИ4!M7</f>
        <v>0</v>
      </c>
      <c r="N212" s="155" t="n">
        <f aca="false">ОИ4!N7</f>
        <v>0</v>
      </c>
      <c r="O212" s="155" t="n">
        <f aca="false">ОИ4!O7</f>
        <v>0</v>
      </c>
      <c r="P212" s="155" t="n">
        <f aca="false">ОИ4!P7</f>
        <v>0</v>
      </c>
      <c r="Q212" s="155" t="n">
        <f aca="false">ОИ4!Q7</f>
        <v>0</v>
      </c>
      <c r="R212" s="155" t="n">
        <f aca="false">ОИ4!R7</f>
        <v>0.527692021781575</v>
      </c>
    </row>
    <row r="213" customFormat="false" ht="15.75" hidden="false" customHeight="false" outlineLevel="0" collapsed="false">
      <c r="A213" s="1" t="n">
        <v>7</v>
      </c>
      <c r="B213" s="1" t="s">
        <v>8</v>
      </c>
      <c r="C213" s="155" t="e">
        <f aca="false">ОИ4!C8</f>
        <v>#VALUE!</v>
      </c>
      <c r="D213" s="155" t="e">
        <f aca="false">ОИ4!D8</f>
        <v>#VALUE!</v>
      </c>
      <c r="E213" s="155" t="n">
        <f aca="false">ОИ4!E8</f>
        <v>0</v>
      </c>
      <c r="F213" s="155" t="n">
        <f aca="false">ОИ4!F8</f>
        <v>0</v>
      </c>
      <c r="G213" s="155" t="n">
        <f aca="false">ОИ4!G8</f>
        <v>0</v>
      </c>
      <c r="H213" s="155" t="n">
        <f aca="false">ОИ4!H8</f>
        <v>0</v>
      </c>
      <c r="I213" s="155" t="n">
        <f aca="false">ОИ4!I8</f>
        <v>0</v>
      </c>
      <c r="J213" s="155" t="n">
        <f aca="false">ОИ4!J8</f>
        <v>0</v>
      </c>
      <c r="K213" s="155" t="n">
        <f aca="false">ОИ4!K8</f>
        <v>0</v>
      </c>
      <c r="L213" s="155" t="n">
        <f aca="false">ОИ4!L8</f>
        <v>0</v>
      </c>
      <c r="M213" s="155" t="n">
        <f aca="false">ОИ4!M8</f>
        <v>0</v>
      </c>
      <c r="N213" s="155" t="n">
        <f aca="false">ОИ4!N8</f>
        <v>0</v>
      </c>
      <c r="O213" s="155" t="n">
        <f aca="false">ОИ4!O8</f>
        <v>0</v>
      </c>
      <c r="P213" s="155" t="n">
        <f aca="false">ОИ4!P8</f>
        <v>0</v>
      </c>
      <c r="Q213" s="155" t="n">
        <f aca="false">ОИ4!Q8</f>
        <v>0</v>
      </c>
      <c r="R213" s="155" t="n">
        <f aca="false">ОИ4!R8</f>
        <v>0.436289386671739</v>
      </c>
    </row>
    <row r="214" customFormat="false" ht="15.75" hidden="false" customHeight="false" outlineLevel="0" collapsed="false">
      <c r="A214" s="1" t="n">
        <v>8</v>
      </c>
      <c r="B214" s="1" t="s">
        <v>9</v>
      </c>
      <c r="C214" s="155" t="e">
        <f aca="false">ОИ4!C9</f>
        <v>#VALUE!</v>
      </c>
      <c r="D214" s="155" t="e">
        <f aca="false">ОИ4!D9</f>
        <v>#VALUE!</v>
      </c>
      <c r="E214" s="155" t="n">
        <f aca="false">ОИ4!E9</f>
        <v>0</v>
      </c>
      <c r="F214" s="155" t="n">
        <f aca="false">ОИ4!F9</f>
        <v>0</v>
      </c>
      <c r="G214" s="155" t="n">
        <f aca="false">ОИ4!G9</f>
        <v>0</v>
      </c>
      <c r="H214" s="155" t="n">
        <f aca="false">ОИ4!H9</f>
        <v>0</v>
      </c>
      <c r="I214" s="155" t="n">
        <f aca="false">ОИ4!I9</f>
        <v>0</v>
      </c>
      <c r="J214" s="155" t="n">
        <f aca="false">ОИ4!J9</f>
        <v>0</v>
      </c>
      <c r="K214" s="155" t="n">
        <f aca="false">ОИ4!K9</f>
        <v>0</v>
      </c>
      <c r="L214" s="155" t="n">
        <f aca="false">ОИ4!L9</f>
        <v>0</v>
      </c>
      <c r="M214" s="155" t="n">
        <f aca="false">ОИ4!M9</f>
        <v>0</v>
      </c>
      <c r="N214" s="155" t="n">
        <f aca="false">ОИ4!N9</f>
        <v>0</v>
      </c>
      <c r="O214" s="155" t="n">
        <f aca="false">ОИ4!O9</f>
        <v>0</v>
      </c>
      <c r="P214" s="155" t="n">
        <f aca="false">ОИ4!P9</f>
        <v>0</v>
      </c>
      <c r="Q214" s="155" t="n">
        <f aca="false">ОИ4!Q9</f>
        <v>0</v>
      </c>
      <c r="R214" s="155" t="n">
        <f aca="false">ОИ4!R9</f>
        <v>0.450814173703102</v>
      </c>
    </row>
    <row r="215" customFormat="false" ht="15.75" hidden="false" customHeight="false" outlineLevel="0" collapsed="false">
      <c r="A215" s="1" t="n">
        <v>9</v>
      </c>
      <c r="B215" s="1" t="s">
        <v>10</v>
      </c>
      <c r="C215" s="155" t="e">
        <f aca="false">ОИ4!C10</f>
        <v>#VALUE!</v>
      </c>
      <c r="D215" s="155" t="e">
        <f aca="false">ОИ4!D10</f>
        <v>#VALUE!</v>
      </c>
      <c r="E215" s="155" t="n">
        <f aca="false">ОИ4!E10</f>
        <v>0</v>
      </c>
      <c r="F215" s="155" t="n">
        <f aca="false">ОИ4!F10</f>
        <v>0</v>
      </c>
      <c r="G215" s="155" t="n">
        <f aca="false">ОИ4!G10</f>
        <v>0</v>
      </c>
      <c r="H215" s="155" t="n">
        <f aca="false">ОИ4!H10</f>
        <v>0</v>
      </c>
      <c r="I215" s="155" t="n">
        <f aca="false">ОИ4!I10</f>
        <v>0</v>
      </c>
      <c r="J215" s="155" t="n">
        <f aca="false">ОИ4!J10</f>
        <v>0</v>
      </c>
      <c r="K215" s="155" t="n">
        <f aca="false">ОИ4!K10</f>
        <v>0</v>
      </c>
      <c r="L215" s="155" t="n">
        <f aca="false">ОИ4!L10</f>
        <v>0</v>
      </c>
      <c r="M215" s="155" t="n">
        <f aca="false">ОИ4!M10</f>
        <v>0</v>
      </c>
      <c r="N215" s="155" t="n">
        <f aca="false">ОИ4!N10</f>
        <v>0</v>
      </c>
      <c r="O215" s="155" t="n">
        <f aca="false">ОИ4!O10</f>
        <v>0</v>
      </c>
      <c r="P215" s="155" t="n">
        <f aca="false">ОИ4!P10</f>
        <v>0</v>
      </c>
      <c r="Q215" s="155" t="n">
        <f aca="false">ОИ4!Q10</f>
        <v>0</v>
      </c>
      <c r="R215" s="155" t="n">
        <f aca="false">ОИ4!R10</f>
        <v>0.570043511905664</v>
      </c>
    </row>
    <row r="216" customFormat="false" ht="15.75" hidden="false" customHeight="false" outlineLevel="0" collapsed="false">
      <c r="A216" s="1" t="n">
        <v>10</v>
      </c>
      <c r="B216" s="1" t="s">
        <v>11</v>
      </c>
      <c r="C216" s="155" t="e">
        <f aca="false">ОИ4!C11</f>
        <v>#VALUE!</v>
      </c>
      <c r="D216" s="155" t="e">
        <f aca="false">ОИ4!D11</f>
        <v>#VALUE!</v>
      </c>
      <c r="E216" s="155" t="n">
        <f aca="false">ОИ4!E11</f>
        <v>0</v>
      </c>
      <c r="F216" s="155" t="n">
        <f aca="false">ОИ4!F11</f>
        <v>0</v>
      </c>
      <c r="G216" s="155" t="n">
        <f aca="false">ОИ4!G11</f>
        <v>0</v>
      </c>
      <c r="H216" s="155" t="n">
        <f aca="false">ОИ4!H11</f>
        <v>0</v>
      </c>
      <c r="I216" s="155" t="n">
        <f aca="false">ОИ4!I11</f>
        <v>0</v>
      </c>
      <c r="J216" s="155" t="n">
        <f aca="false">ОИ4!J11</f>
        <v>0</v>
      </c>
      <c r="K216" s="155" t="n">
        <f aca="false">ОИ4!K11</f>
        <v>0</v>
      </c>
      <c r="L216" s="155" t="n">
        <f aca="false">ОИ4!L11</f>
        <v>0</v>
      </c>
      <c r="M216" s="155" t="n">
        <f aca="false">ОИ4!M11</f>
        <v>0</v>
      </c>
      <c r="N216" s="155" t="n">
        <f aca="false">ОИ4!N11</f>
        <v>0</v>
      </c>
      <c r="O216" s="155" t="n">
        <f aca="false">ОИ4!O11</f>
        <v>0</v>
      </c>
      <c r="P216" s="155" t="n">
        <f aca="false">ОИ4!P11</f>
        <v>0</v>
      </c>
      <c r="Q216" s="155" t="n">
        <f aca="false">ОИ4!Q11</f>
        <v>0</v>
      </c>
      <c r="R216" s="155" t="n">
        <f aca="false">ОИ4!R11</f>
        <v>0.585219276329336</v>
      </c>
    </row>
    <row r="217" customFormat="false" ht="15.75" hidden="false" customHeight="false" outlineLevel="0" collapsed="false">
      <c r="A217" s="1" t="n">
        <v>11</v>
      </c>
      <c r="B217" s="1" t="s">
        <v>12</v>
      </c>
      <c r="C217" s="155" t="e">
        <f aca="false">ОИ4!C12</f>
        <v>#VALUE!</v>
      </c>
      <c r="D217" s="155" t="e">
        <f aca="false">ОИ4!D12</f>
        <v>#VALUE!</v>
      </c>
      <c r="E217" s="155" t="n">
        <f aca="false">ОИ4!E12</f>
        <v>0</v>
      </c>
      <c r="F217" s="155" t="n">
        <f aca="false">ОИ4!F12</f>
        <v>0</v>
      </c>
      <c r="G217" s="155" t="n">
        <f aca="false">ОИ4!G12</f>
        <v>0</v>
      </c>
      <c r="H217" s="155" t="n">
        <f aca="false">ОИ4!H12</f>
        <v>0</v>
      </c>
      <c r="I217" s="155" t="n">
        <f aca="false">ОИ4!I12</f>
        <v>0</v>
      </c>
      <c r="J217" s="155" t="n">
        <f aca="false">ОИ4!J12</f>
        <v>0</v>
      </c>
      <c r="K217" s="155" t="n">
        <f aca="false">ОИ4!K12</f>
        <v>0</v>
      </c>
      <c r="L217" s="155" t="n">
        <f aca="false">ОИ4!L12</f>
        <v>0</v>
      </c>
      <c r="M217" s="155" t="n">
        <f aca="false">ОИ4!M12</f>
        <v>0</v>
      </c>
      <c r="N217" s="155" t="n">
        <f aca="false">ОИ4!N12</f>
        <v>0</v>
      </c>
      <c r="O217" s="155" t="n">
        <f aca="false">ОИ4!O12</f>
        <v>0</v>
      </c>
      <c r="P217" s="155" t="n">
        <f aca="false">ОИ4!P12</f>
        <v>0</v>
      </c>
      <c r="Q217" s="155" t="n">
        <f aca="false">ОИ4!Q12</f>
        <v>0</v>
      </c>
      <c r="R217" s="155" t="n">
        <f aca="false">ОИ4!R12</f>
        <v>0.498238331214703</v>
      </c>
    </row>
    <row r="218" customFormat="false" ht="15.75" hidden="false" customHeight="false" outlineLevel="0" collapsed="false">
      <c r="A218" s="1" t="n">
        <v>12</v>
      </c>
      <c r="B218" s="1" t="s">
        <v>13</v>
      </c>
      <c r="C218" s="155" t="e">
        <f aca="false">ОИ4!C13</f>
        <v>#VALUE!</v>
      </c>
      <c r="D218" s="155" t="e">
        <f aca="false">ОИ4!D13</f>
        <v>#VALUE!</v>
      </c>
      <c r="E218" s="155" t="n">
        <f aca="false">ОИ4!E13</f>
        <v>0</v>
      </c>
      <c r="F218" s="155" t="n">
        <f aca="false">ОИ4!F13</f>
        <v>0</v>
      </c>
      <c r="G218" s="155" t="n">
        <f aca="false">ОИ4!G13</f>
        <v>0</v>
      </c>
      <c r="H218" s="155" t="n">
        <f aca="false">ОИ4!H13</f>
        <v>0</v>
      </c>
      <c r="I218" s="155" t="n">
        <f aca="false">ОИ4!I13</f>
        <v>0</v>
      </c>
      <c r="J218" s="155" t="n">
        <f aca="false">ОИ4!J13</f>
        <v>0</v>
      </c>
      <c r="K218" s="155" t="n">
        <f aca="false">ОИ4!K13</f>
        <v>0</v>
      </c>
      <c r="L218" s="155" t="n">
        <f aca="false">ОИ4!L13</f>
        <v>0</v>
      </c>
      <c r="M218" s="155" t="n">
        <f aca="false">ОИ4!M13</f>
        <v>0</v>
      </c>
      <c r="N218" s="155" t="n">
        <f aca="false">ОИ4!N13</f>
        <v>0</v>
      </c>
      <c r="O218" s="155" t="n">
        <f aca="false">ОИ4!O13</f>
        <v>0</v>
      </c>
      <c r="P218" s="155" t="n">
        <f aca="false">ОИ4!P13</f>
        <v>0</v>
      </c>
      <c r="Q218" s="155" t="n">
        <f aca="false">ОИ4!Q13</f>
        <v>0</v>
      </c>
      <c r="R218" s="155" t="n">
        <f aca="false">ОИ4!R13</f>
        <v>0.530395336137111</v>
      </c>
    </row>
    <row r="219" customFormat="false" ht="15.75" hidden="false" customHeight="false" outlineLevel="0" collapsed="false">
      <c r="A219" s="1" t="n">
        <v>13</v>
      </c>
      <c r="B219" s="1" t="s">
        <v>14</v>
      </c>
      <c r="C219" s="155" t="e">
        <f aca="false">ОИ4!C14</f>
        <v>#VALUE!</v>
      </c>
      <c r="D219" s="155" t="e">
        <f aca="false">ОИ4!D14</f>
        <v>#VALUE!</v>
      </c>
      <c r="E219" s="155" t="n">
        <f aca="false">ОИ4!E14</f>
        <v>0</v>
      </c>
      <c r="F219" s="155" t="n">
        <f aca="false">ОИ4!F14</f>
        <v>0</v>
      </c>
      <c r="G219" s="155" t="n">
        <f aca="false">ОИ4!G14</f>
        <v>0</v>
      </c>
      <c r="H219" s="155" t="n">
        <f aca="false">ОИ4!H14</f>
        <v>0</v>
      </c>
      <c r="I219" s="155" t="n">
        <f aca="false">ОИ4!I14</f>
        <v>0</v>
      </c>
      <c r="J219" s="155" t="n">
        <f aca="false">ОИ4!J14</f>
        <v>0</v>
      </c>
      <c r="K219" s="155" t="n">
        <f aca="false">ОИ4!K14</f>
        <v>0</v>
      </c>
      <c r="L219" s="155" t="n">
        <f aca="false">ОИ4!L14</f>
        <v>0</v>
      </c>
      <c r="M219" s="155" t="n">
        <f aca="false">ОИ4!M14</f>
        <v>0</v>
      </c>
      <c r="N219" s="155" t="n">
        <f aca="false">ОИ4!N14</f>
        <v>0</v>
      </c>
      <c r="O219" s="155" t="n">
        <f aca="false">ОИ4!O14</f>
        <v>0</v>
      </c>
      <c r="P219" s="155" t="n">
        <f aca="false">ОИ4!P14</f>
        <v>0</v>
      </c>
      <c r="Q219" s="155" t="n">
        <f aca="false">ОИ4!Q14</f>
        <v>0</v>
      </c>
      <c r="R219" s="155" t="n">
        <f aca="false">ОИ4!R14</f>
        <v>0.490525309988631</v>
      </c>
    </row>
    <row r="220" customFormat="false" ht="15.75" hidden="false" customHeight="false" outlineLevel="0" collapsed="false">
      <c r="A220" s="1" t="n">
        <v>14</v>
      </c>
      <c r="B220" s="1" t="s">
        <v>15</v>
      </c>
      <c r="C220" s="155" t="e">
        <f aca="false">ОИ4!C15</f>
        <v>#VALUE!</v>
      </c>
      <c r="D220" s="155" t="e">
        <f aca="false">ОИ4!D15</f>
        <v>#VALUE!</v>
      </c>
      <c r="E220" s="155" t="n">
        <f aca="false">ОИ4!E15</f>
        <v>0</v>
      </c>
      <c r="F220" s="155" t="n">
        <f aca="false">ОИ4!F15</f>
        <v>0</v>
      </c>
      <c r="G220" s="155" t="n">
        <f aca="false">ОИ4!G15</f>
        <v>0</v>
      </c>
      <c r="H220" s="155" t="n">
        <f aca="false">ОИ4!H15</f>
        <v>0</v>
      </c>
      <c r="I220" s="155" t="n">
        <f aca="false">ОИ4!I15</f>
        <v>0</v>
      </c>
      <c r="J220" s="155" t="n">
        <f aca="false">ОИ4!J15</f>
        <v>0</v>
      </c>
      <c r="K220" s="155" t="n">
        <f aca="false">ОИ4!K15</f>
        <v>0</v>
      </c>
      <c r="L220" s="155" t="n">
        <f aca="false">ОИ4!L15</f>
        <v>0</v>
      </c>
      <c r="M220" s="155" t="n">
        <f aca="false">ОИ4!M15</f>
        <v>0</v>
      </c>
      <c r="N220" s="155" t="n">
        <f aca="false">ОИ4!N15</f>
        <v>0</v>
      </c>
      <c r="O220" s="155" t="n">
        <f aca="false">ОИ4!O15</f>
        <v>0</v>
      </c>
      <c r="P220" s="155" t="n">
        <f aca="false">ОИ4!P15</f>
        <v>0</v>
      </c>
      <c r="Q220" s="155" t="n">
        <f aca="false">ОИ4!Q15</f>
        <v>0</v>
      </c>
      <c r="R220" s="155" t="n">
        <f aca="false">ОИ4!R15</f>
        <v>0.528043080913839</v>
      </c>
    </row>
    <row r="221" customFormat="false" ht="15.75" hidden="false" customHeight="false" outlineLevel="0" collapsed="false">
      <c r="A221" s="1" t="n">
        <v>15</v>
      </c>
      <c r="B221" s="1" t="s">
        <v>16</v>
      </c>
      <c r="C221" s="155" t="e">
        <f aca="false">ОИ4!C16</f>
        <v>#VALUE!</v>
      </c>
      <c r="D221" s="155" t="e">
        <f aca="false">ОИ4!D16</f>
        <v>#VALUE!</v>
      </c>
      <c r="E221" s="155" t="n">
        <f aca="false">ОИ4!E16</f>
        <v>0</v>
      </c>
      <c r="F221" s="155" t="n">
        <f aca="false">ОИ4!F16</f>
        <v>0</v>
      </c>
      <c r="G221" s="155" t="n">
        <f aca="false">ОИ4!G16</f>
        <v>0</v>
      </c>
      <c r="H221" s="155" t="n">
        <f aca="false">ОИ4!H16</f>
        <v>0</v>
      </c>
      <c r="I221" s="155" t="n">
        <f aca="false">ОИ4!I16</f>
        <v>0</v>
      </c>
      <c r="J221" s="155" t="n">
        <f aca="false">ОИ4!J16</f>
        <v>0</v>
      </c>
      <c r="K221" s="155" t="n">
        <f aca="false">ОИ4!K16</f>
        <v>0</v>
      </c>
      <c r="L221" s="155" t="n">
        <f aca="false">ОИ4!L16</f>
        <v>0</v>
      </c>
      <c r="M221" s="155" t="n">
        <f aca="false">ОИ4!M16</f>
        <v>0</v>
      </c>
      <c r="N221" s="155" t="n">
        <f aca="false">ОИ4!N16</f>
        <v>0</v>
      </c>
      <c r="O221" s="155" t="n">
        <f aca="false">ОИ4!O16</f>
        <v>0</v>
      </c>
      <c r="P221" s="155" t="n">
        <f aca="false">ОИ4!P16</f>
        <v>0</v>
      </c>
      <c r="Q221" s="155" t="n">
        <f aca="false">ОИ4!Q16</f>
        <v>0</v>
      </c>
      <c r="R221" s="155" t="n">
        <f aca="false">ОИ4!R16</f>
        <v>0.520174036778078</v>
      </c>
    </row>
    <row r="222" customFormat="false" ht="15.75" hidden="false" customHeight="false" outlineLevel="0" collapsed="false">
      <c r="A222" s="1" t="n">
        <v>16</v>
      </c>
      <c r="B222" s="1" t="s">
        <v>17</v>
      </c>
      <c r="C222" s="155" t="e">
        <f aca="false">ОИ4!C17</f>
        <v>#VALUE!</v>
      </c>
      <c r="D222" s="155" t="e">
        <f aca="false">ОИ4!D17</f>
        <v>#VALUE!</v>
      </c>
      <c r="E222" s="155" t="n">
        <f aca="false">ОИ4!E17</f>
        <v>0</v>
      </c>
      <c r="F222" s="155" t="n">
        <f aca="false">ОИ4!F17</f>
        <v>0</v>
      </c>
      <c r="G222" s="155" t="n">
        <f aca="false">ОИ4!G17</f>
        <v>0</v>
      </c>
      <c r="H222" s="155" t="n">
        <f aca="false">ОИ4!H17</f>
        <v>0</v>
      </c>
      <c r="I222" s="155" t="n">
        <f aca="false">ОИ4!I17</f>
        <v>0</v>
      </c>
      <c r="J222" s="155" t="n">
        <f aca="false">ОИ4!J17</f>
        <v>0</v>
      </c>
      <c r="K222" s="155" t="n">
        <f aca="false">ОИ4!K17</f>
        <v>0</v>
      </c>
      <c r="L222" s="155" t="n">
        <f aca="false">ОИ4!L17</f>
        <v>0</v>
      </c>
      <c r="M222" s="155" t="n">
        <f aca="false">ОИ4!M17</f>
        <v>0</v>
      </c>
      <c r="N222" s="155" t="n">
        <f aca="false">ОИ4!N17</f>
        <v>0</v>
      </c>
      <c r="O222" s="155" t="n">
        <f aca="false">ОИ4!O17</f>
        <v>0</v>
      </c>
      <c r="P222" s="155" t="n">
        <f aca="false">ОИ4!P17</f>
        <v>0</v>
      </c>
      <c r="Q222" s="155" t="n">
        <f aca="false">ОИ4!Q17</f>
        <v>0</v>
      </c>
      <c r="R222" s="155" t="n">
        <f aca="false">ОИ4!R17</f>
        <v>0.494297636736735</v>
      </c>
    </row>
    <row r="223" customFormat="false" ht="15.75" hidden="false" customHeight="false" outlineLevel="0" collapsed="false">
      <c r="A223" s="1" t="n">
        <v>17</v>
      </c>
      <c r="B223" s="1" t="s">
        <v>18</v>
      </c>
      <c r="C223" s="155" t="e">
        <f aca="false">ОИ4!C18</f>
        <v>#VALUE!</v>
      </c>
      <c r="D223" s="155" t="e">
        <f aca="false">ОИ4!D18</f>
        <v>#VALUE!</v>
      </c>
      <c r="E223" s="155" t="n">
        <f aca="false">ОИ4!E18</f>
        <v>0</v>
      </c>
      <c r="F223" s="155" t="n">
        <f aca="false">ОИ4!F18</f>
        <v>0</v>
      </c>
      <c r="G223" s="155" t="n">
        <f aca="false">ОИ4!G18</f>
        <v>0</v>
      </c>
      <c r="H223" s="155" t="n">
        <f aca="false">ОИ4!H18</f>
        <v>0</v>
      </c>
      <c r="I223" s="155" t="n">
        <f aca="false">ОИ4!I18</f>
        <v>0</v>
      </c>
      <c r="J223" s="155" t="n">
        <f aca="false">ОИ4!J18</f>
        <v>0</v>
      </c>
      <c r="K223" s="155" t="n">
        <f aca="false">ОИ4!K18</f>
        <v>0</v>
      </c>
      <c r="L223" s="155" t="n">
        <f aca="false">ОИ4!L18</f>
        <v>0</v>
      </c>
      <c r="M223" s="155" t="n">
        <f aca="false">ОИ4!M18</f>
        <v>0</v>
      </c>
      <c r="N223" s="155" t="n">
        <f aca="false">ОИ4!N18</f>
        <v>0</v>
      </c>
      <c r="O223" s="155" t="n">
        <f aca="false">ОИ4!O18</f>
        <v>0</v>
      </c>
      <c r="P223" s="155" t="n">
        <f aca="false">ОИ4!P18</f>
        <v>0</v>
      </c>
      <c r="Q223" s="155" t="n">
        <f aca="false">ОИ4!Q18</f>
        <v>0</v>
      </c>
      <c r="R223" s="155" t="n">
        <f aca="false">ОИ4!R18</f>
        <v>0.533358318366738</v>
      </c>
    </row>
    <row r="224" customFormat="false" ht="15.75" hidden="false" customHeight="false" outlineLevel="0" collapsed="false">
      <c r="A224" s="1" t="n">
        <v>18</v>
      </c>
      <c r="B224" s="1" t="s">
        <v>19</v>
      </c>
      <c r="C224" s="155" t="e">
        <f aca="false">ОИ4!C19</f>
        <v>#VALUE!</v>
      </c>
      <c r="D224" s="155" t="e">
        <f aca="false">ОИ4!D19</f>
        <v>#VALUE!</v>
      </c>
      <c r="E224" s="155" t="n">
        <f aca="false">ОИ4!E19</f>
        <v>0</v>
      </c>
      <c r="F224" s="155" t="n">
        <f aca="false">ОИ4!F19</f>
        <v>0</v>
      </c>
      <c r="G224" s="155" t="n">
        <f aca="false">ОИ4!G19</f>
        <v>0</v>
      </c>
      <c r="H224" s="155" t="n">
        <f aca="false">ОИ4!H19</f>
        <v>0</v>
      </c>
      <c r="I224" s="155" t="n">
        <f aca="false">ОИ4!I19</f>
        <v>0</v>
      </c>
      <c r="J224" s="155" t="n">
        <f aca="false">ОИ4!J19</f>
        <v>0</v>
      </c>
      <c r="K224" s="155" t="n">
        <f aca="false">ОИ4!K19</f>
        <v>0</v>
      </c>
      <c r="L224" s="155" t="n">
        <f aca="false">ОИ4!L19</f>
        <v>0</v>
      </c>
      <c r="M224" s="155" t="n">
        <f aca="false">ОИ4!M19</f>
        <v>0</v>
      </c>
      <c r="N224" s="155" t="n">
        <f aca="false">ОИ4!N19</f>
        <v>0</v>
      </c>
      <c r="O224" s="155" t="n">
        <f aca="false">ОИ4!O19</f>
        <v>0</v>
      </c>
      <c r="P224" s="155" t="n">
        <f aca="false">ОИ4!P19</f>
        <v>0</v>
      </c>
      <c r="Q224" s="155" t="n">
        <f aca="false">ОИ4!Q19</f>
        <v>0</v>
      </c>
      <c r="R224" s="155" t="n">
        <f aca="false">ОИ4!R19</f>
        <v>0.4296508901457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9CDE5"/>
    <pageSetUpPr fitToPage="false"/>
  </sheetPr>
  <dimension ref="A1:CC84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E3" activeCellId="1" sqref="C1:C83 AE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.72"/>
    <col collapsed="false" customWidth="true" hidden="false" outlineLevel="0" max="6" min="5" style="0" width="9.71"/>
    <col collapsed="false" customWidth="true" hidden="false" outlineLevel="0" max="50" min="50" style="0" width="9.57"/>
    <col collapsed="false" customWidth="true" hidden="false" outlineLevel="0" max="55" min="55" style="0" width="9.57"/>
    <col collapsed="false" customWidth="true" hidden="false" outlineLevel="0" max="60" min="60" style="0" width="9.57"/>
    <col collapsed="false" customWidth="true" hidden="false" outlineLevel="0" max="65" min="65" style="0" width="9.71"/>
    <col collapsed="false" customWidth="true" hidden="false" outlineLevel="0" max="70" min="70" style="0" width="9.71"/>
    <col collapsed="false" customWidth="true" hidden="false" outlineLevel="0" max="72" min="72" style="0" width="9.57"/>
    <col collapsed="false" customWidth="true" hidden="false" outlineLevel="0" max="73" min="73" style="0" width="9.29"/>
    <col collapsed="false" customWidth="true" hidden="false" outlineLevel="0" max="76" min="74" style="0" width="12.43"/>
    <col collapsed="false" customWidth="true" hidden="false" outlineLevel="0" max="77" min="77" style="0" width="11.28"/>
    <col collapsed="false" customWidth="true" hidden="false" outlineLevel="0" max="80" min="80" style="0" width="9.71"/>
  </cols>
  <sheetData>
    <row r="1" customFormat="false" ht="15" hidden="false" customHeight="false" outlineLevel="0" collapsed="false">
      <c r="B1" s="13" t="n">
        <v>2005</v>
      </c>
      <c r="C1" s="13"/>
      <c r="D1" s="13"/>
      <c r="E1" s="13"/>
      <c r="F1" s="13"/>
      <c r="G1" s="13" t="n">
        <v>2006</v>
      </c>
      <c r="H1" s="13"/>
      <c r="I1" s="13"/>
      <c r="J1" s="13"/>
      <c r="K1" s="13"/>
      <c r="L1" s="13" t="n">
        <v>2007</v>
      </c>
      <c r="M1" s="13"/>
      <c r="N1" s="13"/>
      <c r="O1" s="13"/>
      <c r="P1" s="13"/>
      <c r="Q1" s="14" t="n">
        <v>2008</v>
      </c>
      <c r="R1" s="14"/>
      <c r="S1" s="14"/>
      <c r="T1" s="14"/>
      <c r="U1" s="14"/>
      <c r="V1" s="13" t="n">
        <v>2009</v>
      </c>
      <c r="W1" s="13"/>
      <c r="X1" s="13"/>
      <c r="Y1" s="13"/>
      <c r="Z1" s="13"/>
      <c r="AA1" s="13" t="n">
        <v>2010</v>
      </c>
      <c r="AB1" s="13"/>
      <c r="AC1" s="13"/>
      <c r="AD1" s="13"/>
      <c r="AE1" s="13"/>
      <c r="AF1" s="13" t="n">
        <v>2011</v>
      </c>
      <c r="AG1" s="13"/>
      <c r="AH1" s="13"/>
      <c r="AI1" s="13"/>
      <c r="AJ1" s="13"/>
      <c r="AK1" s="15" t="n">
        <v>2012</v>
      </c>
      <c r="AL1" s="15"/>
      <c r="AM1" s="15"/>
      <c r="AN1" s="15"/>
      <c r="AO1" s="15"/>
      <c r="AP1" s="13" t="n">
        <v>2013</v>
      </c>
      <c r="AQ1" s="13"/>
      <c r="AR1" s="13"/>
      <c r="AS1" s="13"/>
      <c r="AT1" s="13"/>
      <c r="AU1" s="13" t="n">
        <v>2014</v>
      </c>
      <c r="AV1" s="13"/>
      <c r="AW1" s="13"/>
      <c r="AX1" s="13"/>
      <c r="AY1" s="13"/>
      <c r="AZ1" s="13" t="n">
        <v>2015</v>
      </c>
      <c r="BA1" s="13"/>
      <c r="BB1" s="13"/>
      <c r="BC1" s="13"/>
      <c r="BD1" s="13"/>
      <c r="BE1" s="13" t="n">
        <v>2016</v>
      </c>
      <c r="BF1" s="13"/>
      <c r="BG1" s="13"/>
      <c r="BH1" s="13"/>
      <c r="BI1" s="13"/>
      <c r="BJ1" s="13" t="n">
        <v>2017</v>
      </c>
      <c r="BK1" s="13"/>
      <c r="BL1" s="13"/>
      <c r="BM1" s="13"/>
      <c r="BN1" s="13"/>
      <c r="BO1" s="13" t="n">
        <v>2018</v>
      </c>
      <c r="BP1" s="13"/>
      <c r="BQ1" s="13"/>
      <c r="BR1" s="13"/>
      <c r="BS1" s="13"/>
      <c r="BT1" s="16" t="n">
        <v>2019</v>
      </c>
      <c r="BU1" s="16"/>
      <c r="BV1" s="16"/>
      <c r="BW1" s="16"/>
      <c r="BX1" s="16"/>
      <c r="BY1" s="13" t="n">
        <v>2020</v>
      </c>
      <c r="BZ1" s="13"/>
      <c r="CA1" s="13"/>
      <c r="CB1" s="13"/>
      <c r="CC1" s="13"/>
    </row>
    <row r="2" customFormat="false" ht="15" hidden="false" customHeight="false" outlineLevel="0" collapsed="false">
      <c r="B2" s="17" t="s">
        <v>84</v>
      </c>
      <c r="C2" s="18" t="s">
        <v>85</v>
      </c>
      <c r="D2" s="19" t="s">
        <v>86</v>
      </c>
      <c r="E2" s="20" t="s">
        <v>87</v>
      </c>
      <c r="F2" s="20" t="s">
        <v>88</v>
      </c>
      <c r="G2" s="17" t="s">
        <v>84</v>
      </c>
      <c r="H2" s="18" t="s">
        <v>89</v>
      </c>
      <c r="I2" s="21" t="s">
        <v>86</v>
      </c>
      <c r="J2" s="22" t="s">
        <v>87</v>
      </c>
      <c r="K2" s="23" t="s">
        <v>88</v>
      </c>
      <c r="L2" s="17" t="s">
        <v>84</v>
      </c>
      <c r="M2" s="18" t="s">
        <v>89</v>
      </c>
      <c r="N2" s="19" t="s">
        <v>86</v>
      </c>
      <c r="O2" s="22" t="s">
        <v>87</v>
      </c>
      <c r="P2" s="23" t="s">
        <v>88</v>
      </c>
      <c r="Q2" s="21" t="s">
        <v>84</v>
      </c>
      <c r="R2" s="18" t="s">
        <v>89</v>
      </c>
      <c r="S2" s="19" t="s">
        <v>86</v>
      </c>
      <c r="T2" s="22" t="s">
        <v>87</v>
      </c>
      <c r="U2" s="23" t="s">
        <v>88</v>
      </c>
      <c r="V2" s="17" t="s">
        <v>84</v>
      </c>
      <c r="W2" s="18" t="s">
        <v>89</v>
      </c>
      <c r="X2" s="19" t="s">
        <v>86</v>
      </c>
      <c r="Y2" s="22" t="s">
        <v>87</v>
      </c>
      <c r="Z2" s="23" t="s">
        <v>88</v>
      </c>
      <c r="AA2" s="17" t="s">
        <v>84</v>
      </c>
      <c r="AB2" s="18" t="s">
        <v>89</v>
      </c>
      <c r="AC2" s="19" t="s">
        <v>86</v>
      </c>
      <c r="AD2" s="22" t="s">
        <v>87</v>
      </c>
      <c r="AE2" s="23" t="s">
        <v>88</v>
      </c>
      <c r="AF2" s="17" t="s">
        <v>84</v>
      </c>
      <c r="AG2" s="18" t="s">
        <v>89</v>
      </c>
      <c r="AH2" s="19" t="s">
        <v>86</v>
      </c>
      <c r="AI2" s="22" t="s">
        <v>87</v>
      </c>
      <c r="AJ2" s="23" t="s">
        <v>88</v>
      </c>
      <c r="AK2" s="17" t="s">
        <v>84</v>
      </c>
      <c r="AL2" s="18" t="s">
        <v>89</v>
      </c>
      <c r="AM2" s="21" t="s">
        <v>86</v>
      </c>
      <c r="AN2" s="22" t="s">
        <v>87</v>
      </c>
      <c r="AO2" s="23" t="s">
        <v>88</v>
      </c>
      <c r="AP2" s="17" t="s">
        <v>84</v>
      </c>
      <c r="AQ2" s="18" t="s">
        <v>89</v>
      </c>
      <c r="AR2" s="19" t="s">
        <v>86</v>
      </c>
      <c r="AS2" s="22" t="s">
        <v>87</v>
      </c>
      <c r="AT2" s="23" t="s">
        <v>88</v>
      </c>
      <c r="AU2" s="17" t="s">
        <v>84</v>
      </c>
      <c r="AV2" s="18" t="s">
        <v>89</v>
      </c>
      <c r="AW2" s="21" t="s">
        <v>86</v>
      </c>
      <c r="AX2" s="22" t="s">
        <v>87</v>
      </c>
      <c r="AY2" s="23" t="s">
        <v>88</v>
      </c>
      <c r="AZ2" s="21" t="s">
        <v>84</v>
      </c>
      <c r="BA2" s="18" t="s">
        <v>89</v>
      </c>
      <c r="BB2" s="21" t="s">
        <v>86</v>
      </c>
      <c r="BC2" s="22" t="s">
        <v>87</v>
      </c>
      <c r="BD2" s="23" t="s">
        <v>88</v>
      </c>
      <c r="BE2" s="21" t="s">
        <v>84</v>
      </c>
      <c r="BF2" s="18" t="s">
        <v>89</v>
      </c>
      <c r="BG2" s="19" t="s">
        <v>86</v>
      </c>
      <c r="BH2" s="22" t="s">
        <v>87</v>
      </c>
      <c r="BI2" s="23" t="s">
        <v>88</v>
      </c>
      <c r="BJ2" s="17" t="s">
        <v>84</v>
      </c>
      <c r="BK2" s="18" t="s">
        <v>89</v>
      </c>
      <c r="BL2" s="21" t="s">
        <v>86</v>
      </c>
      <c r="BM2" s="22" t="s">
        <v>87</v>
      </c>
      <c r="BN2" s="23" t="s">
        <v>88</v>
      </c>
      <c r="BO2" s="21" t="s">
        <v>84</v>
      </c>
      <c r="BP2" s="18" t="s">
        <v>89</v>
      </c>
      <c r="BQ2" s="21" t="s">
        <v>86</v>
      </c>
      <c r="BR2" s="22" t="s">
        <v>87</v>
      </c>
      <c r="BS2" s="23" t="s">
        <v>88</v>
      </c>
      <c r="BT2" s="17" t="s">
        <v>84</v>
      </c>
      <c r="BU2" s="18" t="s">
        <v>89</v>
      </c>
      <c r="BV2" s="21" t="s">
        <v>86</v>
      </c>
      <c r="BW2" s="22" t="s">
        <v>87</v>
      </c>
      <c r="BX2" s="23" t="s">
        <v>88</v>
      </c>
      <c r="BY2" s="21" t="s">
        <v>84</v>
      </c>
      <c r="BZ2" s="18" t="s">
        <v>89</v>
      </c>
      <c r="CA2" s="21" t="s">
        <v>86</v>
      </c>
      <c r="CB2" s="22" t="s">
        <v>87</v>
      </c>
      <c r="CC2" s="23" t="s">
        <v>88</v>
      </c>
    </row>
    <row r="3" customFormat="false" ht="15" hidden="false" customHeight="false" outlineLevel="0" collapsed="false">
      <c r="A3" s="0" t="s">
        <v>2</v>
      </c>
      <c r="B3" s="24" t="n">
        <v>2206.9</v>
      </c>
      <c r="C3" s="25" t="n">
        <v>1.5</v>
      </c>
      <c r="D3" s="26" t="n">
        <f aca="false">B3/C3*100</f>
        <v>147126.666666667</v>
      </c>
      <c r="E3" s="25" t="n">
        <v>1204622</v>
      </c>
      <c r="F3" s="0" t="n">
        <f aca="false">D3/E3*100</f>
        <v>12.2135131739804</v>
      </c>
      <c r="G3" s="24" t="n">
        <v>1658.8</v>
      </c>
      <c r="H3" s="25" t="n">
        <v>0.9</v>
      </c>
      <c r="I3" s="0" t="n">
        <f aca="false">G3/H3*100</f>
        <v>184311.111111111</v>
      </c>
      <c r="J3" s="24" t="n">
        <v>734637</v>
      </c>
      <c r="K3" s="26" t="n">
        <f aca="false">J3/I3*100</f>
        <v>398.585302628406</v>
      </c>
      <c r="L3" s="24" t="n">
        <v>13377.9</v>
      </c>
      <c r="M3" s="25" t="n">
        <v>5.3</v>
      </c>
      <c r="N3" s="26" t="n">
        <f aca="false">L3/M3*100</f>
        <v>252413.20754717</v>
      </c>
      <c r="O3" s="25" t="n">
        <v>799094</v>
      </c>
      <c r="P3" s="26" t="n">
        <f aca="false">O3/N3*100</f>
        <v>316.581690698839</v>
      </c>
      <c r="Q3" s="25" t="n">
        <v>32978.9</v>
      </c>
      <c r="R3" s="25" t="n">
        <v>10.4</v>
      </c>
      <c r="S3" s="26" t="n">
        <f aca="false">Q3/R3*100</f>
        <v>317104.807692308</v>
      </c>
      <c r="T3" s="25" t="n">
        <v>1213.6</v>
      </c>
      <c r="U3" s="0" t="n">
        <f aca="false">T3/S3*100</f>
        <v>0.382712582893911</v>
      </c>
      <c r="V3" s="24" t="n">
        <v>10437.5</v>
      </c>
      <c r="W3" s="25" t="n">
        <v>4.1</v>
      </c>
      <c r="X3" s="26" t="n">
        <f aca="false">V3/W3*100</f>
        <v>254573.170731707</v>
      </c>
      <c r="Y3" s="25" t="n">
        <v>1197.8</v>
      </c>
      <c r="Z3" s="0" t="n">
        <f aca="false">Y3/X3*100</f>
        <v>0.470513053892216</v>
      </c>
      <c r="AA3" s="24" t="n">
        <v>9391.6</v>
      </c>
      <c r="AB3" s="27" t="n">
        <v>2.6</v>
      </c>
      <c r="AC3" s="26" t="n">
        <f aca="false">AA3/AB3*100</f>
        <v>361215.384615385</v>
      </c>
      <c r="AD3" s="24" t="n">
        <v>3072.3</v>
      </c>
      <c r="AE3" s="26" t="n">
        <f aca="false">AD3/AC3*100</f>
        <v>0.850545168022488</v>
      </c>
      <c r="AF3" s="24" t="n">
        <v>15457.4</v>
      </c>
      <c r="AG3" s="28" t="n">
        <v>3.7</v>
      </c>
      <c r="AH3" s="26" t="n">
        <f aca="false">AF3/AG3*100</f>
        <v>417767.567567568</v>
      </c>
      <c r="AI3" s="24" t="n">
        <v>2136.6</v>
      </c>
      <c r="AJ3" s="26" t="n">
        <f aca="false">AI3/AH3*100</f>
        <v>0.511432711840284</v>
      </c>
      <c r="AK3" s="24" t="n">
        <v>21683.4</v>
      </c>
      <c r="AL3" s="29" t="n">
        <v>4</v>
      </c>
      <c r="AM3" s="0" t="n">
        <f aca="false">AK3/AL3*100</f>
        <v>542085</v>
      </c>
      <c r="AN3" s="24" t="n">
        <v>1629</v>
      </c>
      <c r="AO3" s="26" t="n">
        <f aca="false">AN3/AM3*100</f>
        <v>0.300506378151028</v>
      </c>
      <c r="AP3" s="24" t="n">
        <v>21246.5</v>
      </c>
      <c r="AQ3" s="29" t="n">
        <v>4.3</v>
      </c>
      <c r="AR3" s="26" t="n">
        <f aca="false">AP3/AQ3*100</f>
        <v>494104.651162791</v>
      </c>
      <c r="AS3" s="24" t="n">
        <v>1107.4</v>
      </c>
      <c r="AT3" s="26" t="n">
        <f aca="false">AS3/AR3*100</f>
        <v>0.224122561363048</v>
      </c>
      <c r="AU3" s="24" t="n">
        <v>23098.3</v>
      </c>
      <c r="AV3" s="29" t="n">
        <v>4.4</v>
      </c>
      <c r="AW3" s="0" t="n">
        <f aca="false">AU3/AV3*100</f>
        <v>524961.363636364</v>
      </c>
      <c r="AX3" s="24" t="n">
        <v>4108.8</v>
      </c>
      <c r="AY3" s="26" t="n">
        <f aca="false">AX3/AW3*100</f>
        <v>0.782686171709606</v>
      </c>
      <c r="AZ3" s="25" t="n">
        <v>29348.1</v>
      </c>
      <c r="BA3" s="27" t="n">
        <v>5</v>
      </c>
      <c r="BB3" s="0" t="n">
        <f aca="false">AZ3/BA3*100</f>
        <v>586962</v>
      </c>
      <c r="BC3" s="30" t="n">
        <v>2392.9</v>
      </c>
      <c r="BD3" s="26" t="n">
        <f aca="false">BC3/BB3*100</f>
        <v>0.407675454288353</v>
      </c>
      <c r="BE3" s="25" t="n">
        <v>56411.5</v>
      </c>
      <c r="BF3" s="25" t="n">
        <v>7.3</v>
      </c>
      <c r="BG3" s="0" t="n">
        <f aca="false">BE3/BF3*100</f>
        <v>772760.273972603</v>
      </c>
      <c r="BH3" s="24" t="n">
        <v>20339</v>
      </c>
      <c r="BI3" s="26" t="n">
        <f aca="false">BH3/BG3*100</f>
        <v>2.63199347650745</v>
      </c>
      <c r="BJ3" s="25" t="n">
        <v>101169.6</v>
      </c>
      <c r="BK3" s="27" t="n">
        <v>11.6</v>
      </c>
      <c r="BL3" s="0" t="n">
        <f aca="false">BJ3/BK3*100</f>
        <v>872151.724137931</v>
      </c>
      <c r="BM3" s="31" t="n">
        <v>23852.391</v>
      </c>
      <c r="BN3" s="26" t="n">
        <f aca="false">BM3/BL3*100</f>
        <v>2.73489008160554</v>
      </c>
      <c r="BO3" s="25" t="n">
        <v>139301.4</v>
      </c>
      <c r="BP3" s="27" t="n">
        <v>14.9</v>
      </c>
      <c r="BQ3" s="0" t="n">
        <f aca="false">BO3/BP3*100</f>
        <v>934908.724832215</v>
      </c>
      <c r="BR3" s="31" t="n">
        <v>20703.1634</v>
      </c>
      <c r="BS3" s="26" t="n">
        <f aca="false">BR3/BQ3*100</f>
        <v>2.21445825138872</v>
      </c>
      <c r="BT3" s="30" t="n">
        <v>150727.9</v>
      </c>
      <c r="BU3" s="27" t="n">
        <v>13.9</v>
      </c>
      <c r="BV3" s="0" t="n">
        <f aca="false">BT3/BU3*100</f>
        <v>1084373.38129496</v>
      </c>
      <c r="BW3" s="32"/>
      <c r="BX3" s="33" t="n">
        <v>2.8</v>
      </c>
      <c r="BY3" s="34" t="n">
        <v>158024.2767</v>
      </c>
      <c r="BZ3" s="35" t="n">
        <v>14.0709210473704</v>
      </c>
      <c r="CA3" s="0" t="n">
        <f aca="false">BY3/BZ3*100</f>
        <v>1123055.6704</v>
      </c>
      <c r="CB3" s="31" t="n">
        <v>21540.9264</v>
      </c>
      <c r="CC3" s="26" t="n">
        <f aca="false">CB3/CA3*100</f>
        <v>1.91806398985793</v>
      </c>
    </row>
    <row r="4" customFormat="false" ht="15" hidden="false" customHeight="false" outlineLevel="0" collapsed="false">
      <c r="A4" s="0" t="s">
        <v>3</v>
      </c>
      <c r="B4" s="24" t="n">
        <v>4461.4</v>
      </c>
      <c r="C4" s="25" t="n">
        <v>11.3</v>
      </c>
      <c r="D4" s="26" t="n">
        <f aca="false">B4/C4*100</f>
        <v>39481.4159292035</v>
      </c>
      <c r="E4" s="25" t="n">
        <v>440022</v>
      </c>
      <c r="F4" s="0" t="n">
        <f aca="false">E4/D4*100</f>
        <v>1114.50410185144</v>
      </c>
      <c r="G4" s="24" t="n">
        <v>3591.7</v>
      </c>
      <c r="H4" s="25" t="n">
        <v>5.8</v>
      </c>
      <c r="I4" s="0" t="n">
        <f aca="false">G4/H4*100</f>
        <v>61925.8620689655</v>
      </c>
      <c r="J4" s="24" t="n">
        <v>592243</v>
      </c>
      <c r="K4" s="26" t="n">
        <f aca="false">J4/I4*100</f>
        <v>956.374251747084</v>
      </c>
      <c r="L4" s="24" t="n">
        <v>8161.4</v>
      </c>
      <c r="M4" s="25" t="n">
        <v>9.6</v>
      </c>
      <c r="N4" s="26" t="n">
        <f aca="false">L4/M4*100</f>
        <v>85014.5833333333</v>
      </c>
      <c r="O4" s="25" t="n">
        <v>831287</v>
      </c>
      <c r="P4" s="26" t="n">
        <f aca="false">O4/N4*100</f>
        <v>977.816943171515</v>
      </c>
      <c r="Q4" s="25" t="n">
        <v>10155.1</v>
      </c>
      <c r="R4" s="25" t="n">
        <v>11.3</v>
      </c>
      <c r="S4" s="26" t="n">
        <f aca="false">Q4/R4*100</f>
        <v>89868.1415929204</v>
      </c>
      <c r="T4" s="25" t="n">
        <v>718.1</v>
      </c>
      <c r="U4" s="0" t="n">
        <f aca="false">T4/S4*100</f>
        <v>0.799059585823872</v>
      </c>
      <c r="V4" s="24" t="n">
        <v>9913.6</v>
      </c>
      <c r="W4" s="25" t="n">
        <v>12.3</v>
      </c>
      <c r="X4" s="26" t="n">
        <f aca="false">V4/W4*100</f>
        <v>80598.3739837399</v>
      </c>
      <c r="Y4" s="25" t="n">
        <v>415.7</v>
      </c>
      <c r="Z4" s="0" t="n">
        <f aca="false">Y4/X4*100</f>
        <v>0.515767228857327</v>
      </c>
      <c r="AA4" s="24" t="n">
        <v>4434.4</v>
      </c>
      <c r="AB4" s="27" t="n">
        <v>4.7</v>
      </c>
      <c r="AC4" s="26" t="n">
        <f aca="false">AA4/AB4*100</f>
        <v>94348.9361702128</v>
      </c>
      <c r="AD4" s="24" t="n">
        <v>929.7</v>
      </c>
      <c r="AE4" s="26" t="n">
        <f aca="false">AD4/AC4*100</f>
        <v>0.985384719465993</v>
      </c>
      <c r="AF4" s="24" t="n">
        <v>5807.6</v>
      </c>
      <c r="AG4" s="28" t="n">
        <v>6</v>
      </c>
      <c r="AH4" s="26" t="n">
        <f aca="false">AF4/AG4*100</f>
        <v>96793.3333333333</v>
      </c>
      <c r="AI4" s="24" t="n">
        <v>1368.4</v>
      </c>
      <c r="AJ4" s="26" t="n">
        <f aca="false">AI4/AH4*100</f>
        <v>1.4137337282182</v>
      </c>
      <c r="AK4" s="24" t="n">
        <v>11171.2</v>
      </c>
      <c r="AL4" s="29" t="n">
        <v>10.2</v>
      </c>
      <c r="AM4" s="0" t="n">
        <f aca="false">AK4/AL4*100</f>
        <v>109521.568627451</v>
      </c>
      <c r="AN4" s="24" t="n">
        <v>2426.7</v>
      </c>
      <c r="AO4" s="26" t="n">
        <f aca="false">AN4/AM4*100</f>
        <v>2.21572794328273</v>
      </c>
      <c r="AP4" s="24" t="n">
        <v>6654.9</v>
      </c>
      <c r="AQ4" s="29" t="n">
        <v>5.4</v>
      </c>
      <c r="AR4" s="26" t="n">
        <f aca="false">AP4/AQ4*100</f>
        <v>123238.888888889</v>
      </c>
      <c r="AS4" s="24" t="n">
        <v>2080.3</v>
      </c>
      <c r="AT4" s="26" t="n">
        <f aca="false">AS4/AR4*100</f>
        <v>1.68802235946446</v>
      </c>
      <c r="AU4" s="24" t="n">
        <v>8312.3</v>
      </c>
      <c r="AV4" s="29" t="n">
        <v>6.5</v>
      </c>
      <c r="AW4" s="0" t="n">
        <f aca="false">AU4/AV4*100</f>
        <v>127881.538461538</v>
      </c>
      <c r="AX4" s="24" t="n">
        <v>1246.3</v>
      </c>
      <c r="AY4" s="26" t="n">
        <f aca="false">AX4/AW4*100</f>
        <v>0.974573824332615</v>
      </c>
      <c r="AZ4" s="25" t="n">
        <v>25445.2</v>
      </c>
      <c r="BA4" s="27" t="n">
        <v>16.5</v>
      </c>
      <c r="BB4" s="0" t="n">
        <f aca="false">AZ4/BA4*100</f>
        <v>154213.333333333</v>
      </c>
      <c r="BC4" s="30" t="n">
        <v>1460.8</v>
      </c>
      <c r="BD4" s="26" t="n">
        <f aca="false">BC4/BB4*100</f>
        <v>0.947259208023517</v>
      </c>
      <c r="BE4" s="25" t="n">
        <v>30150.2</v>
      </c>
      <c r="BF4" s="25" t="n">
        <v>18.8</v>
      </c>
      <c r="BG4" s="0" t="n">
        <f aca="false">BE4/BF4*100</f>
        <v>160373.404255319</v>
      </c>
      <c r="BH4" s="24" t="n">
        <v>2789.9</v>
      </c>
      <c r="BI4" s="26" t="n">
        <f aca="false">BH4/BG4*100</f>
        <v>1.73962759782688</v>
      </c>
      <c r="BJ4" s="25" t="n">
        <v>12198.6</v>
      </c>
      <c r="BK4" s="27" t="n">
        <v>7.3</v>
      </c>
      <c r="BL4" s="0" t="n">
        <f aca="false">BJ4/BK4*100</f>
        <v>167104.109589041</v>
      </c>
      <c r="BM4" s="31" t="n">
        <v>1466.8642</v>
      </c>
      <c r="BN4" s="26" t="n">
        <f aca="false">BM4/BL4*100</f>
        <v>0.877814557408227</v>
      </c>
      <c r="BO4" s="25" t="n">
        <v>6235.7</v>
      </c>
      <c r="BP4" s="27" t="n">
        <v>3.3</v>
      </c>
      <c r="BQ4" s="0" t="n">
        <f aca="false">BO4/BP4*100</f>
        <v>188960.606060606</v>
      </c>
      <c r="BR4" s="31" t="n">
        <v>2164.5777</v>
      </c>
      <c r="BS4" s="26" t="n">
        <f aca="false">BR4/BQ4*100</f>
        <v>1.145517970717</v>
      </c>
      <c r="BT4" s="30" t="n">
        <v>16261</v>
      </c>
      <c r="BU4" s="27" t="n">
        <v>5.9</v>
      </c>
      <c r="BV4" s="0" t="n">
        <f aca="false">BT4/BU4*100</f>
        <v>275610.169491525</v>
      </c>
      <c r="BW4" s="32"/>
      <c r="BX4" s="33" t="n">
        <v>0.8</v>
      </c>
      <c r="BY4" s="34" t="n">
        <v>31792.6581</v>
      </c>
      <c r="BZ4" s="35" t="n">
        <v>9.68318151811205</v>
      </c>
      <c r="CA4" s="0" t="n">
        <f aca="false">BY4/BZ4*100</f>
        <v>328328.6391</v>
      </c>
      <c r="CB4" s="31" t="n">
        <v>3742.3266</v>
      </c>
      <c r="CC4" s="26" t="n">
        <f aca="false">CB4/CA4*100</f>
        <v>1.13981119961338</v>
      </c>
    </row>
    <row r="5" customFormat="false" ht="15" hidden="false" customHeight="false" outlineLevel="0" collapsed="false">
      <c r="A5" s="0" t="s">
        <v>4</v>
      </c>
      <c r="B5" s="24" t="n">
        <v>3390.6</v>
      </c>
      <c r="C5" s="25" t="n">
        <v>4</v>
      </c>
      <c r="D5" s="26" t="n">
        <f aca="false">B5/C5*100</f>
        <v>84765</v>
      </c>
      <c r="E5" s="25" t="n">
        <v>673517</v>
      </c>
      <c r="F5" s="0" t="n">
        <f aca="false">E5/D5*100</f>
        <v>794.569692679762</v>
      </c>
      <c r="G5" s="24" t="n">
        <v>6849</v>
      </c>
      <c r="H5" s="25" t="n">
        <v>7.1</v>
      </c>
      <c r="I5" s="0" t="n">
        <f aca="false">G5/H5*100</f>
        <v>96464.7887323944</v>
      </c>
      <c r="J5" s="24" t="n">
        <v>1333860</v>
      </c>
      <c r="K5" s="26" t="n">
        <f aca="false">J5/I5*100</f>
        <v>1382.74288217258</v>
      </c>
      <c r="L5" s="24" t="n">
        <v>7023.2</v>
      </c>
      <c r="M5" s="25" t="n">
        <v>5.5</v>
      </c>
      <c r="N5" s="26" t="n">
        <f aca="false">L5/M5*100</f>
        <v>127694.545454545</v>
      </c>
      <c r="O5" s="25" t="n">
        <v>1857127</v>
      </c>
      <c r="P5" s="26" t="n">
        <f aca="false">O5/N5*100</f>
        <v>1454.3510792801</v>
      </c>
      <c r="Q5" s="25" t="n">
        <v>5110.4</v>
      </c>
      <c r="R5" s="25" t="n">
        <v>3.1</v>
      </c>
      <c r="S5" s="26" t="n">
        <f aca="false">Q5/R5*100</f>
        <v>164851.612903226</v>
      </c>
      <c r="T5" s="25" t="n">
        <v>1962.8</v>
      </c>
      <c r="U5" s="0" t="n">
        <f aca="false">T5/S5*100</f>
        <v>1.19064652473388</v>
      </c>
      <c r="V5" s="24" t="n">
        <v>4665</v>
      </c>
      <c r="W5" s="25" t="n">
        <v>3.2</v>
      </c>
      <c r="X5" s="26" t="n">
        <f aca="false">V5/W5*100</f>
        <v>145781.25</v>
      </c>
      <c r="Y5" s="25" t="n">
        <v>3204</v>
      </c>
      <c r="Z5" s="0" t="n">
        <f aca="false">Y5/X5*100</f>
        <v>2.19781350482315</v>
      </c>
      <c r="AA5" s="24" t="n">
        <v>4958</v>
      </c>
      <c r="AB5" s="27" t="n">
        <v>2.3</v>
      </c>
      <c r="AC5" s="26" t="n">
        <f aca="false">AA5/AB5*100</f>
        <v>215565.217391304</v>
      </c>
      <c r="AD5" s="24" t="n">
        <v>2613.1</v>
      </c>
      <c r="AE5" s="26" t="n">
        <f aca="false">AD5/AC5*100</f>
        <v>1.21220855183542</v>
      </c>
      <c r="AF5" s="24" t="n">
        <v>17029.9</v>
      </c>
      <c r="AG5" s="28" t="n">
        <v>7.4</v>
      </c>
      <c r="AH5" s="26" t="n">
        <f aca="false">AF5/AG5*100</f>
        <v>230133.783783784</v>
      </c>
      <c r="AI5" s="24" t="n">
        <v>3314.9</v>
      </c>
      <c r="AJ5" s="26" t="n">
        <f aca="false">AI5/AH5*100</f>
        <v>1.44042302068714</v>
      </c>
      <c r="AK5" s="24" t="n">
        <v>26496.9</v>
      </c>
      <c r="AL5" s="29" t="n">
        <v>10.6</v>
      </c>
      <c r="AM5" s="0" t="n">
        <f aca="false">AK5/AL5*100</f>
        <v>249970.754716981</v>
      </c>
      <c r="AN5" s="24" t="n">
        <v>3849.9</v>
      </c>
      <c r="AO5" s="26" t="n">
        <f aca="false">AN5/AM5*100</f>
        <v>1.54014016734033</v>
      </c>
      <c r="AP5" s="24" t="n">
        <v>24829.9</v>
      </c>
      <c r="AQ5" s="29" t="n">
        <v>9.4</v>
      </c>
      <c r="AR5" s="26" t="n">
        <f aca="false">AP5/AQ5*100</f>
        <v>264147.872340426</v>
      </c>
      <c r="AS5" s="24" t="n">
        <v>4720.8</v>
      </c>
      <c r="AT5" s="26" t="n">
        <f aca="false">AS5/AR5*100</f>
        <v>1.7871807780136</v>
      </c>
      <c r="AU5" s="24" t="n">
        <v>22782.1</v>
      </c>
      <c r="AV5" s="29" t="n">
        <v>8.3</v>
      </c>
      <c r="AW5" s="0" t="n">
        <f aca="false">AU5/AV5*100</f>
        <v>274483.13253012</v>
      </c>
      <c r="AX5" s="24" t="n">
        <v>5906.6</v>
      </c>
      <c r="AY5" s="26" t="n">
        <f aca="false">AX5/AW5*100</f>
        <v>2.15189907866264</v>
      </c>
      <c r="AZ5" s="25" t="n">
        <v>27015.3</v>
      </c>
      <c r="BA5" s="27" t="n">
        <v>9.6</v>
      </c>
      <c r="BB5" s="0" t="n">
        <f aca="false">AZ5/BA5*100</f>
        <v>281409.375</v>
      </c>
      <c r="BC5" s="30" t="n">
        <v>9978.7</v>
      </c>
      <c r="BD5" s="26" t="n">
        <f aca="false">BC5/BB5*100</f>
        <v>3.54597283761424</v>
      </c>
      <c r="BE5" s="25" t="n">
        <v>21262.5</v>
      </c>
      <c r="BF5" s="25" t="n">
        <v>5.8</v>
      </c>
      <c r="BG5" s="0" t="n">
        <f aca="false">BE5/BF5*100</f>
        <v>366594.827586207</v>
      </c>
      <c r="BH5" s="24" t="n">
        <v>6734.6</v>
      </c>
      <c r="BI5" s="26" t="n">
        <f aca="false">BH5/BG5*100</f>
        <v>1.83706901822457</v>
      </c>
      <c r="BJ5" s="25" t="n">
        <v>34029.9</v>
      </c>
      <c r="BK5" s="27" t="n">
        <v>8.1</v>
      </c>
      <c r="BL5" s="0" t="n">
        <f aca="false">BJ5/BK5*100</f>
        <v>420122.222222222</v>
      </c>
      <c r="BM5" s="31" t="n">
        <v>6077.5891</v>
      </c>
      <c r="BN5" s="26" t="n">
        <f aca="false">BM5/BL5*100</f>
        <v>1.4466240485573</v>
      </c>
      <c r="BO5" s="25" t="n">
        <v>17097.6</v>
      </c>
      <c r="BP5" s="27" t="n">
        <v>3.6</v>
      </c>
      <c r="BQ5" s="0" t="n">
        <f aca="false">BO5/BP5*100</f>
        <v>474933.333333333</v>
      </c>
      <c r="BR5" s="31" t="n">
        <v>7249.7788</v>
      </c>
      <c r="BS5" s="26" t="n">
        <f aca="false">BR5/BQ5*100</f>
        <v>1.52648346434587</v>
      </c>
      <c r="BT5" s="30" t="n">
        <v>34001.3</v>
      </c>
      <c r="BU5" s="27" t="n">
        <v>6.5</v>
      </c>
      <c r="BV5" s="0" t="n">
        <f aca="false">BT5/BU5*100</f>
        <v>523096.923076923</v>
      </c>
      <c r="BW5" s="32"/>
      <c r="BX5" s="33" t="n">
        <v>2.7</v>
      </c>
      <c r="BY5" s="34" t="n">
        <v>39150.6138</v>
      </c>
      <c r="BZ5" s="35" t="n">
        <v>7.01556520482192</v>
      </c>
      <c r="CA5" s="0" t="n">
        <f aca="false">BY5/BZ5*100</f>
        <v>558053.5945</v>
      </c>
      <c r="CB5" s="31" t="n">
        <v>11950.5112</v>
      </c>
      <c r="CC5" s="26" t="n">
        <f aca="false">CB5/CA5*100</f>
        <v>2.14146299168762</v>
      </c>
    </row>
    <row r="6" customFormat="false" ht="15" hidden="false" customHeight="false" outlineLevel="0" collapsed="false">
      <c r="A6" s="0" t="s">
        <v>5</v>
      </c>
      <c r="B6" s="24" t="n">
        <v>6407.7</v>
      </c>
      <c r="C6" s="25" t="n">
        <v>7.3</v>
      </c>
      <c r="D6" s="26" t="n">
        <f aca="false">B6/C6*100</f>
        <v>87776.7123287671</v>
      </c>
      <c r="E6" s="25" t="n">
        <v>1733864</v>
      </c>
      <c r="F6" s="0" t="n">
        <f aca="false">E6/D6*100</f>
        <v>1975.31207765657</v>
      </c>
      <c r="G6" s="24" t="n">
        <v>4231.7</v>
      </c>
      <c r="H6" s="25" t="n">
        <v>3.9</v>
      </c>
      <c r="I6" s="0" t="n">
        <f aca="false">G6/H6*100</f>
        <v>108505.128205128</v>
      </c>
      <c r="J6" s="24" t="n">
        <v>2097874</v>
      </c>
      <c r="K6" s="26" t="n">
        <f aca="false">J6/I6*100</f>
        <v>1933.4330410946</v>
      </c>
      <c r="L6" s="24" t="n">
        <v>16037.5</v>
      </c>
      <c r="M6" s="25" t="n">
        <v>11.5</v>
      </c>
      <c r="N6" s="26" t="n">
        <f aca="false">L6/M6*100</f>
        <v>139456.52173913</v>
      </c>
      <c r="O6" s="25" t="n">
        <v>2454560</v>
      </c>
      <c r="P6" s="26" t="n">
        <f aca="false">O6/N6*100</f>
        <v>1760.08978955573</v>
      </c>
      <c r="Q6" s="25" t="n">
        <v>11196.4</v>
      </c>
      <c r="R6" s="25" t="n">
        <v>7.3</v>
      </c>
      <c r="S6" s="26" t="n">
        <f aca="false">Q6/R6*100</f>
        <v>153375.342465753</v>
      </c>
      <c r="T6" s="25" t="n">
        <v>6263.5</v>
      </c>
      <c r="U6" s="0" t="n">
        <f aca="false">T6/S6*100</f>
        <v>4.08377246257726</v>
      </c>
      <c r="V6" s="24" t="n">
        <v>7505.1</v>
      </c>
      <c r="W6" s="25" t="n">
        <v>4.6</v>
      </c>
      <c r="X6" s="26" t="n">
        <f aca="false">V6/W6*100</f>
        <v>163154.347826087</v>
      </c>
      <c r="Y6" s="25" t="n">
        <v>4674.6</v>
      </c>
      <c r="Z6" s="0" t="n">
        <f aca="false">Y6/X6*100</f>
        <v>2.8651397050006</v>
      </c>
      <c r="AA6" s="24" t="n">
        <v>13431.8</v>
      </c>
      <c r="AB6" s="27" t="n">
        <v>7.1</v>
      </c>
      <c r="AC6" s="26" t="n">
        <f aca="false">AA6/AB6*100</f>
        <v>189180.281690141</v>
      </c>
      <c r="AD6" s="24" t="n">
        <v>3190.3</v>
      </c>
      <c r="AE6" s="26" t="n">
        <f aca="false">AD6/AC6*100</f>
        <v>1.68638082758826</v>
      </c>
      <c r="AF6" s="24" t="n">
        <v>15588.5</v>
      </c>
      <c r="AG6" s="28" t="n">
        <v>6.3</v>
      </c>
      <c r="AH6" s="26" t="n">
        <f aca="false">AF6/AG6*100</f>
        <v>247436.507936508</v>
      </c>
      <c r="AI6" s="24" t="n">
        <v>8995.3</v>
      </c>
      <c r="AJ6" s="26" t="n">
        <f aca="false">AI6/AH6*100</f>
        <v>3.63539724797126</v>
      </c>
      <c r="AK6" s="24" t="n">
        <v>16169.4</v>
      </c>
      <c r="AL6" s="29" t="n">
        <v>5.6</v>
      </c>
      <c r="AM6" s="0" t="n">
        <f aca="false">AK6/AL6*100</f>
        <v>288739.285714286</v>
      </c>
      <c r="AN6" s="24" t="n">
        <v>6608.9</v>
      </c>
      <c r="AO6" s="26" t="n">
        <f aca="false">AN6/AM6*100</f>
        <v>2.28888146746323</v>
      </c>
      <c r="AP6" s="24" t="n">
        <v>13520.8</v>
      </c>
      <c r="AQ6" s="29" t="n">
        <v>4.6</v>
      </c>
      <c r="AR6" s="26" t="n">
        <f aca="false">AP6/AQ6*100</f>
        <v>293930.434782609</v>
      </c>
      <c r="AS6" s="24" t="n">
        <v>7564.3</v>
      </c>
      <c r="AT6" s="26" t="n">
        <f aca="false">AS6/AR6*100</f>
        <v>2.57350008875215</v>
      </c>
      <c r="AU6" s="24" t="n">
        <v>24742.4</v>
      </c>
      <c r="AV6" s="29" t="n">
        <v>7.2</v>
      </c>
      <c r="AW6" s="0" t="n">
        <f aca="false">AU6/AV6*100</f>
        <v>343644.444444444</v>
      </c>
      <c r="AX6" s="24" t="n">
        <v>6769.7</v>
      </c>
      <c r="AY6" s="26" t="n">
        <f aca="false">AX6/AW6*100</f>
        <v>1.96997219348163</v>
      </c>
      <c r="AZ6" s="25" t="n">
        <v>50120.6</v>
      </c>
      <c r="BA6" s="27" t="n">
        <v>12.4</v>
      </c>
      <c r="BB6" s="0" t="n">
        <f aca="false">AZ6/BA6*100</f>
        <v>404198.387096774</v>
      </c>
      <c r="BC6" s="30" t="n">
        <v>9905.2</v>
      </c>
      <c r="BD6" s="26" t="n">
        <f aca="false">BC6/BB6*100</f>
        <v>2.45057880392493</v>
      </c>
      <c r="BE6" s="25" t="n">
        <v>27123.6</v>
      </c>
      <c r="BF6" s="25" t="n">
        <v>5.9</v>
      </c>
      <c r="BG6" s="0" t="n">
        <f aca="false">BE6/BF6*100</f>
        <v>459722.033898305</v>
      </c>
      <c r="BH6" s="24" t="n">
        <v>7729.3</v>
      </c>
      <c r="BI6" s="26" t="n">
        <f aca="false">BH6/BG6*100</f>
        <v>1.68129857393561</v>
      </c>
      <c r="BJ6" s="25" t="n">
        <v>32481.8</v>
      </c>
      <c r="BK6" s="27" t="n">
        <v>6.1</v>
      </c>
      <c r="BL6" s="0" t="n">
        <f aca="false">BJ6/BK6*100</f>
        <v>532488.524590164</v>
      </c>
      <c r="BM6" s="31" t="n">
        <v>13518.6942</v>
      </c>
      <c r="BN6" s="26" t="n">
        <f aca="false">BM6/BL6*100</f>
        <v>2.53877662629534</v>
      </c>
      <c r="BO6" s="25" t="n">
        <v>36250.3</v>
      </c>
      <c r="BP6" s="27" t="n">
        <v>5.9</v>
      </c>
      <c r="BQ6" s="0" t="n">
        <f aca="false">BO6/BP6*100</f>
        <v>614411.86440678</v>
      </c>
      <c r="BR6" s="31" t="n">
        <v>12725.1162</v>
      </c>
      <c r="BS6" s="26" t="n">
        <f aca="false">BR6/BQ6*100</f>
        <v>2.07110522064645</v>
      </c>
      <c r="BT6" s="30" t="n">
        <v>57946.9</v>
      </c>
      <c r="BU6" s="27" t="n">
        <v>7.3</v>
      </c>
      <c r="BV6" s="0" t="n">
        <f aca="false">BT6/BU6*100</f>
        <v>793793.150684932</v>
      </c>
      <c r="BW6" s="32"/>
      <c r="BX6" s="33" t="n">
        <v>2.8</v>
      </c>
      <c r="BY6" s="34" t="n">
        <v>43602.2992</v>
      </c>
      <c r="BZ6" s="35" t="n">
        <v>6.15194227977351</v>
      </c>
      <c r="CA6" s="0" t="n">
        <f aca="false">BY6/BZ6*100</f>
        <v>708756.6368</v>
      </c>
      <c r="CB6" s="31" t="n">
        <v>24847.9029</v>
      </c>
      <c r="CC6" s="26" t="n">
        <f aca="false">CB6/CA6*100</f>
        <v>3.50584412333506</v>
      </c>
    </row>
    <row r="7" customFormat="false" ht="15" hidden="false" customHeight="false" outlineLevel="0" collapsed="false">
      <c r="A7" s="0" t="s">
        <v>6</v>
      </c>
      <c r="B7" s="24" t="n">
        <v>452.3</v>
      </c>
      <c r="C7" s="25" t="n">
        <v>1.3</v>
      </c>
      <c r="D7" s="26" t="n">
        <f aca="false">B7/C7*100</f>
        <v>34792.3076923077</v>
      </c>
      <c r="E7" s="25" t="n">
        <v>494151</v>
      </c>
      <c r="F7" s="0" t="n">
        <f aca="false">E7/D7*100</f>
        <v>1420.28808313067</v>
      </c>
      <c r="G7" s="24" t="n">
        <v>736.8</v>
      </c>
      <c r="H7" s="25" t="n">
        <v>1.5</v>
      </c>
      <c r="I7" s="0" t="n">
        <f aca="false">G7/H7*100</f>
        <v>49120</v>
      </c>
      <c r="J7" s="24" t="n">
        <v>134722</v>
      </c>
      <c r="K7" s="26" t="n">
        <f aca="false">J7/I7*100</f>
        <v>274.271172638437</v>
      </c>
      <c r="L7" s="24" t="n">
        <v>2496</v>
      </c>
      <c r="M7" s="25" t="n">
        <v>4.3</v>
      </c>
      <c r="N7" s="26" t="n">
        <f aca="false">L7/M7*100</f>
        <v>58046.511627907</v>
      </c>
      <c r="O7" s="25" t="n">
        <v>1003971</v>
      </c>
      <c r="P7" s="26" t="n">
        <f aca="false">O7/N7*100</f>
        <v>1729.59747596154</v>
      </c>
      <c r="Q7" s="25" t="n">
        <v>2526.9</v>
      </c>
      <c r="R7" s="25" t="n">
        <v>4.4</v>
      </c>
      <c r="S7" s="26" t="n">
        <f aca="false">Q7/R7*100</f>
        <v>57429.5454545455</v>
      </c>
      <c r="T7" s="25" t="n">
        <v>636.5</v>
      </c>
      <c r="U7" s="0" t="n">
        <f aca="false">T7/S7*100</f>
        <v>1.10831453559698</v>
      </c>
      <c r="V7" s="24" t="n">
        <v>1619.6</v>
      </c>
      <c r="W7" s="25" t="n">
        <v>3.2</v>
      </c>
      <c r="X7" s="26" t="n">
        <f aca="false">V7/W7*100</f>
        <v>50612.5</v>
      </c>
      <c r="Y7" s="25" t="n">
        <v>4070.1</v>
      </c>
      <c r="Z7" s="0" t="n">
        <f aca="false">Y7/X7*100</f>
        <v>8.04168930600148</v>
      </c>
      <c r="AA7" s="24" t="n">
        <v>2479.9</v>
      </c>
      <c r="AB7" s="27" t="n">
        <v>3.5</v>
      </c>
      <c r="AC7" s="26" t="n">
        <f aca="false">AA7/AB7*100</f>
        <v>70854.2857142857</v>
      </c>
      <c r="AD7" s="24" t="n">
        <v>2519.5</v>
      </c>
      <c r="AE7" s="26" t="n">
        <f aca="false">AD7/AC7*100</f>
        <v>3.55588935037703</v>
      </c>
      <c r="AF7" s="24" t="n">
        <v>2492.8</v>
      </c>
      <c r="AG7" s="28" t="n">
        <v>3.1</v>
      </c>
      <c r="AH7" s="26" t="n">
        <f aca="false">AF7/AG7*100</f>
        <v>80412.9032258065</v>
      </c>
      <c r="AI7" s="24" t="n">
        <v>811.8</v>
      </c>
      <c r="AJ7" s="26" t="n">
        <f aca="false">AI7/AH7*100</f>
        <v>1.00953947368421</v>
      </c>
      <c r="AK7" s="24" t="n">
        <v>514.7</v>
      </c>
      <c r="AL7" s="29" t="n">
        <v>0.6</v>
      </c>
      <c r="AM7" s="0" t="n">
        <f aca="false">AK7/AL7*100</f>
        <v>85783.3333333333</v>
      </c>
      <c r="AN7" s="24" t="n">
        <v>797.1</v>
      </c>
      <c r="AO7" s="26" t="n">
        <f aca="false">AN7/AM7*100</f>
        <v>0.929201476588304</v>
      </c>
      <c r="AP7" s="24" t="n">
        <v>463.1</v>
      </c>
      <c r="AQ7" s="29" t="n">
        <v>0.5</v>
      </c>
      <c r="AR7" s="26" t="n">
        <f aca="false">AP7/AQ7*100</f>
        <v>92620</v>
      </c>
      <c r="AS7" s="24" t="n">
        <v>377.8</v>
      </c>
      <c r="AT7" s="26" t="n">
        <f aca="false">AS7/AR7*100</f>
        <v>0.407903260634852</v>
      </c>
      <c r="AU7" s="24" t="n">
        <v>795.2</v>
      </c>
      <c r="AV7" s="29" t="n">
        <v>0.9</v>
      </c>
      <c r="AW7" s="0" t="n">
        <f aca="false">AU7/AV7*100</f>
        <v>88355.5555555556</v>
      </c>
      <c r="AX7" s="24" t="n">
        <v>225</v>
      </c>
      <c r="AY7" s="26" t="n">
        <f aca="false">AX7/AW7*100</f>
        <v>0.25465291750503</v>
      </c>
      <c r="AZ7" s="25" t="n">
        <v>1342.5</v>
      </c>
      <c r="BA7" s="27" t="n">
        <v>1.5</v>
      </c>
      <c r="BB7" s="0" t="n">
        <f aca="false">AZ7/BA7*100</f>
        <v>89500</v>
      </c>
      <c r="BC7" s="30" t="n">
        <v>282.8</v>
      </c>
      <c r="BD7" s="26" t="n">
        <f aca="false">BC7/BB7*100</f>
        <v>0.315977653631285</v>
      </c>
      <c r="BE7" s="25" t="n">
        <v>261.5</v>
      </c>
      <c r="BF7" s="25" t="n">
        <v>0.2</v>
      </c>
      <c r="BG7" s="0" t="n">
        <f aca="false">BE7/BF7*100</f>
        <v>130750</v>
      </c>
      <c r="BH7" s="24" t="n">
        <v>361</v>
      </c>
      <c r="BI7" s="26" t="n">
        <f aca="false">BH7/BG7*100</f>
        <v>0.276099426386233</v>
      </c>
      <c r="BJ7" s="25" t="n">
        <v>219.2</v>
      </c>
      <c r="BK7" s="27" t="n">
        <v>0.2</v>
      </c>
      <c r="BL7" s="0" t="n">
        <f aca="false">BJ7/BK7*100</f>
        <v>109600</v>
      </c>
      <c r="BM7" s="31" t="n">
        <v>253.3257</v>
      </c>
      <c r="BN7" s="26" t="n">
        <f aca="false">BM7/BL7*100</f>
        <v>0.231136587591241</v>
      </c>
      <c r="BO7" s="25" t="n">
        <v>732.1</v>
      </c>
      <c r="BP7" s="27" t="n">
        <v>0.6</v>
      </c>
      <c r="BQ7" s="0" t="n">
        <f aca="false">BO7/BP7*100</f>
        <v>122016.666666667</v>
      </c>
      <c r="BR7" s="31" t="n">
        <v>154.704</v>
      </c>
      <c r="BS7" s="26" t="n">
        <f aca="false">BR7/BQ7*100</f>
        <v>0.126789236443109</v>
      </c>
      <c r="BT7" s="30" t="n">
        <v>7938.1</v>
      </c>
      <c r="BU7" s="27" t="n">
        <v>4.6</v>
      </c>
      <c r="BV7" s="0" t="n">
        <f aca="false">BT7/BU7*100</f>
        <v>172567.391304348</v>
      </c>
      <c r="BW7" s="32"/>
      <c r="BX7" s="33" t="n">
        <v>0.1</v>
      </c>
      <c r="BY7" s="34" t="n">
        <v>5398.869</v>
      </c>
      <c r="BZ7" s="35" t="n">
        <v>2.85112440114221</v>
      </c>
      <c r="CA7" s="0" t="n">
        <f aca="false">BY7/BZ7*100</f>
        <v>189359.2927</v>
      </c>
      <c r="CB7" s="31" t="n">
        <v>1402.3951</v>
      </c>
      <c r="CC7" s="26" t="n">
        <f aca="false">CB7/CA7*100</f>
        <v>0.740600094140508</v>
      </c>
    </row>
    <row r="8" customFormat="false" ht="15" hidden="false" customHeight="false" outlineLevel="0" collapsed="false">
      <c r="A8" s="0" t="s">
        <v>7</v>
      </c>
      <c r="B8" s="24" t="n">
        <v>2715.1</v>
      </c>
      <c r="C8" s="25" t="n">
        <v>5.3</v>
      </c>
      <c r="D8" s="26" t="n">
        <f aca="false">B8/C8*100</f>
        <v>51228.3018867925</v>
      </c>
      <c r="E8" s="25" t="n">
        <v>1020090</v>
      </c>
      <c r="F8" s="0" t="n">
        <f aca="false">E8/D8*100</f>
        <v>1991.26256859784</v>
      </c>
      <c r="G8" s="24" t="n">
        <v>3549.6</v>
      </c>
      <c r="H8" s="25" t="n">
        <v>5</v>
      </c>
      <c r="I8" s="0" t="n">
        <f aca="false">G8/H8*100</f>
        <v>70992</v>
      </c>
      <c r="J8" s="24" t="n">
        <v>768521</v>
      </c>
      <c r="K8" s="26" t="n">
        <f aca="false">J8/I8*100</f>
        <v>1082.54592066712</v>
      </c>
      <c r="L8" s="24" t="n">
        <v>4724.5</v>
      </c>
      <c r="M8" s="25" t="n">
        <v>5.4</v>
      </c>
      <c r="N8" s="26" t="n">
        <f aca="false">L8/M8*100</f>
        <v>87490.7407407407</v>
      </c>
      <c r="O8" s="25" t="n">
        <v>1229625</v>
      </c>
      <c r="P8" s="26" t="n">
        <f aca="false">O8/N8*100</f>
        <v>1405.43443750661</v>
      </c>
      <c r="Q8" s="25" t="n">
        <v>4302</v>
      </c>
      <c r="R8" s="25" t="n">
        <v>3</v>
      </c>
      <c r="S8" s="26" t="n">
        <f aca="false">Q8/R8*100</f>
        <v>143400</v>
      </c>
      <c r="T8" s="25" t="n">
        <v>1848.4</v>
      </c>
      <c r="U8" s="0" t="n">
        <f aca="false">T8/S8*100</f>
        <v>1.28898186889819</v>
      </c>
      <c r="V8" s="24" t="n">
        <v>4386.6</v>
      </c>
      <c r="W8" s="25" t="n">
        <v>2.7</v>
      </c>
      <c r="X8" s="26" t="n">
        <f aca="false">V8/W8*100</f>
        <v>162466.666666667</v>
      </c>
      <c r="Y8" s="25" t="n">
        <v>1360.3</v>
      </c>
      <c r="Z8" s="0" t="n">
        <f aca="false">Y8/X8*100</f>
        <v>0.837279441936808</v>
      </c>
      <c r="AA8" s="24" t="n">
        <v>7190.6</v>
      </c>
      <c r="AB8" s="27" t="n">
        <v>2.8</v>
      </c>
      <c r="AC8" s="26" t="n">
        <f aca="false">AA8/AB8*100</f>
        <v>256807.142857143</v>
      </c>
      <c r="AD8" s="24" t="n">
        <v>5321.5</v>
      </c>
      <c r="AE8" s="26" t="n">
        <f aca="false">AD8/AC8*100</f>
        <v>2.07217756515451</v>
      </c>
      <c r="AF8" s="24" t="n">
        <v>15667.6</v>
      </c>
      <c r="AG8" s="28" t="n">
        <v>4.6</v>
      </c>
      <c r="AH8" s="26" t="n">
        <f aca="false">AF8/AG8*100</f>
        <v>340600</v>
      </c>
      <c r="AI8" s="24" t="n">
        <v>8448.4</v>
      </c>
      <c r="AJ8" s="26" t="n">
        <f aca="false">AI8/AH8*100</f>
        <v>2.48044627128597</v>
      </c>
      <c r="AK8" s="24" t="n">
        <v>19439.8</v>
      </c>
      <c r="AL8" s="29" t="n">
        <v>4.5</v>
      </c>
      <c r="AM8" s="0" t="n">
        <f aca="false">AK8/AL8*100</f>
        <v>431995.555555556</v>
      </c>
      <c r="AN8" s="24" t="n">
        <v>6787.1</v>
      </c>
      <c r="AO8" s="26" t="n">
        <f aca="false">AN8/AM8*100</f>
        <v>1.57110412658566</v>
      </c>
      <c r="AP8" s="24" t="n">
        <v>15924.8</v>
      </c>
      <c r="AQ8" s="29" t="n">
        <v>3.6</v>
      </c>
      <c r="AR8" s="26" t="n">
        <f aca="false">AP8/AQ8*100</f>
        <v>442355.555555556</v>
      </c>
      <c r="AS8" s="24" t="n">
        <v>15574.9</v>
      </c>
      <c r="AT8" s="26" t="n">
        <f aca="false">AS8/AR8*100</f>
        <v>3.5209007334472</v>
      </c>
      <c r="AU8" s="24" t="n">
        <v>13724.3</v>
      </c>
      <c r="AV8" s="29" t="n">
        <v>2.7</v>
      </c>
      <c r="AW8" s="0" t="n">
        <f aca="false">AU8/AV8*100</f>
        <v>508307.407407407</v>
      </c>
      <c r="AX8" s="24" t="n">
        <v>13492</v>
      </c>
      <c r="AY8" s="26" t="n">
        <f aca="false">AX8/AW8*100</f>
        <v>2.65429930852575</v>
      </c>
      <c r="AZ8" s="25" t="n">
        <v>14833.8</v>
      </c>
      <c r="BA8" s="27" t="n">
        <v>3.2</v>
      </c>
      <c r="BB8" s="0" t="n">
        <f aca="false">AZ8/BA8*100</f>
        <v>463556.25</v>
      </c>
      <c r="BC8" s="30" t="n">
        <v>11604.9</v>
      </c>
      <c r="BD8" s="26" t="n">
        <f aca="false">BC8/BB8*100</f>
        <v>2.50345022853214</v>
      </c>
      <c r="BE8" s="25" t="n">
        <v>13978</v>
      </c>
      <c r="BF8" s="25" t="n">
        <v>2.7</v>
      </c>
      <c r="BG8" s="0" t="n">
        <f aca="false">BE8/BF8*100</f>
        <v>517703.703703704</v>
      </c>
      <c r="BH8" s="24" t="n">
        <v>9232.9</v>
      </c>
      <c r="BI8" s="26" t="n">
        <f aca="false">BH8/BG8*100</f>
        <v>1.78343325225354</v>
      </c>
      <c r="BJ8" s="25" t="n">
        <v>16574.3</v>
      </c>
      <c r="BK8" s="27" t="n">
        <v>2.7</v>
      </c>
      <c r="BL8" s="0" t="n">
        <f aca="false">BJ8/BK8*100</f>
        <v>613862.962962963</v>
      </c>
      <c r="BM8" s="31" t="n">
        <v>10539.6734</v>
      </c>
      <c r="BN8" s="26" t="n">
        <f aca="false">BM8/BL8*100</f>
        <v>1.71694238550044</v>
      </c>
      <c r="BO8" s="25" t="n">
        <v>21001.5</v>
      </c>
      <c r="BP8" s="27" t="n">
        <v>2.7</v>
      </c>
      <c r="BQ8" s="0" t="n">
        <f aca="false">BO8/BP8*100</f>
        <v>777833.333333333</v>
      </c>
      <c r="BR8" s="31" t="n">
        <v>10401.3478</v>
      </c>
      <c r="BS8" s="26" t="n">
        <f aca="false">BR8/BQ8*100</f>
        <v>1.337220629955</v>
      </c>
      <c r="BT8" s="30" t="n">
        <v>17575.5</v>
      </c>
      <c r="BU8" s="27" t="n">
        <v>1.8</v>
      </c>
      <c r="BV8" s="0" t="n">
        <f aca="false">BT8/BU8*100</f>
        <v>976416.666666667</v>
      </c>
      <c r="BW8" s="32"/>
      <c r="BX8" s="33" t="n">
        <v>0.5</v>
      </c>
      <c r="BY8" s="34" t="n">
        <v>21706.779</v>
      </c>
      <c r="BZ8" s="35" t="n">
        <v>0.98726532557127</v>
      </c>
      <c r="CA8" s="0" t="n">
        <f aca="false">BY8/BZ8*100</f>
        <v>2198677.3401</v>
      </c>
      <c r="CB8" s="31" t="n">
        <v>15471.0348</v>
      </c>
      <c r="CC8" s="26" t="n">
        <f aca="false">CB8/CA8*100</f>
        <v>0.70365189643044</v>
      </c>
    </row>
    <row r="9" customFormat="false" ht="15" hidden="false" customHeight="false" outlineLevel="0" collapsed="false">
      <c r="A9" s="0" t="s">
        <v>8</v>
      </c>
      <c r="B9" s="24" t="n">
        <v>1523.5</v>
      </c>
      <c r="C9" s="25" t="n">
        <v>4.8</v>
      </c>
      <c r="D9" s="26" t="n">
        <f aca="false">B9/C9*100</f>
        <v>31739.5833333333</v>
      </c>
      <c r="E9" s="25" t="n">
        <v>604517</v>
      </c>
      <c r="F9" s="0" t="n">
        <f aca="false">E9/D9*100</f>
        <v>1904.6154250082</v>
      </c>
      <c r="G9" s="24" t="n">
        <v>662</v>
      </c>
      <c r="H9" s="25" t="n">
        <v>1.5</v>
      </c>
      <c r="I9" s="0" t="n">
        <f aca="false">G9/H9*100</f>
        <v>44133.3333333333</v>
      </c>
      <c r="J9" s="24" t="n">
        <v>423845</v>
      </c>
      <c r="K9" s="26" t="n">
        <f aca="false">J9/I9*100</f>
        <v>960.373867069486</v>
      </c>
      <c r="L9" s="24" t="n">
        <v>980.7</v>
      </c>
      <c r="M9" s="25" t="n">
        <v>1.5</v>
      </c>
      <c r="N9" s="26" t="n">
        <f aca="false">L9/M9*100</f>
        <v>65380</v>
      </c>
      <c r="O9" s="25" t="n">
        <v>233323</v>
      </c>
      <c r="P9" s="26" t="n">
        <f aca="false">O9/N9*100</f>
        <v>356.872132150505</v>
      </c>
      <c r="Q9" s="25" t="n">
        <v>1695.7</v>
      </c>
      <c r="R9" s="25" t="n">
        <v>2.3</v>
      </c>
      <c r="S9" s="26" t="n">
        <f aca="false">Q9/R9*100</f>
        <v>73726.0869565217</v>
      </c>
      <c r="T9" s="25" t="n">
        <v>424.7</v>
      </c>
      <c r="U9" s="0" t="n">
        <f aca="false">T9/S9*100</f>
        <v>0.576051188299817</v>
      </c>
      <c r="V9" s="24" t="n">
        <v>2095.8</v>
      </c>
      <c r="W9" s="25" t="n">
        <v>3.8</v>
      </c>
      <c r="X9" s="26" t="n">
        <f aca="false">V9/W9*100</f>
        <v>55152.6315789474</v>
      </c>
      <c r="Y9" s="25" t="n">
        <v>564</v>
      </c>
      <c r="Z9" s="0" t="n">
        <f aca="false">Y9/X9*100</f>
        <v>1.02261666189522</v>
      </c>
      <c r="AA9" s="24" t="n">
        <v>2159.2</v>
      </c>
      <c r="AB9" s="27" t="n">
        <v>3.1</v>
      </c>
      <c r="AC9" s="26" t="n">
        <f aca="false">AA9/AB9*100</f>
        <v>69651.6129032258</v>
      </c>
      <c r="AD9" s="24" t="n">
        <v>827.6</v>
      </c>
      <c r="AE9" s="26" t="n">
        <f aca="false">AD9/AC9*100</f>
        <v>1.18819933308633</v>
      </c>
      <c r="AF9" s="24" t="n">
        <v>3299</v>
      </c>
      <c r="AG9" s="28" t="n">
        <v>3.5</v>
      </c>
      <c r="AH9" s="26" t="n">
        <f aca="false">AF9/AG9*100</f>
        <v>94257.1428571429</v>
      </c>
      <c r="AI9" s="24" t="n">
        <v>459.9</v>
      </c>
      <c r="AJ9" s="26" t="n">
        <f aca="false">AI9/AH9*100</f>
        <v>0.487920581994544</v>
      </c>
      <c r="AK9" s="24" t="n">
        <v>3451.8</v>
      </c>
      <c r="AL9" s="29" t="n">
        <v>3.1</v>
      </c>
      <c r="AM9" s="0" t="n">
        <f aca="false">AK9/AL9*100</f>
        <v>111348.387096774</v>
      </c>
      <c r="AN9" s="24" t="n">
        <v>723</v>
      </c>
      <c r="AO9" s="26" t="n">
        <f aca="false">AN9/AM9*100</f>
        <v>0.649313401703459</v>
      </c>
      <c r="AP9" s="24" t="n">
        <v>2272.1</v>
      </c>
      <c r="AQ9" s="29" t="n">
        <v>1.9</v>
      </c>
      <c r="AR9" s="26" t="n">
        <f aca="false">AP9/AQ9*100</f>
        <v>119584.210526316</v>
      </c>
      <c r="AS9" s="24" t="n">
        <v>504.5</v>
      </c>
      <c r="AT9" s="26" t="n">
        <f aca="false">AS9/AR9*100</f>
        <v>0.421878438449012</v>
      </c>
      <c r="AU9" s="24" t="n">
        <v>2504.8</v>
      </c>
      <c r="AV9" s="29" t="n">
        <v>2</v>
      </c>
      <c r="AW9" s="0" t="n">
        <f aca="false">AU9/AV9*100</f>
        <v>125240</v>
      </c>
      <c r="AX9" s="24" t="n">
        <v>486.4</v>
      </c>
      <c r="AY9" s="26" t="n">
        <f aca="false">AX9/AW9*100</f>
        <v>0.388374321303098</v>
      </c>
      <c r="AZ9" s="25" t="n">
        <v>2198.4</v>
      </c>
      <c r="BA9" s="27" t="n">
        <v>1.8</v>
      </c>
      <c r="BB9" s="0" t="n">
        <f aca="false">AZ9/BA9*100</f>
        <v>122133.333333333</v>
      </c>
      <c r="BC9" s="30" t="n">
        <v>1706.5</v>
      </c>
      <c r="BD9" s="26" t="n">
        <f aca="false">BC9/BB9*100</f>
        <v>1.39724344978166</v>
      </c>
      <c r="BE9" s="25" t="n">
        <v>9140</v>
      </c>
      <c r="BF9" s="25" t="n">
        <v>6.7</v>
      </c>
      <c r="BG9" s="0" t="n">
        <f aca="false">BE9/BF9*100</f>
        <v>136417.910447761</v>
      </c>
      <c r="BH9" s="24" t="n">
        <v>1146.3</v>
      </c>
      <c r="BI9" s="26" t="n">
        <f aca="false">BH9/BG9*100</f>
        <v>0.840285557986871</v>
      </c>
      <c r="BJ9" s="25" t="n">
        <v>14590.9</v>
      </c>
      <c r="BK9" s="27" t="n">
        <v>9.9</v>
      </c>
      <c r="BL9" s="0" t="n">
        <f aca="false">BJ9/BK9*100</f>
        <v>147382.828282828</v>
      </c>
      <c r="BM9" s="31" t="n">
        <v>559.6023</v>
      </c>
      <c r="BN9" s="26" t="n">
        <f aca="false">BM9/BL9*100</f>
        <v>0.379693012082874</v>
      </c>
      <c r="BO9" s="25" t="n">
        <v>11621.3</v>
      </c>
      <c r="BP9" s="27" t="n">
        <v>7.5</v>
      </c>
      <c r="BQ9" s="0" t="n">
        <f aca="false">BO9/BP9*100</f>
        <v>154950.666666667</v>
      </c>
      <c r="BR9" s="31" t="n">
        <v>685.3478</v>
      </c>
      <c r="BS9" s="26" t="n">
        <f aca="false">BR9/BQ9*100</f>
        <v>0.442300646227186</v>
      </c>
      <c r="BT9" s="30" t="n">
        <v>5376.4</v>
      </c>
      <c r="BU9" s="27" t="n">
        <v>3</v>
      </c>
      <c r="BV9" s="0" t="n">
        <f aca="false">BT9/BU9*100</f>
        <v>179213.333333333</v>
      </c>
      <c r="BW9" s="32"/>
      <c r="BX9" s="33" t="n">
        <v>0.4</v>
      </c>
      <c r="BY9" s="34" t="n">
        <v>10341.0841</v>
      </c>
      <c r="BZ9" s="35" t="n">
        <v>5.91081339540907</v>
      </c>
      <c r="CA9" s="0" t="n">
        <f aca="false">BY9/BZ9*100</f>
        <v>174951.9636</v>
      </c>
      <c r="CB9" s="31" t="n">
        <v>453.5222</v>
      </c>
      <c r="CC9" s="26" t="n">
        <f aca="false">CB9/CA9*100</f>
        <v>0.259226698956582</v>
      </c>
    </row>
    <row r="10" customFormat="false" ht="15" hidden="false" customHeight="false" outlineLevel="0" collapsed="false">
      <c r="A10" s="0" t="s">
        <v>9</v>
      </c>
      <c r="B10" s="24" t="n">
        <v>1428.8</v>
      </c>
      <c r="C10" s="25" t="n">
        <v>2</v>
      </c>
      <c r="D10" s="26" t="n">
        <f aca="false">B10/C10*100</f>
        <v>71440</v>
      </c>
      <c r="E10" s="25" t="n">
        <v>1080233</v>
      </c>
      <c r="F10" s="0" t="n">
        <f aca="false">E10/D10*100</f>
        <v>1512.08426651736</v>
      </c>
      <c r="G10" s="24" t="n">
        <v>2285.1</v>
      </c>
      <c r="H10" s="25" t="n">
        <v>2.5</v>
      </c>
      <c r="I10" s="0" t="n">
        <f aca="false">G10/H10*100</f>
        <v>91404</v>
      </c>
      <c r="J10" s="24" t="n">
        <v>1505143</v>
      </c>
      <c r="K10" s="26" t="n">
        <f aca="false">J10/I10*100</f>
        <v>1646.69270491445</v>
      </c>
      <c r="L10" s="24" t="n">
        <v>2445.5</v>
      </c>
      <c r="M10" s="25" t="n">
        <v>2.1</v>
      </c>
      <c r="N10" s="26" t="n">
        <f aca="false">L10/M10*100</f>
        <v>116452.380952381</v>
      </c>
      <c r="O10" s="25" t="n">
        <v>640406</v>
      </c>
      <c r="P10" s="26" t="n">
        <f aca="false">O10/N10*100</f>
        <v>549.929503169086</v>
      </c>
      <c r="Q10" s="25" t="n">
        <v>1390.8</v>
      </c>
      <c r="R10" s="25" t="n">
        <v>1</v>
      </c>
      <c r="S10" s="26" t="n">
        <f aca="false">Q10/R10*100</f>
        <v>139080</v>
      </c>
      <c r="T10" s="25" t="n">
        <v>744.1</v>
      </c>
      <c r="U10" s="0" t="n">
        <f aca="false">T10/S10*100</f>
        <v>0.53501581823411</v>
      </c>
      <c r="V10" s="24" t="n">
        <v>467.7</v>
      </c>
      <c r="W10" s="25" t="n">
        <v>0.4</v>
      </c>
      <c r="X10" s="26" t="n">
        <f aca="false">V10/W10*100</f>
        <v>116925</v>
      </c>
      <c r="Y10" s="25" t="n">
        <v>737</v>
      </c>
      <c r="Z10" s="0" t="n">
        <f aca="false">Y10/X10*100</f>
        <v>0.630318580286508</v>
      </c>
      <c r="AA10" s="24" t="n">
        <v>1007.7</v>
      </c>
      <c r="AB10" s="27" t="n">
        <v>0.6</v>
      </c>
      <c r="AC10" s="26" t="n">
        <f aca="false">AA10/AB10*100</f>
        <v>167950</v>
      </c>
      <c r="AD10" s="24" t="n">
        <v>476.8</v>
      </c>
      <c r="AE10" s="26" t="n">
        <f aca="false">AD10/AC10*100</f>
        <v>0.283894016076213</v>
      </c>
      <c r="AF10" s="24" t="n">
        <v>4738.5</v>
      </c>
      <c r="AG10" s="28" t="n">
        <v>2.5</v>
      </c>
      <c r="AH10" s="26" t="n">
        <f aca="false">AF10/AG10*100</f>
        <v>189540</v>
      </c>
      <c r="AI10" s="24" t="n">
        <v>1878.9</v>
      </c>
      <c r="AJ10" s="26" t="n">
        <f aca="false">AI10/AH10*100</f>
        <v>0.991294713516936</v>
      </c>
      <c r="AK10" s="24" t="n">
        <v>6364</v>
      </c>
      <c r="AL10" s="29" t="n">
        <v>3.2</v>
      </c>
      <c r="AM10" s="0" t="n">
        <f aca="false">AK10/AL10*100</f>
        <v>198875</v>
      </c>
      <c r="AN10" s="24" t="n">
        <v>2784.8</v>
      </c>
      <c r="AO10" s="26" t="n">
        <f aca="false">AN10/AM10*100</f>
        <v>1.40027655562539</v>
      </c>
      <c r="AP10" s="24" t="n">
        <v>8591.3</v>
      </c>
      <c r="AQ10" s="29" t="n">
        <v>4.3</v>
      </c>
      <c r="AR10" s="26" t="n">
        <f aca="false">AP10/AQ10*100</f>
        <v>199797.674418605</v>
      </c>
      <c r="AS10" s="24" t="n">
        <v>7710.6</v>
      </c>
      <c r="AT10" s="26" t="n">
        <f aca="false">AS10/AR10*100</f>
        <v>3.85920407854457</v>
      </c>
      <c r="AU10" s="24" t="n">
        <v>13363.3</v>
      </c>
      <c r="AV10" s="29" t="n">
        <v>6.5</v>
      </c>
      <c r="AW10" s="0" t="n">
        <f aca="false">AU10/AV10*100</f>
        <v>205589.230769231</v>
      </c>
      <c r="AX10" s="24" t="n">
        <v>4545.8</v>
      </c>
      <c r="AY10" s="26" t="n">
        <f aca="false">AX10/AW10*100</f>
        <v>2.21110803469203</v>
      </c>
      <c r="AZ10" s="25" t="n">
        <v>15087.2</v>
      </c>
      <c r="BA10" s="27" t="n">
        <v>6.2</v>
      </c>
      <c r="BB10" s="0" t="n">
        <f aca="false">AZ10/BA10*100</f>
        <v>243341.935483871</v>
      </c>
      <c r="BC10" s="30" t="n">
        <v>1022.4</v>
      </c>
      <c r="BD10" s="26" t="n">
        <f aca="false">BC10/BB10*100</f>
        <v>0.420149530728034</v>
      </c>
      <c r="BE10" s="25" t="n">
        <v>24698.8</v>
      </c>
      <c r="BF10" s="25" t="n">
        <v>7.6</v>
      </c>
      <c r="BG10" s="0" t="n">
        <f aca="false">BE10/BF10*100</f>
        <v>324984.210526316</v>
      </c>
      <c r="BH10" s="24" t="n">
        <v>2236.5</v>
      </c>
      <c r="BI10" s="26" t="n">
        <f aca="false">BH10/BG10*100</f>
        <v>0.688187280353701</v>
      </c>
      <c r="BJ10" s="25" t="n">
        <v>30361</v>
      </c>
      <c r="BK10" s="27" t="n">
        <v>8.4</v>
      </c>
      <c r="BL10" s="0" t="n">
        <f aca="false">BJ10/BK10*100</f>
        <v>361440.476190476</v>
      </c>
      <c r="BM10" s="31" t="n">
        <v>2061.0149</v>
      </c>
      <c r="BN10" s="26" t="n">
        <f aca="false">BM10/BL10*100</f>
        <v>0.570222494647739</v>
      </c>
      <c r="BO10" s="25" t="n">
        <v>48761.8</v>
      </c>
      <c r="BP10" s="27" t="n">
        <v>12</v>
      </c>
      <c r="BQ10" s="0" t="n">
        <f aca="false">BO10/BP10*100</f>
        <v>406348.333333333</v>
      </c>
      <c r="BR10" s="31" t="n">
        <v>2928.5211</v>
      </c>
      <c r="BS10" s="26" t="n">
        <f aca="false">BR10/BQ10*100</f>
        <v>0.720692287815462</v>
      </c>
      <c r="BT10" s="30" t="n">
        <v>26754.2</v>
      </c>
      <c r="BU10" s="27" t="n">
        <v>5.5</v>
      </c>
      <c r="BV10" s="0" t="n">
        <f aca="false">BT10/BU10*100</f>
        <v>486440</v>
      </c>
      <c r="BW10" s="32"/>
      <c r="BX10" s="33" t="n">
        <v>0.7</v>
      </c>
      <c r="BY10" s="34" t="n">
        <v>30310.3762</v>
      </c>
      <c r="BZ10" s="35" t="n">
        <v>5.76045738706132</v>
      </c>
      <c r="CA10" s="0" t="n">
        <f aca="false">BY10/BZ10*100</f>
        <v>526180.0264</v>
      </c>
      <c r="CB10" s="31" t="n">
        <v>1738.2717</v>
      </c>
      <c r="CC10" s="26" t="n">
        <f aca="false">CB10/CA10*100</f>
        <v>0.330356838493632</v>
      </c>
    </row>
    <row r="11" customFormat="false" ht="15" hidden="false" customHeight="false" outlineLevel="0" collapsed="false">
      <c r="A11" s="0" t="s">
        <v>10</v>
      </c>
      <c r="B11" s="24" t="n">
        <v>6937.6</v>
      </c>
      <c r="C11" s="25" t="n">
        <v>3.9</v>
      </c>
      <c r="D11" s="26" t="n">
        <f aca="false">B11/C11*100</f>
        <v>177887.17948718</v>
      </c>
      <c r="E11" s="25" t="n">
        <v>927253</v>
      </c>
      <c r="F11" s="0" t="n">
        <f aca="false">E11/D11*100</f>
        <v>521.259037707565</v>
      </c>
      <c r="G11" s="24" t="n">
        <v>6212.7</v>
      </c>
      <c r="H11" s="25" t="n">
        <v>2.7</v>
      </c>
      <c r="I11" s="0" t="n">
        <f aca="false">G11/H11*100</f>
        <v>230100</v>
      </c>
      <c r="J11" s="24" t="n">
        <v>1092537</v>
      </c>
      <c r="K11" s="26" t="n">
        <f aca="false">J11/I11*100</f>
        <v>474.80964797914</v>
      </c>
      <c r="L11" s="24" t="n">
        <v>10109.4</v>
      </c>
      <c r="M11" s="25" t="n">
        <v>3.6</v>
      </c>
      <c r="N11" s="26" t="n">
        <f aca="false">L11/M11*100</f>
        <v>280816.666666667</v>
      </c>
      <c r="O11" s="25" t="n">
        <v>1719158</v>
      </c>
      <c r="P11" s="26" t="n">
        <f aca="false">O11/N11*100</f>
        <v>612.199418363108</v>
      </c>
      <c r="Q11" s="25" t="n">
        <v>16192.2</v>
      </c>
      <c r="R11" s="25" t="n">
        <v>4.7</v>
      </c>
      <c r="S11" s="26" t="n">
        <f aca="false">Q11/R11*100</f>
        <v>344514.893617021</v>
      </c>
      <c r="T11" s="25" t="n">
        <v>1854.4</v>
      </c>
      <c r="U11" s="0" t="n">
        <f aca="false">T11/S11*100</f>
        <v>0.53826410246909</v>
      </c>
      <c r="V11" s="24" t="n">
        <v>31491.9</v>
      </c>
      <c r="W11" s="25" t="n">
        <v>12.5</v>
      </c>
      <c r="X11" s="26" t="n">
        <f aca="false">V11/W11*100</f>
        <v>251935.2</v>
      </c>
      <c r="Y11" s="25" t="n">
        <v>25644</v>
      </c>
      <c r="Z11" s="0" t="n">
        <f aca="false">Y11/X11*100</f>
        <v>10.1788078839321</v>
      </c>
      <c r="AA11" s="24" t="n">
        <v>31511.2</v>
      </c>
      <c r="AB11" s="27" t="n">
        <v>9.8</v>
      </c>
      <c r="AC11" s="26" t="n">
        <f aca="false">AA11/AB11*100</f>
        <v>321542.857142857</v>
      </c>
      <c r="AD11" s="24" t="n">
        <v>26417.2</v>
      </c>
      <c r="AE11" s="26" t="n">
        <f aca="false">AD11/AC11*100</f>
        <v>8.21576328416563</v>
      </c>
      <c r="AF11" s="24" t="n">
        <v>37106</v>
      </c>
      <c r="AG11" s="28" t="n">
        <v>9.9</v>
      </c>
      <c r="AH11" s="26" t="n">
        <f aca="false">AF11/AG11*100</f>
        <v>374808.080808081</v>
      </c>
      <c r="AI11" s="24" t="n">
        <v>33983.4</v>
      </c>
      <c r="AJ11" s="26" t="n">
        <f aca="false">AI11/AH11*100</f>
        <v>9.06688028890207</v>
      </c>
      <c r="AK11" s="24" t="n">
        <v>43584.4</v>
      </c>
      <c r="AL11" s="29" t="n">
        <v>10.9</v>
      </c>
      <c r="AM11" s="0" t="n">
        <f aca="false">AK11/AL11*100</f>
        <v>399856.880733945</v>
      </c>
      <c r="AN11" s="24" t="n">
        <v>11881.1</v>
      </c>
      <c r="AO11" s="26" t="n">
        <f aca="false">AN11/AM11*100</f>
        <v>2.97133813933426</v>
      </c>
      <c r="AP11" s="24" t="n">
        <v>54860.5</v>
      </c>
      <c r="AQ11" s="29" t="n">
        <v>13.3</v>
      </c>
      <c r="AR11" s="26" t="n">
        <f aca="false">AP11/AQ11*100</f>
        <v>412484.962406015</v>
      </c>
      <c r="AS11" s="24" t="n">
        <v>9892.1</v>
      </c>
      <c r="AT11" s="26" t="n">
        <f aca="false">AS11/AR11*100</f>
        <v>2.3981722733114</v>
      </c>
      <c r="AU11" s="24" t="n">
        <v>63282.1</v>
      </c>
      <c r="AV11" s="29" t="n">
        <v>13.6</v>
      </c>
      <c r="AW11" s="0" t="n">
        <f aca="false">AU11/AV11*100</f>
        <v>465309.558823529</v>
      </c>
      <c r="AX11" s="24" t="n">
        <v>11432.2</v>
      </c>
      <c r="AY11" s="26" t="n">
        <f aca="false">AX11/AW11*100</f>
        <v>2.45690203074803</v>
      </c>
      <c r="AZ11" s="25" t="n">
        <v>64830.1</v>
      </c>
      <c r="BA11" s="27" t="n">
        <v>12.3</v>
      </c>
      <c r="BB11" s="0" t="n">
        <f aca="false">AZ11/BA11*100</f>
        <v>527073.983739837</v>
      </c>
      <c r="BC11" s="30" t="n">
        <v>9726.5</v>
      </c>
      <c r="BD11" s="26" t="n">
        <f aca="false">BC11/BB11*100</f>
        <v>1.84537660747091</v>
      </c>
      <c r="BE11" s="25" t="n">
        <v>66242.7</v>
      </c>
      <c r="BF11" s="25" t="n">
        <v>10.5</v>
      </c>
      <c r="BG11" s="0" t="n">
        <f aca="false">BE11/BF11*100</f>
        <v>630882.857142857</v>
      </c>
      <c r="BH11" s="24" t="n">
        <v>15813.5</v>
      </c>
      <c r="BI11" s="26" t="n">
        <f aca="false">BH11/BG11*100</f>
        <v>2.50656676131861</v>
      </c>
      <c r="BJ11" s="25" t="n">
        <v>63108.2</v>
      </c>
      <c r="BK11" s="27" t="n">
        <v>9.3</v>
      </c>
      <c r="BL11" s="0" t="n">
        <f aca="false">BJ11/BK11*100</f>
        <v>678582.795698925</v>
      </c>
      <c r="BM11" s="31" t="n">
        <v>15321.369</v>
      </c>
      <c r="BN11" s="26" t="n">
        <f aca="false">BM11/BL11*100</f>
        <v>2.25784813542456</v>
      </c>
      <c r="BO11" s="25" t="n">
        <v>65606.1</v>
      </c>
      <c r="BP11" s="27" t="n">
        <v>7.7</v>
      </c>
      <c r="BQ11" s="0" t="n">
        <f aca="false">BO11/BP11*100</f>
        <v>852027.272727273</v>
      </c>
      <c r="BR11" s="31" t="n">
        <v>10461.4912</v>
      </c>
      <c r="BS11" s="26" t="n">
        <f aca="false">BR11/BQ11*100</f>
        <v>1.22783525068553</v>
      </c>
      <c r="BT11" s="30" t="n">
        <v>56295</v>
      </c>
      <c r="BU11" s="27" t="n">
        <v>7</v>
      </c>
      <c r="BV11" s="0" t="n">
        <f aca="false">BT11/BU11*100</f>
        <v>804214.285714286</v>
      </c>
      <c r="BW11" s="32"/>
      <c r="BX11" s="33" t="n">
        <v>3.8</v>
      </c>
      <c r="BY11" s="34" t="n">
        <v>54397.1705</v>
      </c>
      <c r="BZ11" s="35" t="n">
        <v>6.20266238801362</v>
      </c>
      <c r="CA11" s="0" t="n">
        <f aca="false">BY11/BZ11*100</f>
        <v>876997.1199</v>
      </c>
      <c r="CB11" s="31" t="n">
        <v>42875.1959</v>
      </c>
      <c r="CC11" s="26" t="n">
        <f aca="false">CB11/CA11*100</f>
        <v>4.88886393434096</v>
      </c>
    </row>
    <row r="12" customFormat="false" ht="15" hidden="false" customHeight="false" outlineLevel="0" collapsed="false">
      <c r="A12" s="0" t="s">
        <v>11</v>
      </c>
      <c r="B12" s="24" t="n">
        <v>28811</v>
      </c>
      <c r="C12" s="25" t="n">
        <v>7.4</v>
      </c>
      <c r="D12" s="26" t="n">
        <f aca="false">B12/C12*100</f>
        <v>389337.837837838</v>
      </c>
      <c r="E12" s="25" t="n">
        <v>7538179</v>
      </c>
      <c r="F12" s="0" t="n">
        <f aca="false">E12/D12*100</f>
        <v>1936.15371212384</v>
      </c>
      <c r="G12" s="24" t="n">
        <v>56355.3</v>
      </c>
      <c r="H12" s="25" t="n">
        <v>5.2</v>
      </c>
      <c r="I12" s="0" t="n">
        <f aca="false">G12/H12*100</f>
        <v>1083755.76923077</v>
      </c>
      <c r="J12" s="24" t="n">
        <v>7455074</v>
      </c>
      <c r="K12" s="26" t="n">
        <f aca="false">J12/I12*100</f>
        <v>687.892439575337</v>
      </c>
      <c r="L12" s="24" t="n">
        <v>84382.8</v>
      </c>
      <c r="M12" s="25" t="n">
        <v>6.3</v>
      </c>
      <c r="N12" s="26" t="n">
        <f aca="false">L12/M12*100</f>
        <v>1339409.52380952</v>
      </c>
      <c r="O12" s="25" t="n">
        <v>13717196</v>
      </c>
      <c r="P12" s="26" t="n">
        <f aca="false">O12/N12*100</f>
        <v>1024.12262688605</v>
      </c>
      <c r="Q12" s="25" t="n">
        <v>104067.6</v>
      </c>
      <c r="R12" s="25" t="n">
        <v>9.9</v>
      </c>
      <c r="S12" s="26" t="n">
        <f aca="false">Q12/R12*100</f>
        <v>1051187.87878788</v>
      </c>
      <c r="T12" s="25" t="n">
        <v>11422.7</v>
      </c>
      <c r="U12" s="0" t="n">
        <f aca="false">T12/S12*100</f>
        <v>1.08664685262272</v>
      </c>
      <c r="V12" s="24" t="n">
        <v>86496.6</v>
      </c>
      <c r="W12" s="25" t="n">
        <v>9.4</v>
      </c>
      <c r="X12" s="26" t="n">
        <f aca="false">V12/W12*100</f>
        <v>920176.595744681</v>
      </c>
      <c r="Y12" s="25" t="n">
        <v>11377</v>
      </c>
      <c r="Z12" s="0" t="n">
        <f aca="false">Y12/X12*100</f>
        <v>1.23639310678108</v>
      </c>
      <c r="AA12" s="24" t="n">
        <v>90231.3</v>
      </c>
      <c r="AB12" s="27" t="n">
        <v>8.1</v>
      </c>
      <c r="AC12" s="26" t="n">
        <f aca="false">AA12/AB12*100</f>
        <v>1113966.66666667</v>
      </c>
      <c r="AD12" s="24" t="n">
        <v>12134.5</v>
      </c>
      <c r="AE12" s="26" t="n">
        <f aca="false">AD12/AC12*100</f>
        <v>1.0893054849038</v>
      </c>
      <c r="AF12" s="24" t="n">
        <v>104854.7</v>
      </c>
      <c r="AG12" s="28" t="n">
        <v>6.9</v>
      </c>
      <c r="AH12" s="26" t="n">
        <f aca="false">AF12/AG12*100</f>
        <v>1519633.33333333</v>
      </c>
      <c r="AI12" s="24" t="n">
        <v>13236.5</v>
      </c>
      <c r="AJ12" s="26" t="n">
        <f aca="false">AI12/AH12*100</f>
        <v>0.871032485906688</v>
      </c>
      <c r="AK12" s="24" t="n">
        <v>179782</v>
      </c>
      <c r="AL12" s="29" t="n">
        <v>10.5</v>
      </c>
      <c r="AM12" s="0" t="n">
        <f aca="false">AK12/AL12*100</f>
        <v>1712209.52380952</v>
      </c>
      <c r="AN12" s="24" t="n">
        <v>52136</v>
      </c>
      <c r="AO12" s="26" t="n">
        <f aca="false">AN12/AM12*100</f>
        <v>3.04495444482762</v>
      </c>
      <c r="AP12" s="24" t="n">
        <v>237539</v>
      </c>
      <c r="AQ12" s="29" t="n">
        <v>12.7</v>
      </c>
      <c r="AR12" s="26" t="n">
        <f aca="false">AP12/AQ12*100</f>
        <v>1870385.82677165</v>
      </c>
      <c r="AS12" s="24" t="n">
        <v>81299.5</v>
      </c>
      <c r="AT12" s="26" t="n">
        <f aca="false">AS12/AR12*100</f>
        <v>4.3466700205019</v>
      </c>
      <c r="AU12" s="24" t="n">
        <v>268459.2</v>
      </c>
      <c r="AV12" s="29" t="n">
        <v>12.9</v>
      </c>
      <c r="AW12" s="0" t="n">
        <f aca="false">AU12/AV12*100</f>
        <v>2081079.06976744</v>
      </c>
      <c r="AX12" s="24" t="n">
        <v>107693.6</v>
      </c>
      <c r="AY12" s="26" t="n">
        <f aca="false">AX12/AW12*100</f>
        <v>5.17489227413328</v>
      </c>
      <c r="AZ12" s="25" t="n">
        <v>294032.1</v>
      </c>
      <c r="BA12" s="27" t="n">
        <v>13.7</v>
      </c>
      <c r="BB12" s="0" t="n">
        <f aca="false">AZ12/BA12*100</f>
        <v>2146219.7080292</v>
      </c>
      <c r="BC12" s="30" t="n">
        <v>134313.9</v>
      </c>
      <c r="BD12" s="26" t="n">
        <f aca="false">BC12/BB12*100</f>
        <v>6.25816171091524</v>
      </c>
      <c r="BE12" s="25" t="n">
        <v>357057.7</v>
      </c>
      <c r="BF12" s="25" t="n">
        <v>15.8</v>
      </c>
      <c r="BG12" s="0" t="n">
        <f aca="false">BE12/BF12*100</f>
        <v>2259858.86075949</v>
      </c>
      <c r="BH12" s="24" t="n">
        <v>126656.5</v>
      </c>
      <c r="BI12" s="26" t="n">
        <f aca="false">BH12/BG12*100</f>
        <v>5.60461992557506</v>
      </c>
      <c r="BJ12" s="25" t="n">
        <v>384328.6</v>
      </c>
      <c r="BK12" s="27" t="n">
        <v>14.7</v>
      </c>
      <c r="BL12" s="0" t="n">
        <f aca="false">BJ12/BK12*100</f>
        <v>2614480.27210884</v>
      </c>
      <c r="BM12" s="31" t="n">
        <v>136250.6384</v>
      </c>
      <c r="BN12" s="26" t="n">
        <f aca="false">BM12/BL12*100</f>
        <v>5.21138521692115</v>
      </c>
      <c r="BO12" s="25" t="n">
        <v>357737.7</v>
      </c>
      <c r="BP12" s="27" t="n">
        <v>13.2</v>
      </c>
      <c r="BQ12" s="0" t="n">
        <f aca="false">BO12/BP12*100</f>
        <v>2710134.09090909</v>
      </c>
      <c r="BR12" s="31" t="n">
        <v>136922.6108</v>
      </c>
      <c r="BS12" s="26" t="n">
        <f aca="false">BR12/BQ12*100</f>
        <v>5.05224487818868</v>
      </c>
      <c r="BT12" s="30" t="n">
        <v>299890.3</v>
      </c>
      <c r="BU12" s="27" t="n">
        <v>5.8</v>
      </c>
      <c r="BV12" s="0" t="n">
        <f aca="false">BT12/BU12*100</f>
        <v>5170522.4137931</v>
      </c>
      <c r="BW12" s="32"/>
      <c r="BX12" s="33" t="n">
        <v>2.6</v>
      </c>
      <c r="BY12" s="34" t="n">
        <v>380965.432</v>
      </c>
      <c r="BZ12" s="35" t="n">
        <v>8.84710150682723</v>
      </c>
      <c r="CA12" s="0" t="n">
        <f aca="false">BY12/BZ12*100</f>
        <v>4306104.4536</v>
      </c>
      <c r="CB12" s="31" t="n">
        <v>185958.2883</v>
      </c>
      <c r="CC12" s="26" t="n">
        <f aca="false">CB12/CA12*100</f>
        <v>4.31848066631395</v>
      </c>
    </row>
    <row r="13" customFormat="false" ht="15" hidden="false" customHeight="false" outlineLevel="0" collapsed="false">
      <c r="A13" s="0" t="s">
        <v>12</v>
      </c>
      <c r="B13" s="24" t="n">
        <v>40005.3</v>
      </c>
      <c r="C13" s="25" t="n">
        <v>9.7</v>
      </c>
      <c r="D13" s="26" t="n">
        <f aca="false">B13/C13*100</f>
        <v>412425.773195876</v>
      </c>
      <c r="E13" s="25" t="n">
        <v>294596</v>
      </c>
      <c r="F13" s="0" t="n">
        <f aca="false">E13/D13*100</f>
        <v>71.4300655163191</v>
      </c>
      <c r="G13" s="24" t="n">
        <v>1595.4</v>
      </c>
      <c r="H13" s="25" t="n">
        <v>4.3</v>
      </c>
      <c r="I13" s="0" t="n">
        <f aca="false">G13/H13*100</f>
        <v>37102.3255813954</v>
      </c>
      <c r="J13" s="24" t="n">
        <v>2114413</v>
      </c>
      <c r="K13" s="26" t="n">
        <f aca="false">J13/I13*100</f>
        <v>5698.86918641093</v>
      </c>
      <c r="L13" s="24" t="n">
        <v>2538.7</v>
      </c>
      <c r="M13" s="25" t="n">
        <v>4.7</v>
      </c>
      <c r="N13" s="26" t="n">
        <f aca="false">L13/M13*100</f>
        <v>54014.8936170213</v>
      </c>
      <c r="O13" s="25" t="n">
        <v>1160398</v>
      </c>
      <c r="P13" s="26" t="n">
        <f aca="false">O13/N13*100</f>
        <v>2148.2926694765</v>
      </c>
      <c r="Q13" s="25" t="n">
        <v>4428.3</v>
      </c>
      <c r="R13" s="25" t="n">
        <v>8.2</v>
      </c>
      <c r="S13" s="26" t="n">
        <f aca="false">Q13/R13*100</f>
        <v>54003.6585365854</v>
      </c>
      <c r="T13" s="25" t="n">
        <v>1267</v>
      </c>
      <c r="U13" s="0" t="n">
        <f aca="false">T13/S13*100</f>
        <v>2.34613734390172</v>
      </c>
      <c r="V13" s="24" t="n">
        <v>2033.3</v>
      </c>
      <c r="W13" s="25" t="n">
        <v>4.7</v>
      </c>
      <c r="X13" s="26" t="n">
        <f aca="false">V13/W13*100</f>
        <v>43261.7021276596</v>
      </c>
      <c r="Y13" s="25" t="n">
        <v>799.3</v>
      </c>
      <c r="Z13" s="0" t="n">
        <f aca="false">Y13/X13*100</f>
        <v>1.84759258348498</v>
      </c>
      <c r="AA13" s="24" t="n">
        <v>5868.9</v>
      </c>
      <c r="AB13" s="27" t="n">
        <v>9.9</v>
      </c>
      <c r="AC13" s="26" t="n">
        <f aca="false">AA13/AB13*100</f>
        <v>59281.8181818182</v>
      </c>
      <c r="AD13" s="24" t="n">
        <v>577</v>
      </c>
      <c r="AE13" s="26" t="n">
        <f aca="false">AD13/AC13*100</f>
        <v>0.973316975923938</v>
      </c>
      <c r="AF13" s="24" t="n">
        <v>5288.8</v>
      </c>
      <c r="AG13" s="28" t="n">
        <v>7.7</v>
      </c>
      <c r="AH13" s="26" t="n">
        <f aca="false">AF13/AG13*100</f>
        <v>68685.7142857143</v>
      </c>
      <c r="AI13" s="24" t="n">
        <v>602.9</v>
      </c>
      <c r="AJ13" s="26" t="n">
        <f aca="false">AI13/AH13*100</f>
        <v>0.87776622296173</v>
      </c>
      <c r="AK13" s="24" t="n">
        <v>960.1</v>
      </c>
      <c r="AL13" s="29" t="n">
        <v>1.1</v>
      </c>
      <c r="AM13" s="0" t="n">
        <f aca="false">AK13/AL13*100</f>
        <v>87281.8181818182</v>
      </c>
      <c r="AN13" s="24" t="n">
        <v>382.3</v>
      </c>
      <c r="AO13" s="26" t="n">
        <f aca="false">AN13/AM13*100</f>
        <v>0.43800645766066</v>
      </c>
      <c r="AP13" s="24" t="n">
        <v>1143.8</v>
      </c>
      <c r="AQ13" s="29" t="n">
        <v>1.4</v>
      </c>
      <c r="AR13" s="26" t="n">
        <f aca="false">AP13/AQ13*100</f>
        <v>81700</v>
      </c>
      <c r="AS13" s="24" t="n">
        <v>435.7</v>
      </c>
      <c r="AT13" s="26" t="n">
        <f aca="false">AS13/AR13*100</f>
        <v>0.533292533659731</v>
      </c>
      <c r="AU13" s="24" t="n">
        <v>885.1</v>
      </c>
      <c r="AV13" s="29" t="n">
        <v>1</v>
      </c>
      <c r="AW13" s="0" t="n">
        <f aca="false">AU13/AV13*100</f>
        <v>88510</v>
      </c>
      <c r="AX13" s="24" t="n">
        <v>694.5</v>
      </c>
      <c r="AY13" s="26" t="n">
        <f aca="false">AX13/AW13*100</f>
        <v>0.784657100892555</v>
      </c>
      <c r="AZ13" s="25" t="n">
        <v>748.5</v>
      </c>
      <c r="BA13" s="27" t="n">
        <v>0.9</v>
      </c>
      <c r="BB13" s="0" t="n">
        <f aca="false">AZ13/BA13*100</f>
        <v>83166.6666666667</v>
      </c>
      <c r="BC13" s="30" t="n">
        <v>405.6</v>
      </c>
      <c r="BD13" s="26" t="n">
        <f aca="false">BC13/BB13*100</f>
        <v>0.487695390781563</v>
      </c>
      <c r="BE13" s="25" t="n">
        <v>869.7</v>
      </c>
      <c r="BF13" s="25" t="n">
        <v>0.5</v>
      </c>
      <c r="BG13" s="0" t="n">
        <f aca="false">BE13/BF13*100</f>
        <v>173940</v>
      </c>
      <c r="BH13" s="24" t="n">
        <v>1539.7</v>
      </c>
      <c r="BI13" s="26" t="n">
        <f aca="false">BH13/BG13*100</f>
        <v>0.885190295504197</v>
      </c>
      <c r="BJ13" s="25" t="n">
        <v>1428.8</v>
      </c>
      <c r="BK13" s="27" t="n">
        <v>1.1</v>
      </c>
      <c r="BL13" s="0" t="n">
        <f aca="false">BJ13/BK13*100</f>
        <v>129890.909090909</v>
      </c>
      <c r="BM13" s="31" t="n">
        <v>1207.2187</v>
      </c>
      <c r="BN13" s="26" t="n">
        <f aca="false">BM13/BL13*100</f>
        <v>0.929409693449048</v>
      </c>
      <c r="BO13" s="25" t="n">
        <v>1481.7</v>
      </c>
      <c r="BP13" s="27" t="n">
        <v>1</v>
      </c>
      <c r="BQ13" s="0" t="n">
        <f aca="false">BO13/BP13*100</f>
        <v>148170</v>
      </c>
      <c r="BR13" s="31" t="n">
        <v>2924.4673</v>
      </c>
      <c r="BS13" s="26" t="n">
        <f aca="false">BR13/BQ13*100</f>
        <v>1.97372430316528</v>
      </c>
      <c r="BT13" s="30" t="n">
        <v>6528.9</v>
      </c>
      <c r="BU13" s="27" t="n">
        <v>0.5</v>
      </c>
      <c r="BV13" s="0" t="n">
        <f aca="false">BT13/BU13*100</f>
        <v>1305780</v>
      </c>
      <c r="BW13" s="32"/>
      <c r="BX13" s="33" t="n">
        <v>0.1</v>
      </c>
      <c r="BY13" s="34" t="n">
        <v>10219.163</v>
      </c>
      <c r="BZ13" s="35" t="n">
        <v>4.8329644044905</v>
      </c>
      <c r="CA13" s="0" t="n">
        <f aca="false">BY13/BZ13*100</f>
        <v>211447.0984</v>
      </c>
      <c r="CB13" s="31" t="n">
        <v>1033.1047</v>
      </c>
      <c r="CC13" s="26" t="n">
        <f aca="false">CB13/CA13*100</f>
        <v>0.488587787591981</v>
      </c>
    </row>
    <row r="14" customFormat="false" ht="15" hidden="false" customHeight="false" outlineLevel="0" collapsed="false">
      <c r="A14" s="0" t="s">
        <v>13</v>
      </c>
      <c r="B14" s="24" t="n">
        <v>1352.3</v>
      </c>
      <c r="C14" s="25" t="n">
        <v>6.4</v>
      </c>
      <c r="D14" s="26" t="n">
        <f aca="false">B14/C14*100</f>
        <v>21129.6875</v>
      </c>
      <c r="E14" s="25" t="n">
        <v>646140</v>
      </c>
      <c r="F14" s="0" t="n">
        <f aca="false">E14/D14*100</f>
        <v>3057.97234341492</v>
      </c>
      <c r="G14" s="24" t="n">
        <v>804.8</v>
      </c>
      <c r="H14" s="25" t="n">
        <v>1.1</v>
      </c>
      <c r="I14" s="0" t="n">
        <f aca="false">G14/H14*100</f>
        <v>73163.6363636364</v>
      </c>
      <c r="J14" s="24" t="n">
        <v>1093106</v>
      </c>
      <c r="K14" s="26" t="n">
        <f aca="false">J14/I14*100</f>
        <v>1494.05641153082</v>
      </c>
      <c r="L14" s="24" t="n">
        <v>2933.6</v>
      </c>
      <c r="M14" s="25" t="n">
        <v>3</v>
      </c>
      <c r="N14" s="26" t="n">
        <f aca="false">L14/M14*100</f>
        <v>97786.6666666667</v>
      </c>
      <c r="O14" s="25" t="n">
        <v>1048447</v>
      </c>
      <c r="P14" s="26" t="n">
        <f aca="false">O14/N14*100</f>
        <v>1072.17787019362</v>
      </c>
      <c r="Q14" s="25" t="n">
        <v>3711.6</v>
      </c>
      <c r="R14" s="25" t="n">
        <v>3.5</v>
      </c>
      <c r="S14" s="26" t="n">
        <f aca="false">Q14/R14*100</f>
        <v>106045.714285714</v>
      </c>
      <c r="T14" s="25" t="n">
        <v>2225.9</v>
      </c>
      <c r="U14" s="0" t="n">
        <f aca="false">T14/S14*100</f>
        <v>2.09900043108094</v>
      </c>
      <c r="V14" s="24" t="n">
        <v>5436.3</v>
      </c>
      <c r="W14" s="25" t="n">
        <v>5</v>
      </c>
      <c r="X14" s="26" t="n">
        <f aca="false">V14/W14*100</f>
        <v>108726</v>
      </c>
      <c r="Y14" s="25" t="n">
        <v>1191.9</v>
      </c>
      <c r="Z14" s="0" t="n">
        <f aca="false">Y14/X14*100</f>
        <v>1.09624192925335</v>
      </c>
      <c r="AA14" s="24" t="n">
        <v>4497.5</v>
      </c>
      <c r="AB14" s="27" t="n">
        <v>3.3</v>
      </c>
      <c r="AC14" s="26" t="n">
        <f aca="false">AA14/AB14*100</f>
        <v>136287.878787879</v>
      </c>
      <c r="AD14" s="24" t="n">
        <v>2725.4</v>
      </c>
      <c r="AE14" s="26" t="n">
        <f aca="false">AD14/AC14*100</f>
        <v>1.99973763201779</v>
      </c>
      <c r="AF14" s="24" t="n">
        <v>5891.5</v>
      </c>
      <c r="AG14" s="28" t="n">
        <v>3.6</v>
      </c>
      <c r="AH14" s="26" t="n">
        <f aca="false">AF14/AG14*100</f>
        <v>163652.777777778</v>
      </c>
      <c r="AI14" s="24" t="n">
        <v>3318.5</v>
      </c>
      <c r="AJ14" s="26" t="n">
        <f aca="false">AI14/AH14*100</f>
        <v>2.0277688194857</v>
      </c>
      <c r="AK14" s="24" t="n">
        <v>5246.6</v>
      </c>
      <c r="AL14" s="29" t="n">
        <v>2.8</v>
      </c>
      <c r="AM14" s="0" t="n">
        <f aca="false">AK14/AL14*100</f>
        <v>187378.571428571</v>
      </c>
      <c r="AN14" s="24" t="n">
        <v>6247.2</v>
      </c>
      <c r="AO14" s="26" t="n">
        <f aca="false">AN14/AM14*100</f>
        <v>3.33399916136164</v>
      </c>
      <c r="AP14" s="24" t="n">
        <v>5930.9</v>
      </c>
      <c r="AQ14" s="29" t="n">
        <v>2.8</v>
      </c>
      <c r="AR14" s="26" t="n">
        <f aca="false">AP14/AQ14*100</f>
        <v>211817.857142857</v>
      </c>
      <c r="AS14" s="24" t="n">
        <v>7242.3</v>
      </c>
      <c r="AT14" s="26" t="n">
        <f aca="false">AS14/AR14*100</f>
        <v>3.41911682881182</v>
      </c>
      <c r="AU14" s="24" t="n">
        <v>7293.7</v>
      </c>
      <c r="AV14" s="29" t="n">
        <v>3.2</v>
      </c>
      <c r="AW14" s="0" t="n">
        <f aca="false">AU14/AV14*100</f>
        <v>227928.125</v>
      </c>
      <c r="AX14" s="24" t="n">
        <v>10681.7</v>
      </c>
      <c r="AY14" s="26" t="n">
        <f aca="false">AX14/AW14*100</f>
        <v>4.68643349740187</v>
      </c>
      <c r="AZ14" s="25" t="n">
        <v>8242.6</v>
      </c>
      <c r="BA14" s="27" t="n">
        <v>3.5</v>
      </c>
      <c r="BB14" s="0" t="n">
        <f aca="false">AZ14/BA14*100</f>
        <v>235502.857142857</v>
      </c>
      <c r="BC14" s="30" t="n">
        <v>5913.9</v>
      </c>
      <c r="BD14" s="26" t="n">
        <f aca="false">BC14/BB14*100</f>
        <v>2.5111797248441</v>
      </c>
      <c r="BE14" s="25" t="n">
        <v>17542.2</v>
      </c>
      <c r="BF14" s="25" t="n">
        <v>6.2</v>
      </c>
      <c r="BG14" s="0" t="n">
        <f aca="false">BE14/BF14*100</f>
        <v>282938.709677419</v>
      </c>
      <c r="BH14" s="24" t="n">
        <v>6463</v>
      </c>
      <c r="BI14" s="26" t="n">
        <f aca="false">BH14/BG14*100</f>
        <v>2.28424028913135</v>
      </c>
      <c r="BJ14" s="25" t="n">
        <v>19887.4</v>
      </c>
      <c r="BK14" s="27" t="n">
        <v>6.8</v>
      </c>
      <c r="BL14" s="0" t="n">
        <f aca="false">BJ14/BK14*100</f>
        <v>292461.764705882</v>
      </c>
      <c r="BM14" s="31" t="n">
        <v>5585.9224</v>
      </c>
      <c r="BN14" s="26" t="n">
        <f aca="false">BM14/BL14*100</f>
        <v>1.90996672868248</v>
      </c>
      <c r="BO14" s="25" t="n">
        <v>18871.3</v>
      </c>
      <c r="BP14" s="27" t="n">
        <v>5.8</v>
      </c>
      <c r="BQ14" s="0" t="n">
        <f aca="false">BO14/BP14*100</f>
        <v>325367.24137931</v>
      </c>
      <c r="BR14" s="31" t="n">
        <v>3752.3626</v>
      </c>
      <c r="BS14" s="26" t="n">
        <f aca="false">BR14/BQ14*100</f>
        <v>1.15326994324715</v>
      </c>
      <c r="BT14" s="30" t="n">
        <v>28477.8</v>
      </c>
      <c r="BU14" s="27" t="n">
        <v>9.7</v>
      </c>
      <c r="BV14" s="0" t="n">
        <f aca="false">BT14/BU14*100</f>
        <v>293585.567010309</v>
      </c>
      <c r="BW14" s="32"/>
      <c r="BX14" s="33" t="n">
        <v>1.6</v>
      </c>
      <c r="BY14" s="34" t="n">
        <v>21399.9082</v>
      </c>
      <c r="BZ14" s="35" t="n">
        <v>5.22406932598227</v>
      </c>
      <c r="CA14" s="0" t="n">
        <f aca="false">BY14/BZ14*100</f>
        <v>409640.586</v>
      </c>
      <c r="CB14" s="31" t="n">
        <v>3939.8448</v>
      </c>
      <c r="CC14" s="26" t="n">
        <f aca="false">CB14/CA14*100</f>
        <v>0.961780871976392</v>
      </c>
    </row>
    <row r="15" customFormat="false" ht="15" hidden="false" customHeight="false" outlineLevel="0" collapsed="false">
      <c r="A15" s="0" t="s">
        <v>14</v>
      </c>
      <c r="B15" s="24" t="n">
        <v>1775.3</v>
      </c>
      <c r="C15" s="25" t="n">
        <v>3.2</v>
      </c>
      <c r="D15" s="26" t="n">
        <f aca="false">B15/C15*100</f>
        <v>55478.125</v>
      </c>
      <c r="E15" s="25" t="n">
        <v>433830</v>
      </c>
      <c r="F15" s="0" t="n">
        <f aca="false">E15/D15*100</f>
        <v>781.983890046753</v>
      </c>
      <c r="G15" s="24" t="n">
        <v>941.7</v>
      </c>
      <c r="H15" s="25" t="n">
        <v>1.1</v>
      </c>
      <c r="I15" s="0" t="n">
        <f aca="false">G15/H15*100</f>
        <v>85609.0909090909</v>
      </c>
      <c r="J15" s="24" t="n">
        <v>451918</v>
      </c>
      <c r="K15" s="26" t="n">
        <f aca="false">J15/I15*100</f>
        <v>527.885526176065</v>
      </c>
      <c r="L15" s="24" t="n">
        <v>1657.7</v>
      </c>
      <c r="M15" s="25" t="n">
        <v>1.6</v>
      </c>
      <c r="N15" s="26" t="n">
        <f aca="false">L15/M15*100</f>
        <v>103606.25</v>
      </c>
      <c r="O15" s="25" t="n">
        <v>675870</v>
      </c>
      <c r="P15" s="26" t="n">
        <f aca="false">O15/N15*100</f>
        <v>652.344815105266</v>
      </c>
      <c r="Q15" s="25" t="n">
        <v>2431.5</v>
      </c>
      <c r="R15" s="25" t="n">
        <v>2</v>
      </c>
      <c r="S15" s="26" t="n">
        <f aca="false">Q15/R15*100</f>
        <v>121575</v>
      </c>
      <c r="T15" s="25" t="n">
        <v>1058.3</v>
      </c>
      <c r="U15" s="0" t="n">
        <f aca="false">T15/S15*100</f>
        <v>0.870491466173144</v>
      </c>
      <c r="V15" s="24" t="n">
        <v>4417.5</v>
      </c>
      <c r="W15" s="25" t="n">
        <v>3.9</v>
      </c>
      <c r="X15" s="26" t="n">
        <f aca="false">V15/W15*100</f>
        <v>113269.230769231</v>
      </c>
      <c r="Y15" s="25" t="n">
        <v>1127.4</v>
      </c>
      <c r="Z15" s="0" t="n">
        <f aca="false">Y15/X15*100</f>
        <v>0.995327674023769</v>
      </c>
      <c r="AA15" s="24" t="n">
        <v>2367</v>
      </c>
      <c r="AB15" s="27" t="n">
        <v>2.3</v>
      </c>
      <c r="AC15" s="26" t="n">
        <f aca="false">AA15/AB15*100</f>
        <v>102913.043478261</v>
      </c>
      <c r="AD15" s="24" t="n">
        <v>1338.8</v>
      </c>
      <c r="AE15" s="26" t="n">
        <f aca="false">AD15/AC15*100</f>
        <v>1.30090409801436</v>
      </c>
      <c r="AF15" s="24" t="n">
        <v>2400.2</v>
      </c>
      <c r="AG15" s="28" t="n">
        <v>1.5</v>
      </c>
      <c r="AH15" s="26" t="n">
        <f aca="false">AF15/AG15*100</f>
        <v>160013.333333333</v>
      </c>
      <c r="AI15" s="24" t="n">
        <v>1974.4</v>
      </c>
      <c r="AJ15" s="26" t="n">
        <f aca="false">AI15/AH15*100</f>
        <v>1.2338971752354</v>
      </c>
      <c r="AK15" s="24" t="n">
        <v>3152</v>
      </c>
      <c r="AL15" s="29" t="n">
        <v>1.9</v>
      </c>
      <c r="AM15" s="0" t="n">
        <f aca="false">AK15/AL15*100</f>
        <v>165894.736842105</v>
      </c>
      <c r="AN15" s="24" t="n">
        <v>1464.5</v>
      </c>
      <c r="AO15" s="26" t="n">
        <f aca="false">AN15/AM15*100</f>
        <v>0.882788705583756</v>
      </c>
      <c r="AP15" s="24" t="n">
        <v>5334.1</v>
      </c>
      <c r="AQ15" s="29" t="n">
        <v>3</v>
      </c>
      <c r="AR15" s="26" t="n">
        <f aca="false">AP15/AQ15*100</f>
        <v>177803.333333333</v>
      </c>
      <c r="AS15" s="24" t="n">
        <v>1432.2</v>
      </c>
      <c r="AT15" s="26" t="n">
        <f aca="false">AS15/AR15*100</f>
        <v>0.805496709847959</v>
      </c>
      <c r="AU15" s="24" t="n">
        <v>10438.8</v>
      </c>
      <c r="AV15" s="29" t="n">
        <v>5.9</v>
      </c>
      <c r="AW15" s="0" t="n">
        <f aca="false">AU15/AV15*100</f>
        <v>176928.813559322</v>
      </c>
      <c r="AX15" s="24" t="n">
        <v>1741.5</v>
      </c>
      <c r="AY15" s="26" t="n">
        <f aca="false">AX15/AW15*100</f>
        <v>0.984294171743879</v>
      </c>
      <c r="AZ15" s="25" t="n">
        <v>5539.7</v>
      </c>
      <c r="BA15" s="27" t="n">
        <v>2.7</v>
      </c>
      <c r="BB15" s="0" t="n">
        <f aca="false">AZ15/BA15*100</f>
        <v>205174.074074074</v>
      </c>
      <c r="BC15" s="30" t="n">
        <v>2636</v>
      </c>
      <c r="BD15" s="26" t="n">
        <f aca="false">BC15/BB15*100</f>
        <v>1.28476271278228</v>
      </c>
      <c r="BE15" s="25" t="n">
        <v>3997.4</v>
      </c>
      <c r="BF15" s="25" t="n">
        <v>1.8</v>
      </c>
      <c r="BG15" s="0" t="n">
        <f aca="false">BE15/BF15*100</f>
        <v>222077.777777778</v>
      </c>
      <c r="BH15" s="24" t="n">
        <v>3077.4</v>
      </c>
      <c r="BI15" s="26" t="n">
        <f aca="false">BH15/BG15*100</f>
        <v>1.38573072497123</v>
      </c>
      <c r="BJ15" s="25" t="n">
        <v>10137.5</v>
      </c>
      <c r="BK15" s="27" t="n">
        <v>4.4</v>
      </c>
      <c r="BL15" s="0" t="n">
        <f aca="false">BJ15/BK15*100</f>
        <v>230397.727272727</v>
      </c>
      <c r="BM15" s="31" t="n">
        <v>4286.3088</v>
      </c>
      <c r="BN15" s="26" t="n">
        <f aca="false">BM15/BL15*100</f>
        <v>1.86039543477189</v>
      </c>
      <c r="BO15" s="25" t="n">
        <v>5585.9</v>
      </c>
      <c r="BP15" s="27" t="n">
        <v>2.2</v>
      </c>
      <c r="BQ15" s="0" t="n">
        <f aca="false">BO15/BP15*100</f>
        <v>253904.545454545</v>
      </c>
      <c r="BR15" s="31" t="n">
        <v>2984.6765</v>
      </c>
      <c r="BS15" s="26" t="n">
        <f aca="false">BR15/BQ15*100</f>
        <v>1.17551125154407</v>
      </c>
      <c r="BT15" s="30" t="n">
        <v>15222.4</v>
      </c>
      <c r="BU15" s="27" t="n">
        <v>5.2</v>
      </c>
      <c r="BV15" s="0" t="n">
        <f aca="false">BT15/BU15*100</f>
        <v>292738.461538462</v>
      </c>
      <c r="BW15" s="32"/>
      <c r="BX15" s="33" t="n">
        <v>1.3</v>
      </c>
      <c r="BY15" s="34" t="n">
        <v>12564.6727</v>
      </c>
      <c r="BZ15" s="35" t="n">
        <v>3.37168394511009</v>
      </c>
      <c r="CA15" s="0" t="n">
        <f aca="false">BY15/BZ15*100</f>
        <v>372652.7428</v>
      </c>
      <c r="CB15" s="31" t="n">
        <v>3938.2627</v>
      </c>
      <c r="CC15" s="26" t="n">
        <f aca="false">CB15/CA15*100</f>
        <v>1.05681838550525</v>
      </c>
    </row>
    <row r="16" customFormat="false" ht="15" hidden="false" customHeight="false" outlineLevel="0" collapsed="false">
      <c r="A16" s="0" t="s">
        <v>15</v>
      </c>
      <c r="B16" s="24" t="n">
        <v>346.6</v>
      </c>
      <c r="C16" s="25" t="n">
        <v>0.5</v>
      </c>
      <c r="D16" s="26" t="n">
        <f aca="false">B16/C16*100</f>
        <v>69320</v>
      </c>
      <c r="E16" s="25" t="n">
        <v>131760</v>
      </c>
      <c r="F16" s="0" t="n">
        <f aca="false">E16/D16*100</f>
        <v>190.075014425851</v>
      </c>
      <c r="G16" s="24" t="n">
        <v>1720</v>
      </c>
      <c r="H16" s="25" t="n">
        <v>3.2</v>
      </c>
      <c r="I16" s="0" t="n">
        <f aca="false">G16/H16*100</f>
        <v>53750</v>
      </c>
      <c r="J16" s="24" t="n">
        <v>525257</v>
      </c>
      <c r="K16" s="26" t="n">
        <f aca="false">J16/I16*100</f>
        <v>977.222325581395</v>
      </c>
      <c r="L16" s="24" t="n">
        <v>3513.6</v>
      </c>
      <c r="M16" s="25" t="n">
        <v>6.3</v>
      </c>
      <c r="N16" s="26" t="n">
        <f aca="false">L16/M16*100</f>
        <v>55771.4285714286</v>
      </c>
      <c r="O16" s="25" t="n">
        <v>741198</v>
      </c>
      <c r="P16" s="26" t="n">
        <f aca="false">O16/N16*100</f>
        <v>1328.99231557377</v>
      </c>
      <c r="Q16" s="25" t="n">
        <v>3135.8</v>
      </c>
      <c r="R16" s="25" t="n">
        <v>6.6</v>
      </c>
      <c r="S16" s="26" t="n">
        <f aca="false">Q16/R16*100</f>
        <v>47512.1212121212</v>
      </c>
      <c r="T16" s="25" t="n">
        <v>1166.3</v>
      </c>
      <c r="U16" s="0" t="n">
        <f aca="false">T16/S16*100</f>
        <v>2.45474201160788</v>
      </c>
      <c r="V16" s="24" t="n">
        <v>3161.7</v>
      </c>
      <c r="W16" s="25" t="n">
        <v>6.1</v>
      </c>
      <c r="X16" s="26" t="n">
        <f aca="false">V16/W16*100</f>
        <v>51831.1475409836</v>
      </c>
      <c r="Y16" s="25" t="n">
        <v>972.9</v>
      </c>
      <c r="Z16" s="0" t="n">
        <f aca="false">Y16/X16*100</f>
        <v>1.87705664674068</v>
      </c>
      <c r="AA16" s="24" t="n">
        <v>2104.6</v>
      </c>
      <c r="AB16" s="27" t="n">
        <v>3.6</v>
      </c>
      <c r="AC16" s="26" t="n">
        <f aca="false">AA16/AB16*100</f>
        <v>58461.1111111111</v>
      </c>
      <c r="AD16" s="24" t="n">
        <v>871.1</v>
      </c>
      <c r="AE16" s="26" t="n">
        <f aca="false">AD16/AC16*100</f>
        <v>1.49005036586525</v>
      </c>
      <c r="AF16" s="24" t="n">
        <v>3667.2</v>
      </c>
      <c r="AG16" s="28" t="n">
        <v>5.3</v>
      </c>
      <c r="AH16" s="26" t="n">
        <f aca="false">AF16/AG16*100</f>
        <v>69192.4528301887</v>
      </c>
      <c r="AI16" s="24" t="n">
        <v>1187.3</v>
      </c>
      <c r="AJ16" s="26" t="n">
        <f aca="false">AI16/AH16*100</f>
        <v>1.71593859075044</v>
      </c>
      <c r="AK16" s="24" t="n">
        <v>3533.8</v>
      </c>
      <c r="AL16" s="29" t="n">
        <v>4.4</v>
      </c>
      <c r="AM16" s="0" t="n">
        <f aca="false">AK16/AL16*100</f>
        <v>80313.6363636364</v>
      </c>
      <c r="AN16" s="24" t="n">
        <v>2865.5</v>
      </c>
      <c r="AO16" s="26" t="n">
        <f aca="false">AN16/AM16*100</f>
        <v>3.56788726017318</v>
      </c>
      <c r="AP16" s="24" t="n">
        <v>2624.3</v>
      </c>
      <c r="AQ16" s="29" t="n">
        <v>3</v>
      </c>
      <c r="AR16" s="26" t="n">
        <f aca="false">AP16/AQ16*100</f>
        <v>87476.6666666667</v>
      </c>
      <c r="AS16" s="24" t="n">
        <v>1841.8</v>
      </c>
      <c r="AT16" s="26" t="n">
        <f aca="false">AS16/AR16*100</f>
        <v>2.1054757459132</v>
      </c>
      <c r="AU16" s="24" t="n">
        <v>6278</v>
      </c>
      <c r="AV16" s="29" t="n">
        <v>6.3</v>
      </c>
      <c r="AW16" s="0" t="n">
        <f aca="false">AU16/AV16*100</f>
        <v>99650.7936507937</v>
      </c>
      <c r="AX16" s="24" t="n">
        <v>2341</v>
      </c>
      <c r="AY16" s="26" t="n">
        <f aca="false">AX16/AW16*100</f>
        <v>2.34920356801529</v>
      </c>
      <c r="AZ16" s="25" t="n">
        <v>7165.4</v>
      </c>
      <c r="BA16" s="27" t="n">
        <v>6.1</v>
      </c>
      <c r="BB16" s="0" t="n">
        <f aca="false">AZ16/BA16*100</f>
        <v>117465.573770492</v>
      </c>
      <c r="BC16" s="30" t="n">
        <v>3417.5</v>
      </c>
      <c r="BD16" s="26" t="n">
        <f aca="false">BC16/BB16*100</f>
        <v>2.90936305021353</v>
      </c>
      <c r="BE16" s="25" t="n">
        <v>8332.2</v>
      </c>
      <c r="BF16" s="25" t="n">
        <v>4.5</v>
      </c>
      <c r="BG16" s="0" t="n">
        <f aca="false">BE16/BF16*100</f>
        <v>185160</v>
      </c>
      <c r="BH16" s="24" t="n">
        <v>6827.9</v>
      </c>
      <c r="BI16" s="26" t="n">
        <f aca="false">BH16/BG16*100</f>
        <v>3.68756750918125</v>
      </c>
      <c r="BJ16" s="25" t="n">
        <v>12962.6</v>
      </c>
      <c r="BK16" s="27" t="n">
        <v>7.9</v>
      </c>
      <c r="BL16" s="0" t="n">
        <f aca="false">BJ16/BK16*100</f>
        <v>164083.544303797</v>
      </c>
      <c r="BM16" s="31" t="n">
        <v>5818.9103</v>
      </c>
      <c r="BN16" s="26" t="n">
        <f aca="false">BM16/BL16*100</f>
        <v>3.54630948806567</v>
      </c>
      <c r="BO16" s="25" t="n">
        <v>18451</v>
      </c>
      <c r="BP16" s="27" t="n">
        <v>9.3</v>
      </c>
      <c r="BQ16" s="0" t="n">
        <f aca="false">BO16/BP16*100</f>
        <v>198397.849462366</v>
      </c>
      <c r="BR16" s="31" t="n">
        <v>5797.3308</v>
      </c>
      <c r="BS16" s="26" t="n">
        <f aca="false">BR16/BQ16*100</f>
        <v>2.92207340740339</v>
      </c>
      <c r="BT16" s="30" t="n">
        <v>15999.7</v>
      </c>
      <c r="BU16" s="27" t="n">
        <v>6.7</v>
      </c>
      <c r="BV16" s="0" t="n">
        <f aca="false">BT16/BU16*100</f>
        <v>238801.492537313</v>
      </c>
      <c r="BW16" s="32"/>
      <c r="BX16" s="33" t="n">
        <v>3.5</v>
      </c>
      <c r="BY16" s="34" t="n">
        <v>15445.1207</v>
      </c>
      <c r="BZ16" s="35" t="n">
        <v>5.49025180653129</v>
      </c>
      <c r="CA16" s="0" t="n">
        <f aca="false">BY16/BZ16*100</f>
        <v>281318.9858</v>
      </c>
      <c r="CB16" s="31" t="n">
        <v>3115.5368</v>
      </c>
      <c r="CC16" s="26" t="n">
        <f aca="false">CB16/CA16*100</f>
        <v>1.10747477321525</v>
      </c>
    </row>
    <row r="17" customFormat="false" ht="15" hidden="false" customHeight="false" outlineLevel="0" collapsed="false">
      <c r="A17" s="0" t="s">
        <v>16</v>
      </c>
      <c r="B17" s="24" t="n">
        <v>1030.9</v>
      </c>
      <c r="C17" s="25" t="n">
        <v>4.1</v>
      </c>
      <c r="D17" s="26" t="n">
        <f aca="false">B17/C17*100</f>
        <v>25143.9024390244</v>
      </c>
      <c r="E17" s="25" t="n">
        <v>611609</v>
      </c>
      <c r="F17" s="0" t="n">
        <f aca="false">E17/D17*100</f>
        <v>2432.43466873606</v>
      </c>
      <c r="G17" s="24" t="n">
        <v>8100.2</v>
      </c>
      <c r="H17" s="25" t="n">
        <v>7.1</v>
      </c>
      <c r="I17" s="0" t="n">
        <f aca="false">G17/H17*100</f>
        <v>114087.323943662</v>
      </c>
      <c r="J17" s="24" t="n">
        <v>775750</v>
      </c>
      <c r="K17" s="26" t="n">
        <f aca="false">J17/I17*100</f>
        <v>679.961605886274</v>
      </c>
      <c r="L17" s="24" t="n">
        <v>3345.5</v>
      </c>
      <c r="M17" s="25" t="n">
        <v>2.3</v>
      </c>
      <c r="N17" s="26" t="n">
        <f aca="false">L17/M17*100</f>
        <v>145456.52173913</v>
      </c>
      <c r="O17" s="25" t="n">
        <v>838769</v>
      </c>
      <c r="P17" s="26" t="n">
        <f aca="false">O17/N17*100</f>
        <v>576.645852637872</v>
      </c>
      <c r="Q17" s="25" t="n">
        <v>13878.2</v>
      </c>
      <c r="R17" s="25" t="n">
        <v>8.8</v>
      </c>
      <c r="S17" s="26" t="n">
        <f aca="false">Q17/R17*100</f>
        <v>157706.818181818</v>
      </c>
      <c r="T17" s="25" t="n">
        <v>1119.9</v>
      </c>
      <c r="U17" s="0" t="n">
        <f aca="false">T17/S17*100</f>
        <v>0.710115144615296</v>
      </c>
      <c r="V17" s="24" t="n">
        <v>16679.6</v>
      </c>
      <c r="W17" s="25" t="n">
        <v>11.2</v>
      </c>
      <c r="X17" s="26" t="n">
        <f aca="false">V17/W17*100</f>
        <v>148925</v>
      </c>
      <c r="Y17" s="25" t="n">
        <v>1482.9</v>
      </c>
      <c r="Z17" s="0" t="n">
        <f aca="false">Y17/X17*100</f>
        <v>0.995736108779587</v>
      </c>
      <c r="AA17" s="24" t="n">
        <v>14948.3</v>
      </c>
      <c r="AB17" s="27" t="n">
        <v>9.2</v>
      </c>
      <c r="AC17" s="26" t="n">
        <f aca="false">AA17/AB17*100</f>
        <v>162481.52173913</v>
      </c>
      <c r="AD17" s="24" t="n">
        <v>1565.9</v>
      </c>
      <c r="AE17" s="26" t="n">
        <f aca="false">AD17/AC17*100</f>
        <v>0.963740358435407</v>
      </c>
      <c r="AF17" s="24" t="n">
        <v>18257.8</v>
      </c>
      <c r="AG17" s="28" t="n">
        <v>9.5</v>
      </c>
      <c r="AH17" s="26" t="n">
        <f aca="false">AF17/AG17*100</f>
        <v>192187.368421053</v>
      </c>
      <c r="AI17" s="24" t="n">
        <v>3537.6</v>
      </c>
      <c r="AJ17" s="26" t="n">
        <f aca="false">AI17/AH17*100</f>
        <v>1.84070369924087</v>
      </c>
      <c r="AK17" s="24" t="n">
        <v>17155.6</v>
      </c>
      <c r="AL17" s="29" t="n">
        <v>7.7</v>
      </c>
      <c r="AM17" s="0" t="n">
        <f aca="false">AK17/AL17*100</f>
        <v>222800</v>
      </c>
      <c r="AN17" s="24" t="n">
        <v>3896</v>
      </c>
      <c r="AO17" s="26" t="n">
        <f aca="false">AN17/AM17*100</f>
        <v>1.74865350089767</v>
      </c>
      <c r="AP17" s="24" t="n">
        <v>18270.7</v>
      </c>
      <c r="AQ17" s="29" t="n">
        <v>7.7</v>
      </c>
      <c r="AR17" s="26" t="n">
        <f aca="false">AP17/AQ17*100</f>
        <v>237281.818181818</v>
      </c>
      <c r="AS17" s="24" t="n">
        <v>6132.7</v>
      </c>
      <c r="AT17" s="26" t="n">
        <f aca="false">AS17/AR17*100</f>
        <v>2.58456380981572</v>
      </c>
      <c r="AU17" s="24" t="n">
        <v>4489.6</v>
      </c>
      <c r="AV17" s="29" t="n">
        <v>1.8</v>
      </c>
      <c r="AW17" s="0" t="n">
        <f aca="false">AU17/AV17*100</f>
        <v>249422.222222222</v>
      </c>
      <c r="AX17" s="24" t="n">
        <v>3094</v>
      </c>
      <c r="AY17" s="26" t="n">
        <f aca="false">AX17/AW17*100</f>
        <v>1.24046685673557</v>
      </c>
      <c r="AZ17" s="25" t="n">
        <v>12834.6</v>
      </c>
      <c r="BA17" s="27" t="n">
        <v>5.3</v>
      </c>
      <c r="BB17" s="0" t="n">
        <f aca="false">AZ17/BA17*100</f>
        <v>242162.264150943</v>
      </c>
      <c r="BC17" s="30" t="n">
        <v>3184.4</v>
      </c>
      <c r="BD17" s="26" t="n">
        <f aca="false">BC17/BB17*100</f>
        <v>1.31498605332461</v>
      </c>
      <c r="BE17" s="25" t="n">
        <v>15724.2</v>
      </c>
      <c r="BF17" s="25" t="n">
        <v>5.5</v>
      </c>
      <c r="BG17" s="0" t="n">
        <f aca="false">BE17/BF17*100</f>
        <v>285894.545454545</v>
      </c>
      <c r="BH17" s="24" t="n">
        <v>10308.6</v>
      </c>
      <c r="BI17" s="26" t="n">
        <f aca="false">BH17/BG17*100</f>
        <v>3.60573510894036</v>
      </c>
      <c r="BJ17" s="25" t="n">
        <v>10053.9</v>
      </c>
      <c r="BK17" s="27" t="n">
        <v>3.1</v>
      </c>
      <c r="BL17" s="0" t="n">
        <f aca="false">BJ17/BK17*100</f>
        <v>324319.35483871</v>
      </c>
      <c r="BM17" s="31" t="n">
        <v>14568.956</v>
      </c>
      <c r="BN17" s="26" t="n">
        <f aca="false">BM17/BL17*100</f>
        <v>4.49216359820567</v>
      </c>
      <c r="BO17" s="25" t="n">
        <v>16079.5</v>
      </c>
      <c r="BP17" s="27" t="n">
        <v>4.5</v>
      </c>
      <c r="BQ17" s="0" t="n">
        <f aca="false">BO17/BP17*100</f>
        <v>357322.222222222</v>
      </c>
      <c r="BR17" s="31" t="n">
        <v>2023.5749</v>
      </c>
      <c r="BS17" s="26" t="n">
        <f aca="false">BR17/BQ17*100</f>
        <v>0.566316555241146</v>
      </c>
      <c r="BT17" s="30" t="n">
        <v>24306.6</v>
      </c>
      <c r="BU17" s="27" t="n">
        <v>5.6</v>
      </c>
      <c r="BV17" s="0" t="n">
        <f aca="false">BT17/BU17*100</f>
        <v>434046.428571429</v>
      </c>
      <c r="BW17" s="32"/>
      <c r="BX17" s="33" t="n">
        <v>1.1</v>
      </c>
      <c r="BY17" s="34" t="n">
        <v>32431.1031</v>
      </c>
      <c r="BZ17" s="35" t="n">
        <v>7.13999406991154</v>
      </c>
      <c r="CA17" s="0" t="n">
        <f aca="false">BY17/BZ17*100</f>
        <v>454217.5075</v>
      </c>
      <c r="CB17" s="31" t="n">
        <v>6639.3915</v>
      </c>
      <c r="CC17" s="26" t="n">
        <f aca="false">CB17/CA17*100</f>
        <v>1.46172073739364</v>
      </c>
    </row>
    <row r="18" customFormat="false" ht="15" hidden="false" customHeight="false" outlineLevel="0" collapsed="false">
      <c r="A18" s="0" t="s">
        <v>17</v>
      </c>
      <c r="B18" s="24" t="n">
        <v>2992.6</v>
      </c>
      <c r="C18" s="25" t="n">
        <v>4.2</v>
      </c>
      <c r="D18" s="26" t="n">
        <f aca="false">B18/C18*100</f>
        <v>71252.380952381</v>
      </c>
      <c r="E18" s="25" t="n">
        <v>1129260</v>
      </c>
      <c r="F18" s="0" t="n">
        <f aca="false">E18/D18*100</f>
        <v>1584.87335427388</v>
      </c>
      <c r="G18" s="24" t="n">
        <v>2578.7</v>
      </c>
      <c r="H18" s="25" t="n">
        <v>1.5</v>
      </c>
      <c r="I18" s="0" t="n">
        <f aca="false">G18/H18*100</f>
        <v>171913.333333333</v>
      </c>
      <c r="J18" s="24" t="n">
        <v>3882098</v>
      </c>
      <c r="K18" s="26" t="n">
        <f aca="false">J18/I18*100</f>
        <v>2258.17155931283</v>
      </c>
      <c r="L18" s="24" t="n">
        <v>3543.6</v>
      </c>
      <c r="M18" s="25" t="n">
        <v>1.7</v>
      </c>
      <c r="N18" s="26" t="n">
        <f aca="false">L18/M18*100</f>
        <v>208447.058823529</v>
      </c>
      <c r="O18" s="25" t="n">
        <v>922293</v>
      </c>
      <c r="P18" s="26" t="n">
        <f aca="false">O18/N18*100</f>
        <v>442.459109380291</v>
      </c>
      <c r="Q18" s="25" t="n">
        <v>2675.5</v>
      </c>
      <c r="R18" s="25" t="n">
        <v>1.1</v>
      </c>
      <c r="S18" s="26" t="n">
        <f aca="false">Q18/R18*100</f>
        <v>243227.272727273</v>
      </c>
      <c r="T18" s="25" t="n">
        <v>4976.7</v>
      </c>
      <c r="U18" s="0" t="n">
        <f aca="false">T18/S18*100</f>
        <v>2.04611100728836</v>
      </c>
      <c r="V18" s="24" t="n">
        <v>3328.2</v>
      </c>
      <c r="W18" s="25" t="n">
        <v>1.7</v>
      </c>
      <c r="X18" s="26" t="n">
        <f aca="false">V18/W18*100</f>
        <v>195776.470588235</v>
      </c>
      <c r="Y18" s="25" t="n">
        <v>6408.9</v>
      </c>
      <c r="Z18" s="0" t="n">
        <f aca="false">Y18/X18*100</f>
        <v>3.27358031368307</v>
      </c>
      <c r="AA18" s="24" t="n">
        <v>8395.6</v>
      </c>
      <c r="AB18" s="27" t="n">
        <v>3.4</v>
      </c>
      <c r="AC18" s="26" t="n">
        <f aca="false">AA18/AB18*100</f>
        <v>246929.411764706</v>
      </c>
      <c r="AD18" s="24" t="n">
        <v>5308.3</v>
      </c>
      <c r="AE18" s="26" t="n">
        <f aca="false">AD18/AC18*100</f>
        <v>2.14972366477679</v>
      </c>
      <c r="AF18" s="24" t="n">
        <v>39152.4</v>
      </c>
      <c r="AG18" s="28" t="n">
        <v>11.6</v>
      </c>
      <c r="AH18" s="26" t="n">
        <f aca="false">AF18/AG18*100</f>
        <v>337520.689655172</v>
      </c>
      <c r="AI18" s="24" t="n">
        <v>4447.4</v>
      </c>
      <c r="AJ18" s="26" t="n">
        <f aca="false">AI18/AH18*100</f>
        <v>1.31766737160429</v>
      </c>
      <c r="AK18" s="24" t="n">
        <v>50684.6</v>
      </c>
      <c r="AL18" s="29" t="n">
        <v>14.7</v>
      </c>
      <c r="AM18" s="0" t="n">
        <f aca="false">AK18/AL18*100</f>
        <v>344793.197278912</v>
      </c>
      <c r="AN18" s="24" t="n">
        <v>8510.6</v>
      </c>
      <c r="AO18" s="26" t="n">
        <f aca="false">AN18/AM18*100</f>
        <v>2.46832016036429</v>
      </c>
      <c r="AP18" s="24" t="n">
        <v>35378.7</v>
      </c>
      <c r="AQ18" s="29" t="n">
        <v>9.6</v>
      </c>
      <c r="AR18" s="26" t="n">
        <f aca="false">AP18/AQ18*100</f>
        <v>368528.125</v>
      </c>
      <c r="AS18" s="24" t="n">
        <v>9520.9</v>
      </c>
      <c r="AT18" s="26" t="n">
        <f aca="false">AS18/AR18*100</f>
        <v>2.58349345792808</v>
      </c>
      <c r="AU18" s="24" t="n">
        <v>41881.3</v>
      </c>
      <c r="AV18" s="29" t="n">
        <v>9.7</v>
      </c>
      <c r="AW18" s="0" t="n">
        <f aca="false">AU18/AV18*100</f>
        <v>431765.979381443</v>
      </c>
      <c r="AX18" s="24" t="n">
        <v>10000.1</v>
      </c>
      <c r="AY18" s="26" t="n">
        <f aca="false">AX18/AW18*100</f>
        <v>2.31609262367692</v>
      </c>
      <c r="AZ18" s="25" t="n">
        <v>63110.9</v>
      </c>
      <c r="BA18" s="27" t="n">
        <v>12.4</v>
      </c>
      <c r="BB18" s="0" t="n">
        <f aca="false">AZ18/BA18*100</f>
        <v>508958.870967742</v>
      </c>
      <c r="BC18" s="30" t="n">
        <v>11509.7</v>
      </c>
      <c r="BD18" s="26" t="n">
        <f aca="false">BC18/BB18*100</f>
        <v>2.26142045193461</v>
      </c>
      <c r="BE18" s="25" t="n">
        <v>66102.3</v>
      </c>
      <c r="BF18" s="25" t="n">
        <v>11.2</v>
      </c>
      <c r="BG18" s="0" t="n">
        <f aca="false">BE18/BF18*100</f>
        <v>590199.107142857</v>
      </c>
      <c r="BH18" s="24" t="n">
        <v>17399.2</v>
      </c>
      <c r="BI18" s="26" t="n">
        <f aca="false">BH18/BG18*100</f>
        <v>2.94802208092608</v>
      </c>
      <c r="BJ18" s="25" t="n">
        <v>80875.4</v>
      </c>
      <c r="BK18" s="27" t="n">
        <v>12.7</v>
      </c>
      <c r="BL18" s="0" t="n">
        <f aca="false">BJ18/BK18*100</f>
        <v>636814.173228346</v>
      </c>
      <c r="BM18" s="31" t="n">
        <v>16119.8107</v>
      </c>
      <c r="BN18" s="26" t="n">
        <f aca="false">BM18/BL18*100</f>
        <v>2.53132096892257</v>
      </c>
      <c r="BO18" s="25" t="n">
        <v>84218.3</v>
      </c>
      <c r="BP18" s="27" t="n">
        <v>12.2</v>
      </c>
      <c r="BQ18" s="0" t="n">
        <f aca="false">BO18/BP18*100</f>
        <v>690313.93442623</v>
      </c>
      <c r="BR18" s="31" t="n">
        <v>18717.7371</v>
      </c>
      <c r="BS18" s="26" t="n">
        <f aca="false">BR18/BQ18*100</f>
        <v>2.71148185869342</v>
      </c>
      <c r="BT18" s="30" t="n">
        <v>67069.2</v>
      </c>
      <c r="BU18" s="27" t="n">
        <v>8.2</v>
      </c>
      <c r="BV18" s="0" t="n">
        <f aca="false">BT18/BU18*100</f>
        <v>817917.073170732</v>
      </c>
      <c r="BW18" s="32"/>
      <c r="BX18" s="33" t="n">
        <v>6.9</v>
      </c>
      <c r="BY18" s="34" t="n">
        <v>131270.1793</v>
      </c>
      <c r="BZ18" s="35" t="n">
        <v>13.5427263351525</v>
      </c>
      <c r="CA18" s="0" t="n">
        <f aca="false">BY18/BZ18*100</f>
        <v>969303.9352</v>
      </c>
      <c r="CB18" s="31" t="n">
        <v>26638.4569</v>
      </c>
      <c r="CC18" s="26" t="n">
        <f aca="false">CB18/CA18*100</f>
        <v>2.74820476144086</v>
      </c>
    </row>
    <row r="19" customFormat="false" ht="15" hidden="false" customHeight="false" outlineLevel="0" collapsed="false">
      <c r="A19" s="0" t="s">
        <v>18</v>
      </c>
      <c r="B19" s="24" t="n">
        <v>2270.2</v>
      </c>
      <c r="C19" s="25" t="n">
        <v>1.8</v>
      </c>
      <c r="D19" s="26" t="n">
        <f aca="false">B19/C19*100</f>
        <v>126122.222222222</v>
      </c>
      <c r="E19" s="25" t="n">
        <v>903183</v>
      </c>
      <c r="F19" s="0" t="n">
        <f aca="false">E19/D19*100</f>
        <v>716.117258391331</v>
      </c>
      <c r="G19" s="24" t="n">
        <v>5705.6</v>
      </c>
      <c r="H19" s="25" t="n">
        <v>3.8</v>
      </c>
      <c r="I19" s="0" t="n">
        <f aca="false">G19/H19*100</f>
        <v>150147.368421053</v>
      </c>
      <c r="J19" s="24" t="n">
        <v>2544341</v>
      </c>
      <c r="K19" s="26" t="n">
        <f aca="false">J19/I19*100</f>
        <v>1694.5625</v>
      </c>
      <c r="L19" s="24" t="n">
        <v>6608</v>
      </c>
      <c r="M19" s="25" t="n">
        <v>4.1</v>
      </c>
      <c r="N19" s="26" t="n">
        <f aca="false">L19/M19*100</f>
        <v>161170.731707317</v>
      </c>
      <c r="O19" s="25" t="n">
        <v>4504264</v>
      </c>
      <c r="P19" s="26" t="n">
        <f aca="false">O19/N19*100</f>
        <v>2794.71585956416</v>
      </c>
      <c r="Q19" s="25" t="n">
        <v>17607</v>
      </c>
      <c r="R19" s="25" t="n">
        <v>10.2</v>
      </c>
      <c r="S19" s="26" t="n">
        <f aca="false">Q19/R19*100</f>
        <v>172617.647058824</v>
      </c>
      <c r="T19" s="25" t="n">
        <v>4586.8</v>
      </c>
      <c r="U19" s="0" t="n">
        <f aca="false">T19/S19*100</f>
        <v>2.65720224910547</v>
      </c>
      <c r="V19" s="24" t="n">
        <v>11742.1</v>
      </c>
      <c r="W19" s="25" t="n">
        <v>7.9</v>
      </c>
      <c r="X19" s="26" t="n">
        <f aca="false">V19/W19*100</f>
        <v>148634.17721519</v>
      </c>
      <c r="Y19" s="25" t="n">
        <v>5752.9</v>
      </c>
      <c r="Z19" s="0" t="n">
        <f aca="false">Y19/X19*100</f>
        <v>3.87050953406971</v>
      </c>
      <c r="AA19" s="24" t="n">
        <v>21237</v>
      </c>
      <c r="AB19" s="27" t="n">
        <v>12.1</v>
      </c>
      <c r="AC19" s="26" t="n">
        <f aca="false">AA19/AB19*100</f>
        <v>175512.396694215</v>
      </c>
      <c r="AD19" s="24" t="n">
        <v>11132.6</v>
      </c>
      <c r="AE19" s="26" t="n">
        <f aca="false">AD19/AC19*100</f>
        <v>6.34291378254932</v>
      </c>
      <c r="AF19" s="24" t="n">
        <v>24735.2</v>
      </c>
      <c r="AG19" s="28" t="n">
        <v>11.4</v>
      </c>
      <c r="AH19" s="26" t="n">
        <f aca="false">AF19/AG19*100</f>
        <v>216975.438596491</v>
      </c>
      <c r="AI19" s="24" t="n">
        <v>14498.3</v>
      </c>
      <c r="AJ19" s="26" t="n">
        <f aca="false">AI19/AH19*100</f>
        <v>6.68200054982373</v>
      </c>
      <c r="AK19" s="24" t="n">
        <v>34230.5</v>
      </c>
      <c r="AL19" s="29" t="n">
        <v>15.1</v>
      </c>
      <c r="AM19" s="0" t="n">
        <f aca="false">AK19/AL19*100</f>
        <v>226692.052980132</v>
      </c>
      <c r="AN19" s="24" t="n">
        <v>15110.1</v>
      </c>
      <c r="AO19" s="26" t="n">
        <f aca="false">AN19/AM19*100</f>
        <v>6.66547406552636</v>
      </c>
      <c r="AP19" s="24" t="n">
        <v>22812.3</v>
      </c>
      <c r="AQ19" s="29" t="n">
        <v>9.3</v>
      </c>
      <c r="AR19" s="26" t="n">
        <f aca="false">AP19/AQ19*100</f>
        <v>245293.548387097</v>
      </c>
      <c r="AS19" s="24" t="n">
        <v>13129.3</v>
      </c>
      <c r="AT19" s="26" t="n">
        <f aca="false">AS19/AR19*100</f>
        <v>5.35248484370274</v>
      </c>
      <c r="AU19" s="24" t="n">
        <v>26801</v>
      </c>
      <c r="AV19" s="29" t="n">
        <v>10.5</v>
      </c>
      <c r="AW19" s="0" t="n">
        <f aca="false">AU19/AV19*100</f>
        <v>255247.619047619</v>
      </c>
      <c r="AX19" s="24" t="n">
        <v>15948.6</v>
      </c>
      <c r="AY19" s="26" t="n">
        <f aca="false">AX19/AW19*100</f>
        <v>6.24828551173464</v>
      </c>
      <c r="AZ19" s="25" t="n">
        <v>18057.8</v>
      </c>
      <c r="BA19" s="27" t="n">
        <v>7</v>
      </c>
      <c r="BB19" s="0" t="n">
        <f aca="false">AZ19/BA19*100</f>
        <v>257968.571428571</v>
      </c>
      <c r="BC19" s="30" t="n">
        <v>11669.5</v>
      </c>
      <c r="BD19" s="26" t="n">
        <f aca="false">BC19/BB19*100</f>
        <v>4.52361306471442</v>
      </c>
      <c r="BE19" s="25" t="n">
        <v>48151.9</v>
      </c>
      <c r="BF19" s="25" t="n">
        <v>14.9</v>
      </c>
      <c r="BG19" s="0" t="n">
        <f aca="false">BE19/BF19*100</f>
        <v>323167.11409396</v>
      </c>
      <c r="BH19" s="24" t="n">
        <v>5762.1</v>
      </c>
      <c r="BI19" s="26" t="n">
        <f aca="false">BH19/BG19*100</f>
        <v>1.78300939319113</v>
      </c>
      <c r="BJ19" s="25" t="n">
        <v>46557.6</v>
      </c>
      <c r="BK19" s="27" t="n">
        <v>12.2</v>
      </c>
      <c r="BL19" s="0" t="n">
        <f aca="false">BJ19/BK19*100</f>
        <v>381619.672131148</v>
      </c>
      <c r="BM19" s="31" t="n">
        <v>5778.8664</v>
      </c>
      <c r="BN19" s="26" t="n">
        <f aca="false">BM19/BL19*100</f>
        <v>1.51429992267643</v>
      </c>
      <c r="BO19" s="25" t="n">
        <v>48840.9</v>
      </c>
      <c r="BP19" s="27" t="n">
        <v>12.8</v>
      </c>
      <c r="BQ19" s="0" t="n">
        <f aca="false">BO19/BP19*100</f>
        <v>381569.53125</v>
      </c>
      <c r="BR19" s="31" t="n">
        <v>4717.1648</v>
      </c>
      <c r="BS19" s="26" t="n">
        <f aca="false">BR19/BQ19*100</f>
        <v>1.23625300598474</v>
      </c>
      <c r="BT19" s="30" t="n">
        <v>29493.3</v>
      </c>
      <c r="BU19" s="27" t="n">
        <v>6</v>
      </c>
      <c r="BV19" s="0" t="n">
        <f aca="false">BT19/BU19*100</f>
        <v>491555</v>
      </c>
      <c r="BW19" s="32"/>
      <c r="BX19" s="33" t="n">
        <v>1.3</v>
      </c>
      <c r="BY19" s="34" t="n">
        <v>27729.0983</v>
      </c>
      <c r="BZ19" s="35" t="n">
        <v>5.39040495437441</v>
      </c>
      <c r="CA19" s="0" t="n">
        <f aca="false">BY19/BZ19*100</f>
        <v>514415.8655</v>
      </c>
      <c r="CB19" s="31" t="n">
        <v>8005.9629</v>
      </c>
      <c r="CC19" s="26" t="n">
        <f aca="false">CB19/CA19*100</f>
        <v>1.55632114733055</v>
      </c>
    </row>
    <row r="20" customFormat="false" ht="15" hidden="false" customHeight="false" outlineLevel="0" collapsed="false">
      <c r="A20" s="0" t="s">
        <v>19</v>
      </c>
      <c r="B20" s="24" t="n">
        <v>4244.7</v>
      </c>
      <c r="C20" s="25" t="n">
        <v>4.1</v>
      </c>
      <c r="D20" s="26" t="n">
        <f aca="false">B20/C20*100</f>
        <v>103529.268292683</v>
      </c>
      <c r="E20" s="25" t="n">
        <v>11002277</v>
      </c>
      <c r="F20" s="0" t="n">
        <f aca="false">E20/D20*100</f>
        <v>10627.2141022923</v>
      </c>
      <c r="G20" s="24" t="n">
        <v>32865.9</v>
      </c>
      <c r="H20" s="25" t="n">
        <v>2.5</v>
      </c>
      <c r="I20" s="0" t="n">
        <f aca="false">G20/H20*100</f>
        <v>1314636</v>
      </c>
      <c r="J20" s="24" t="n">
        <v>21225836</v>
      </c>
      <c r="K20" s="26" t="n">
        <f aca="false">J20/I20*100</f>
        <v>1614.57894048238</v>
      </c>
      <c r="L20" s="24" t="n">
        <v>50567.9</v>
      </c>
      <c r="M20" s="25" t="n">
        <v>2.1</v>
      </c>
      <c r="N20" s="26" t="n">
        <f aca="false">L20/M20*100</f>
        <v>2407995.23809524</v>
      </c>
      <c r="O20" s="25" t="n">
        <v>11746956</v>
      </c>
      <c r="P20" s="26" t="n">
        <f aca="false">O20/N20*100</f>
        <v>487.831363374789</v>
      </c>
      <c r="Q20" s="25" t="n">
        <v>43904.4</v>
      </c>
      <c r="R20" s="25" t="n">
        <v>1.7</v>
      </c>
      <c r="S20" s="26" t="n">
        <f aca="false">Q20/R20*100</f>
        <v>2582611.76470588</v>
      </c>
      <c r="T20" s="25" t="n">
        <v>19144.1</v>
      </c>
      <c r="U20" s="0" t="n">
        <f aca="false">T20/S20*100</f>
        <v>0.741268984429807</v>
      </c>
      <c r="V20" s="24" t="n">
        <v>35743.1</v>
      </c>
      <c r="W20" s="25" t="n">
        <v>1.5</v>
      </c>
      <c r="X20" s="26" t="n">
        <f aca="false">V20/W20*100</f>
        <v>2382873.33333333</v>
      </c>
      <c r="Y20" s="25" t="n">
        <v>25992.7</v>
      </c>
      <c r="Z20" s="0" t="n">
        <f aca="false">Y20/X20*100</f>
        <v>1.0908133318039</v>
      </c>
      <c r="AA20" s="24" t="n">
        <v>64543.2</v>
      </c>
      <c r="AB20" s="27" t="n">
        <v>2.2</v>
      </c>
      <c r="AC20" s="26" t="n">
        <f aca="false">AA20/AB20*100</f>
        <v>2933781.81818182</v>
      </c>
      <c r="AD20" s="24" t="n">
        <v>22941.4</v>
      </c>
      <c r="AE20" s="26" t="n">
        <f aca="false">AD20/AC20*100</f>
        <v>0.781973623867426</v>
      </c>
      <c r="AF20" s="24" t="n">
        <v>158892.6</v>
      </c>
      <c r="AG20" s="28" t="n">
        <v>4</v>
      </c>
      <c r="AH20" s="26" t="n">
        <f aca="false">AF20/AG20*100</f>
        <v>3972315</v>
      </c>
      <c r="AI20" s="24" t="n">
        <v>171476.7</v>
      </c>
      <c r="AJ20" s="26" t="n">
        <f aca="false">AI20/AH20*100</f>
        <v>4.31679511821193</v>
      </c>
      <c r="AK20" s="24" t="n">
        <v>494532.2</v>
      </c>
      <c r="AL20" s="29" t="n">
        <v>13.3</v>
      </c>
      <c r="AM20" s="0" t="n">
        <f aca="false">AK20/AL20*100</f>
        <v>3718287.21804511</v>
      </c>
      <c r="AN20" s="24" t="n">
        <v>176771.9</v>
      </c>
      <c r="AO20" s="26" t="n">
        <f aca="false">AN20/AM20*100</f>
        <v>4.75412171340916</v>
      </c>
      <c r="AP20" s="24" t="n">
        <v>686704.6</v>
      </c>
      <c r="AQ20" s="29" t="n">
        <v>15.3</v>
      </c>
      <c r="AR20" s="26" t="n">
        <f aca="false">AP20/AQ20*100</f>
        <v>4488265.35947712</v>
      </c>
      <c r="AS20" s="24" t="n">
        <v>134632.1</v>
      </c>
      <c r="AT20" s="26" t="n">
        <f aca="false">AS20/AR20*100</f>
        <v>2.99964661660924</v>
      </c>
      <c r="AU20" s="24" t="n">
        <v>552039.1</v>
      </c>
      <c r="AV20" s="29" t="n">
        <v>11</v>
      </c>
      <c r="AW20" s="0" t="n">
        <f aca="false">AU20/AV20*100</f>
        <v>5018537.27272727</v>
      </c>
      <c r="AX20" s="24" t="n">
        <v>177475.8</v>
      </c>
      <c r="AY20" s="26" t="n">
        <f aca="false">AX20/AW20*100</f>
        <v>3.53640493943273</v>
      </c>
      <c r="AZ20" s="25" t="n">
        <v>851583.4</v>
      </c>
      <c r="BA20" s="27" t="n">
        <v>17.1</v>
      </c>
      <c r="BB20" s="0" t="n">
        <f aca="false">AZ20/BA20*100</f>
        <v>4980019.88304094</v>
      </c>
      <c r="BC20" s="30" t="n">
        <v>190334.7</v>
      </c>
      <c r="BD20" s="26" t="n">
        <f aca="false">BC20/BB20*100</f>
        <v>3.82196666820889</v>
      </c>
      <c r="BE20" s="25" t="n">
        <v>910869.1</v>
      </c>
      <c r="BF20" s="25" t="n">
        <v>13.6</v>
      </c>
      <c r="BG20" s="0" t="n">
        <f aca="false">BE20/BF20*100</f>
        <v>6697566.91176471</v>
      </c>
      <c r="BH20" s="24" t="n">
        <v>283737.5</v>
      </c>
      <c r="BI20" s="26" t="n">
        <f aca="false">BH20/BG20*100</f>
        <v>4.23642650738729</v>
      </c>
      <c r="BJ20" s="25" t="n">
        <v>248998.8</v>
      </c>
      <c r="BK20" s="27" t="n">
        <v>3.3</v>
      </c>
      <c r="BL20" s="0" t="n">
        <f aca="false">BJ20/BK20*100</f>
        <v>7545418.18181818</v>
      </c>
      <c r="BM20" s="31" t="n">
        <v>194204.9937</v>
      </c>
      <c r="BN20" s="26" t="n">
        <f aca="false">BM20/BL20*100</f>
        <v>2.5738135252459</v>
      </c>
      <c r="BO20" s="25" t="n">
        <v>283544.6</v>
      </c>
      <c r="BP20" s="27" t="n">
        <v>3</v>
      </c>
      <c r="BQ20" s="0" t="n">
        <f aca="false">BO20/BP20*100</f>
        <v>9451486.66666667</v>
      </c>
      <c r="BR20" s="31" t="n">
        <v>249579.3684</v>
      </c>
      <c r="BS20" s="26" t="n">
        <f aca="false">BR20/BQ20*100</f>
        <v>2.64063609463908</v>
      </c>
      <c r="BT20" s="30" t="n">
        <v>565805.9</v>
      </c>
      <c r="BU20" s="27" t="n">
        <v>3.9</v>
      </c>
      <c r="BV20" s="0" t="n">
        <f aca="false">BT20/BU20*100</f>
        <v>14507843.5897436</v>
      </c>
      <c r="BW20" s="32"/>
      <c r="BX20" s="33" t="n">
        <v>3.6</v>
      </c>
      <c r="BY20" s="34" t="n">
        <v>626603.3884</v>
      </c>
      <c r="BZ20" s="35" t="n">
        <v>3.56430701267084</v>
      </c>
      <c r="CA20" s="0" t="n">
        <f aca="false">BY20/BZ20*100</f>
        <v>17579949.9362</v>
      </c>
      <c r="CB20" s="31" t="n">
        <v>527396.9483</v>
      </c>
      <c r="CC20" s="26" t="n">
        <f aca="false">CB20/CA20*100</f>
        <v>2.99999118435487</v>
      </c>
    </row>
    <row r="21" customFormat="false" ht="15" hidden="false" customHeight="false" outlineLevel="0" collapsed="false">
      <c r="A21" s="0" t="s">
        <v>20</v>
      </c>
      <c r="B21" s="24" t="n">
        <v>185.8</v>
      </c>
      <c r="C21" s="25" t="n">
        <v>0.4</v>
      </c>
      <c r="D21" s="26" t="n">
        <f aca="false">B21/C21*100</f>
        <v>46450</v>
      </c>
      <c r="E21" s="25" t="n">
        <v>170151</v>
      </c>
      <c r="F21" s="0" t="n">
        <f aca="false">E21/D21*100</f>
        <v>366.310010764263</v>
      </c>
      <c r="G21" s="24" t="n">
        <v>312.7</v>
      </c>
      <c r="H21" s="25" t="n">
        <v>0.5</v>
      </c>
      <c r="I21" s="0" t="n">
        <f aca="false">G21/H21*100</f>
        <v>62540</v>
      </c>
      <c r="J21" s="24" t="n">
        <v>609941</v>
      </c>
      <c r="K21" s="26" t="n">
        <f aca="false">J21/I21*100</f>
        <v>975.28141989127</v>
      </c>
      <c r="L21" s="24" t="n">
        <v>239.2</v>
      </c>
      <c r="M21" s="25" t="n">
        <v>0.3</v>
      </c>
      <c r="N21" s="26" t="n">
        <f aca="false">L21/M21*100</f>
        <v>79733.3333333333</v>
      </c>
      <c r="O21" s="25" t="n">
        <v>1212982</v>
      </c>
      <c r="P21" s="26" t="n">
        <f aca="false">O21/N21*100</f>
        <v>1521.29849498328</v>
      </c>
      <c r="Q21" s="25" t="n">
        <v>538</v>
      </c>
      <c r="R21" s="25" t="n">
        <v>0.7</v>
      </c>
      <c r="S21" s="26" t="n">
        <f aca="false">Q21/R21*100</f>
        <v>76857.1428571429</v>
      </c>
      <c r="T21" s="25" t="n">
        <v>3217.4</v>
      </c>
      <c r="U21" s="0" t="n">
        <f aca="false">T21/S21*100</f>
        <v>4.18620817843866</v>
      </c>
      <c r="V21" s="24" t="n">
        <v>1367.4</v>
      </c>
      <c r="W21" s="25" t="n">
        <v>1.7</v>
      </c>
      <c r="X21" s="26" t="n">
        <f aca="false">V21/W21*100</f>
        <v>80435.2941176471</v>
      </c>
      <c r="Y21" s="25" t="n">
        <v>1328</v>
      </c>
      <c r="Z21" s="0" t="n">
        <f aca="false">Y21/X21*100</f>
        <v>1.65101652771683</v>
      </c>
      <c r="AA21" s="24" t="n">
        <v>1058.7</v>
      </c>
      <c r="AB21" s="27" t="n">
        <v>1.3</v>
      </c>
      <c r="AC21" s="26" t="n">
        <f aca="false">AA21/AB21*100</f>
        <v>81438.4615384615</v>
      </c>
      <c r="AD21" s="24" t="n">
        <v>2123.4</v>
      </c>
      <c r="AE21" s="26" t="n">
        <f aca="false">AD21/AC21*100</f>
        <v>2.60736752621139</v>
      </c>
      <c r="AF21" s="24" t="n">
        <v>298.5</v>
      </c>
      <c r="AG21" s="28" t="n">
        <v>0.3</v>
      </c>
      <c r="AH21" s="26" t="n">
        <f aca="false">AF21/AG21*100</f>
        <v>99500</v>
      </c>
      <c r="AI21" s="24" t="n">
        <v>954.6</v>
      </c>
      <c r="AJ21" s="26" t="n">
        <f aca="false">AI21/AH21*100</f>
        <v>0.959396984924623</v>
      </c>
      <c r="AK21" s="24" t="n">
        <v>361.4</v>
      </c>
      <c r="AL21" s="29" t="n">
        <v>0.3</v>
      </c>
      <c r="AM21" s="0" t="n">
        <f aca="false">AK21/AL21*100</f>
        <v>120466.666666667</v>
      </c>
      <c r="AN21" s="24" t="n">
        <v>440.5</v>
      </c>
      <c r="AO21" s="26" t="n">
        <f aca="false">AN21/AM21*100</f>
        <v>0.365661317100166</v>
      </c>
      <c r="AP21" s="24" t="n">
        <v>209.8</v>
      </c>
      <c r="AQ21" s="29" t="n">
        <v>0.2</v>
      </c>
      <c r="AR21" s="26" t="n">
        <f aca="false">AP21/AQ21*100</f>
        <v>104900</v>
      </c>
      <c r="AS21" s="24" t="n">
        <v>169.3</v>
      </c>
      <c r="AT21" s="26" t="n">
        <f aca="false">AS21/AR21*100</f>
        <v>0.16139180171592</v>
      </c>
      <c r="AU21" s="24" t="n">
        <v>193.5</v>
      </c>
      <c r="AV21" s="29" t="n">
        <v>0.2</v>
      </c>
      <c r="AW21" s="0" t="n">
        <f aca="false">AU21/AV21*100</f>
        <v>96750</v>
      </c>
      <c r="AX21" s="24" t="n">
        <v>63.9</v>
      </c>
      <c r="AY21" s="26" t="n">
        <f aca="false">AX21/AW21*100</f>
        <v>0.066046511627907</v>
      </c>
      <c r="AZ21" s="25" t="n">
        <v>187.7</v>
      </c>
      <c r="BA21" s="27" t="n">
        <v>0.2</v>
      </c>
      <c r="BB21" s="0" t="n">
        <f aca="false">AZ21/BA21*100</f>
        <v>93850</v>
      </c>
      <c r="BC21" s="30" t="n">
        <v>123.5</v>
      </c>
      <c r="BD21" s="26" t="n">
        <f aca="false">BC21/BB21*100</f>
        <v>0.131592967501332</v>
      </c>
      <c r="BE21" s="25" t="n">
        <v>455.2</v>
      </c>
      <c r="BF21" s="25" t="n">
        <v>0.3</v>
      </c>
      <c r="BG21" s="0" t="n">
        <f aca="false">BE21/BF21*100</f>
        <v>151733.333333333</v>
      </c>
      <c r="BH21" s="24" t="n">
        <v>711.3</v>
      </c>
      <c r="BI21" s="26" t="n">
        <f aca="false">BH21/BG21*100</f>
        <v>0.46878295254833</v>
      </c>
      <c r="BJ21" s="25" t="n">
        <v>559.9</v>
      </c>
      <c r="BK21" s="27" t="n">
        <v>0.3</v>
      </c>
      <c r="BL21" s="0" t="n">
        <f aca="false">BJ21/BK21*100</f>
        <v>186633.333333333</v>
      </c>
      <c r="BM21" s="31" t="n">
        <v>624.8182</v>
      </c>
      <c r="BN21" s="26" t="n">
        <f aca="false">BM21/BL21*100</f>
        <v>0.334783818539025</v>
      </c>
      <c r="BO21" s="25" t="n">
        <v>4927.4</v>
      </c>
      <c r="BP21" s="27" t="n">
        <v>2.6</v>
      </c>
      <c r="BQ21" s="0" t="n">
        <f aca="false">BO21/BP21*100</f>
        <v>189515.384615385</v>
      </c>
      <c r="BR21" s="31" t="n">
        <v>901.3553</v>
      </c>
      <c r="BS21" s="26" t="n">
        <f aca="false">BR21/BQ21*100</f>
        <v>0.47561062223485</v>
      </c>
      <c r="BT21" s="30" t="n">
        <v>5719.5</v>
      </c>
      <c r="BU21" s="27" t="n">
        <v>2.2</v>
      </c>
      <c r="BV21" s="0" t="n">
        <f aca="false">BT21/BU21*100</f>
        <v>259977.272727273</v>
      </c>
      <c r="BW21" s="32"/>
      <c r="BX21" s="33" t="n">
        <v>1.8</v>
      </c>
      <c r="BY21" s="36" t="n">
        <v>7060.5212</v>
      </c>
      <c r="BZ21" s="35" t="n">
        <v>2.78816400138575</v>
      </c>
      <c r="CA21" s="0" t="n">
        <f aca="false">BY21/BZ21*100</f>
        <v>253231.9188</v>
      </c>
      <c r="CB21" s="31" t="n">
        <v>4748.5843</v>
      </c>
      <c r="CC21" s="26" t="n">
        <f aca="false">CB21/CA21*100</f>
        <v>1.8751918488405</v>
      </c>
    </row>
    <row r="22" customFormat="false" ht="15" hidden="false" customHeight="false" outlineLevel="0" collapsed="false">
      <c r="A22" s="0" t="s">
        <v>21</v>
      </c>
      <c r="B22" s="24" t="s">
        <v>90</v>
      </c>
      <c r="C22" s="25" t="s">
        <v>90</v>
      </c>
      <c r="D22" s="26"/>
      <c r="E22" s="25" t="n">
        <v>1404115</v>
      </c>
      <c r="G22" s="24" t="n">
        <v>1801.1</v>
      </c>
      <c r="H22" s="25" t="n">
        <v>0.9</v>
      </c>
      <c r="I22" s="0" t="n">
        <f aca="false">G22/H22*100</f>
        <v>200122.222222222</v>
      </c>
      <c r="J22" s="24" t="n">
        <v>501228</v>
      </c>
      <c r="K22" s="26" t="n">
        <f aca="false">J22/I22*100</f>
        <v>250.460940536339</v>
      </c>
      <c r="L22" s="24" t="n">
        <v>10450</v>
      </c>
      <c r="M22" s="25" t="n">
        <v>5.5</v>
      </c>
      <c r="N22" s="26" t="n">
        <f aca="false">L22/M22*100</f>
        <v>190000</v>
      </c>
      <c r="O22" s="25" t="n">
        <v>924676</v>
      </c>
      <c r="P22" s="26" t="n">
        <f aca="false">O22/N22*100</f>
        <v>486.671578947368</v>
      </c>
      <c r="Q22" s="25" t="n">
        <v>10830</v>
      </c>
      <c r="R22" s="25" t="n">
        <v>4.7</v>
      </c>
      <c r="S22" s="26" t="n">
        <f aca="false">Q22/R22*100</f>
        <v>230425.531914894</v>
      </c>
      <c r="T22" s="25" t="n">
        <v>754.6</v>
      </c>
      <c r="U22" s="0" t="n">
        <f aca="false">T22/S22*100</f>
        <v>0.3274810710988</v>
      </c>
      <c r="V22" s="24" t="n">
        <v>1408.4</v>
      </c>
      <c r="W22" s="25" t="n">
        <v>0.6</v>
      </c>
      <c r="X22" s="26" t="n">
        <f aca="false">V22/W22*100</f>
        <v>234733.333333333</v>
      </c>
      <c r="Y22" s="25" t="n">
        <v>624.6</v>
      </c>
      <c r="Z22" s="0" t="n">
        <f aca="false">Y22/X22*100</f>
        <v>0.266089179210452</v>
      </c>
      <c r="AA22" s="24" t="n">
        <v>8830.3</v>
      </c>
      <c r="AB22" s="27" t="n">
        <v>3.2</v>
      </c>
      <c r="AC22" s="26" t="n">
        <f aca="false">AA22/AB22*100</f>
        <v>275946.875</v>
      </c>
      <c r="AD22" s="24" t="n">
        <v>1027</v>
      </c>
      <c r="AE22" s="26" t="n">
        <f aca="false">AD22/AC22*100</f>
        <v>0.372173085852123</v>
      </c>
      <c r="AF22" s="24" t="n">
        <v>28696.3</v>
      </c>
      <c r="AG22" s="28" t="n">
        <v>7.8</v>
      </c>
      <c r="AH22" s="26" t="n">
        <f aca="false">AF22/AG22*100</f>
        <v>367901.282051282</v>
      </c>
      <c r="AI22" s="24" t="n">
        <v>15430.2</v>
      </c>
      <c r="AJ22" s="26" t="n">
        <f aca="false">AI22/AH22*100</f>
        <v>4.19411422378495</v>
      </c>
      <c r="AK22" s="24" t="n">
        <v>24165.9</v>
      </c>
      <c r="AL22" s="29" t="n">
        <v>5.4</v>
      </c>
      <c r="AM22" s="0" t="n">
        <f aca="false">AK22/AL22*100</f>
        <v>447516.666666667</v>
      </c>
      <c r="AN22" s="24" t="n">
        <v>2942.7</v>
      </c>
      <c r="AO22" s="26" t="n">
        <f aca="false">AN22/AM22*100</f>
        <v>0.657562101970131</v>
      </c>
      <c r="AP22" s="24" t="n">
        <v>22346.8</v>
      </c>
      <c r="AQ22" s="29" t="n">
        <v>5.1</v>
      </c>
      <c r="AR22" s="26" t="n">
        <f aca="false">AP22/AQ22*100</f>
        <v>438172.549019608</v>
      </c>
      <c r="AS22" s="24" t="n">
        <v>1541.3</v>
      </c>
      <c r="AT22" s="26" t="n">
        <f aca="false">AS22/AR22*100</f>
        <v>0.35175640360141</v>
      </c>
      <c r="AU22" s="24" t="n">
        <v>23191.2</v>
      </c>
      <c r="AV22" s="29" t="n">
        <v>5.3</v>
      </c>
      <c r="AW22" s="0" t="n">
        <f aca="false">AU22/AV22*100</f>
        <v>437569.811320755</v>
      </c>
      <c r="AX22" s="24" t="n">
        <v>1762.8</v>
      </c>
      <c r="AY22" s="26" t="n">
        <f aca="false">AX22/AW22*100</f>
        <v>0.402861430197661</v>
      </c>
      <c r="AZ22" s="25" t="n">
        <v>16952.7</v>
      </c>
      <c r="BA22" s="27" t="n">
        <v>3.3</v>
      </c>
      <c r="BB22" s="0" t="n">
        <f aca="false">AZ22/BA22*100</f>
        <v>513718.181818182</v>
      </c>
      <c r="BC22" s="30" t="n">
        <v>853.5</v>
      </c>
      <c r="BD22" s="26" t="n">
        <f aca="false">BC22/BB22*100</f>
        <v>0.166141676547099</v>
      </c>
      <c r="BE22" s="25" t="n">
        <v>12762.4</v>
      </c>
      <c r="BF22" s="25" t="n">
        <v>2.3</v>
      </c>
      <c r="BG22" s="0" t="n">
        <f aca="false">BE22/BF22*100</f>
        <v>554886.956521739</v>
      </c>
      <c r="BH22" s="24" t="n">
        <v>1294.5</v>
      </c>
      <c r="BI22" s="26" t="n">
        <f aca="false">BH22/BG22*100</f>
        <v>0.233290760358553</v>
      </c>
      <c r="BJ22" s="25" t="n">
        <v>1931.9</v>
      </c>
      <c r="BK22" s="27" t="n">
        <v>0.4</v>
      </c>
      <c r="BL22" s="0" t="n">
        <f aca="false">BJ22/BK22*100</f>
        <v>482975</v>
      </c>
      <c r="BM22" s="31" t="n">
        <v>2362.0139</v>
      </c>
      <c r="BN22" s="26" t="n">
        <f aca="false">BM22/BL22*100</f>
        <v>0.489055106371966</v>
      </c>
      <c r="BO22" s="25" t="n">
        <v>7852.9</v>
      </c>
      <c r="BP22" s="27" t="n">
        <v>1.2</v>
      </c>
      <c r="BQ22" s="0" t="n">
        <f aca="false">BO22/BP22*100</f>
        <v>654408.333333333</v>
      </c>
      <c r="BR22" s="31" t="n">
        <v>8112.2952</v>
      </c>
      <c r="BS22" s="26" t="n">
        <f aca="false">BR22/BQ22*100</f>
        <v>1.23963812604261</v>
      </c>
      <c r="BT22" s="30" t="n">
        <v>15680.1</v>
      </c>
      <c r="BU22" s="27" t="n">
        <v>1.6</v>
      </c>
      <c r="BV22" s="0" t="n">
        <f aca="false">BT22/BU22*100</f>
        <v>980006.25</v>
      </c>
      <c r="BW22" s="32"/>
      <c r="BX22" s="33" t="n">
        <v>0.9</v>
      </c>
      <c r="BY22" s="36" t="n">
        <v>8885.0712</v>
      </c>
      <c r="BZ22" s="35" t="n">
        <v>1.01980843549386</v>
      </c>
      <c r="CA22" s="0" t="n">
        <f aca="false">BY22/BZ22*100</f>
        <v>871249.0396</v>
      </c>
      <c r="CB22" s="31" t="n">
        <v>5423.3355</v>
      </c>
      <c r="CC22" s="26" t="n">
        <f aca="false">CB22/CA22*100</f>
        <v>0.622478218454039</v>
      </c>
    </row>
    <row r="23" customFormat="false" ht="15" hidden="false" customHeight="false" outlineLevel="0" collapsed="false">
      <c r="A23" s="0" t="s">
        <v>22</v>
      </c>
      <c r="B23" s="24" t="n">
        <v>369.1</v>
      </c>
      <c r="C23" s="25" t="n">
        <v>0.4</v>
      </c>
      <c r="D23" s="26" t="n">
        <f aca="false">B23/C23*100</f>
        <v>92275</v>
      </c>
      <c r="E23" s="25" t="n">
        <v>1116638</v>
      </c>
      <c r="F23" s="0" t="n">
        <f aca="false">E23/D23*100</f>
        <v>1210.11975074506</v>
      </c>
      <c r="G23" s="24" t="n">
        <v>243.5</v>
      </c>
      <c r="H23" s="25" t="n">
        <v>0.2</v>
      </c>
      <c r="I23" s="0" t="n">
        <f aca="false">G23/H23*100</f>
        <v>121750</v>
      </c>
      <c r="J23" s="24" t="n">
        <v>293958</v>
      </c>
      <c r="K23" s="26" t="n">
        <f aca="false">J23/I23*100</f>
        <v>241.443942505134</v>
      </c>
      <c r="L23" s="24" t="n">
        <v>116.9</v>
      </c>
      <c r="M23" s="25" t="n">
        <v>0.1</v>
      </c>
      <c r="N23" s="26" t="n">
        <f aca="false">L23/M23*100</f>
        <v>116900</v>
      </c>
      <c r="O23" s="25" t="n">
        <v>914258</v>
      </c>
      <c r="P23" s="26" t="n">
        <f aca="false">O23/N23*100</f>
        <v>782.085543199316</v>
      </c>
      <c r="Q23" s="25" t="n">
        <v>208.5</v>
      </c>
      <c r="R23" s="25" t="n">
        <v>0.1</v>
      </c>
      <c r="S23" s="26" t="n">
        <f aca="false">Q23/R23*100</f>
        <v>208500</v>
      </c>
      <c r="T23" s="25" t="n">
        <v>1473.8</v>
      </c>
      <c r="U23" s="0" t="n">
        <f aca="false">T23/S23*100</f>
        <v>0.706858513189449</v>
      </c>
      <c r="V23" s="24" t="n">
        <v>679.5</v>
      </c>
      <c r="W23" s="25" t="n">
        <v>0.3</v>
      </c>
      <c r="X23" s="26" t="n">
        <f aca="false">V23/W23*100</f>
        <v>226500</v>
      </c>
      <c r="Y23" s="25" t="n">
        <v>1154.8</v>
      </c>
      <c r="Z23" s="0" t="n">
        <f aca="false">Y23/X23*100</f>
        <v>0.509845474613687</v>
      </c>
      <c r="AA23" s="24" t="n">
        <v>1024.5</v>
      </c>
      <c r="AB23" s="27" t="n">
        <v>0.4</v>
      </c>
      <c r="AC23" s="26" t="n">
        <f aca="false">AA23/AB23*100</f>
        <v>256125</v>
      </c>
      <c r="AD23" s="24" t="n">
        <v>549.4</v>
      </c>
      <c r="AE23" s="26" t="n">
        <f aca="false">AD23/AC23*100</f>
        <v>0.214504636408004</v>
      </c>
      <c r="AF23" s="24" t="n">
        <v>576.1</v>
      </c>
      <c r="AG23" s="28" t="n">
        <v>0.2</v>
      </c>
      <c r="AH23" s="26" t="n">
        <f aca="false">AF23/AG23*100</f>
        <v>288050</v>
      </c>
      <c r="AI23" s="24" t="n">
        <v>3209</v>
      </c>
      <c r="AJ23" s="26" t="n">
        <f aca="false">AI23/AH23*100</f>
        <v>1.11404270091998</v>
      </c>
      <c r="AK23" s="24" t="n">
        <v>22569.7</v>
      </c>
      <c r="AL23" s="29" t="n">
        <v>11.3</v>
      </c>
      <c r="AM23" s="0" t="n">
        <f aca="false">AK23/AL23*100</f>
        <v>199731.85840708</v>
      </c>
      <c r="AN23" s="24" t="n">
        <v>8291.1</v>
      </c>
      <c r="AO23" s="26" t="n">
        <f aca="false">AN23/AM23*100</f>
        <v>4.15111543352371</v>
      </c>
      <c r="AP23" s="24" t="n">
        <v>132732.2</v>
      </c>
      <c r="AQ23" s="29" t="n">
        <v>28.9</v>
      </c>
      <c r="AR23" s="26" t="n">
        <f aca="false">AP23/AQ23*100</f>
        <v>459280.968858132</v>
      </c>
      <c r="AS23" s="24" t="n">
        <v>7802.2</v>
      </c>
      <c r="AT23" s="26" t="n">
        <f aca="false">AS23/AR23*100</f>
        <v>1.69878582589605</v>
      </c>
      <c r="AU23" s="24" t="n">
        <v>5411</v>
      </c>
      <c r="AV23" s="29" t="n">
        <v>1.4</v>
      </c>
      <c r="AW23" s="0" t="n">
        <f aca="false">AU23/AV23*100</f>
        <v>386500</v>
      </c>
      <c r="AX23" s="24" t="n">
        <v>3399.4</v>
      </c>
      <c r="AY23" s="26" t="n">
        <f aca="false">AX23/AW23*100</f>
        <v>0.879534282018111</v>
      </c>
      <c r="AZ23" s="25" t="n">
        <v>12152.2</v>
      </c>
      <c r="BA23" s="27" t="n">
        <v>2.7</v>
      </c>
      <c r="BB23" s="0" t="n">
        <f aca="false">AZ23/BA23*100</f>
        <v>450081.481481481</v>
      </c>
      <c r="BC23" s="30" t="n">
        <v>1512.8</v>
      </c>
      <c r="BD23" s="26" t="n">
        <f aca="false">BC23/BB23*100</f>
        <v>0.33611691710143</v>
      </c>
      <c r="BE23" s="25" t="n">
        <v>2011.9</v>
      </c>
      <c r="BF23" s="25" t="n">
        <v>0.5</v>
      </c>
      <c r="BG23" s="0" t="n">
        <f aca="false">BE23/BF23*100</f>
        <v>402380</v>
      </c>
      <c r="BH23" s="24" t="n">
        <v>1080.8</v>
      </c>
      <c r="BI23" s="26" t="n">
        <f aca="false">BH23/BG23*100</f>
        <v>0.268601819175903</v>
      </c>
      <c r="BJ23" s="25" t="n">
        <v>99201.9</v>
      </c>
      <c r="BK23" s="27" t="n">
        <v>15.3</v>
      </c>
      <c r="BL23" s="0" t="n">
        <f aca="false">BJ23/BK23*100</f>
        <v>648378.431372549</v>
      </c>
      <c r="BM23" s="31" t="n">
        <v>1890.6933</v>
      </c>
      <c r="BN23" s="26" t="n">
        <f aca="false">BM23/BL23*100</f>
        <v>0.291603361326749</v>
      </c>
      <c r="BO23" s="25" t="n">
        <v>38880.4</v>
      </c>
      <c r="BP23" s="27" t="n">
        <v>5.6</v>
      </c>
      <c r="BQ23" s="0" t="n">
        <f aca="false">BO23/BP23*100</f>
        <v>694292.857142857</v>
      </c>
      <c r="BR23" s="31" t="n">
        <v>4250.9828</v>
      </c>
      <c r="BS23" s="26" t="n">
        <f aca="false">BR23/BQ23*100</f>
        <v>0.612275174123723</v>
      </c>
      <c r="BT23" s="30" t="n">
        <v>13089.6</v>
      </c>
      <c r="BU23" s="27" t="n">
        <v>1.8</v>
      </c>
      <c r="BV23" s="0" t="n">
        <f aca="false">BT23/BU23*100</f>
        <v>727200</v>
      </c>
      <c r="BW23" s="32"/>
      <c r="BX23" s="33" t="n">
        <v>0.3</v>
      </c>
      <c r="BY23" s="37" t="n">
        <v>53202.0478</v>
      </c>
      <c r="BZ23" s="35" t="n">
        <v>7.63387503989624</v>
      </c>
      <c r="CA23" s="0" t="n">
        <f aca="false">BY23/BZ23*100</f>
        <v>696920.6009</v>
      </c>
      <c r="CB23" s="31" t="n">
        <v>1929.9795</v>
      </c>
      <c r="CC23" s="26" t="n">
        <f aca="false">CB23/CA23*100</f>
        <v>0.276929609701253</v>
      </c>
    </row>
    <row r="24" customFormat="false" ht="15" hidden="false" customHeight="false" outlineLevel="0" collapsed="false">
      <c r="A24" s="0" t="s">
        <v>23</v>
      </c>
      <c r="B24" s="24" t="n">
        <v>10106.8</v>
      </c>
      <c r="C24" s="25" t="n">
        <v>4.5</v>
      </c>
      <c r="D24" s="26" t="n">
        <f aca="false">B24/C24*100</f>
        <v>224595.555555556</v>
      </c>
      <c r="E24" s="25" t="n">
        <v>1806925</v>
      </c>
      <c r="F24" s="0" t="n">
        <f aca="false">E24/D24*100</f>
        <v>804.523934380813</v>
      </c>
      <c r="G24" s="24" t="n">
        <v>15355.4</v>
      </c>
      <c r="H24" s="25" t="n">
        <v>5.5</v>
      </c>
      <c r="I24" s="0" t="n">
        <f aca="false">G24/H24*100</f>
        <v>279189.090909091</v>
      </c>
      <c r="J24" s="24" t="n">
        <v>1490091</v>
      </c>
      <c r="K24" s="26" t="n">
        <f aca="false">J24/I24*100</f>
        <v>533.72106880967</v>
      </c>
      <c r="L24" s="24" t="n">
        <v>25081.8</v>
      </c>
      <c r="M24" s="25" t="n">
        <v>7.5</v>
      </c>
      <c r="N24" s="26" t="n">
        <f aca="false">L24/M24*100</f>
        <v>334424</v>
      </c>
      <c r="O24" s="25" t="n">
        <v>4210787</v>
      </c>
      <c r="P24" s="26" t="n">
        <f aca="false">O24/N24*100</f>
        <v>1259.11627155946</v>
      </c>
      <c r="Q24" s="25" t="n">
        <v>25888.7</v>
      </c>
      <c r="R24" s="25" t="n">
        <v>6.2</v>
      </c>
      <c r="S24" s="26" t="n">
        <f aca="false">Q24/R24*100</f>
        <v>417559.677419355</v>
      </c>
      <c r="T24" s="25" t="n">
        <v>2643.8</v>
      </c>
      <c r="U24" s="0" t="n">
        <f aca="false">T24/S24*100</f>
        <v>0.633155005851974</v>
      </c>
      <c r="V24" s="24" t="n">
        <v>7116.7</v>
      </c>
      <c r="W24" s="25" t="n">
        <v>2.6</v>
      </c>
      <c r="X24" s="26" t="n">
        <f aca="false">V24/W24*100</f>
        <v>273719.230769231</v>
      </c>
      <c r="Y24" s="25" t="n">
        <v>3844.6</v>
      </c>
      <c r="Z24" s="0" t="n">
        <f aca="false">Y24/X24*100</f>
        <v>1.40457796450602</v>
      </c>
      <c r="AA24" s="24" t="n">
        <v>5570.1</v>
      </c>
      <c r="AB24" s="27" t="n">
        <v>1.6</v>
      </c>
      <c r="AC24" s="26" t="n">
        <f aca="false">AA24/AB24*100</f>
        <v>348131.25</v>
      </c>
      <c r="AD24" s="24" t="n">
        <v>2520.9</v>
      </c>
      <c r="AE24" s="26" t="n">
        <f aca="false">AD24/AC24*100</f>
        <v>0.724123444821458</v>
      </c>
      <c r="AF24" s="24" t="n">
        <v>15394.7</v>
      </c>
      <c r="AG24" s="28" t="n">
        <v>3.7</v>
      </c>
      <c r="AH24" s="26" t="n">
        <f aca="false">AF24/AG24*100</f>
        <v>416072.972972973</v>
      </c>
      <c r="AI24" s="24" t="n">
        <v>9653.6</v>
      </c>
      <c r="AJ24" s="26" t="n">
        <f aca="false">AI24/AH24*100</f>
        <v>2.3201699286118</v>
      </c>
      <c r="AK24" s="24" t="n">
        <v>16593.1</v>
      </c>
      <c r="AL24" s="28" t="n">
        <v>4.7</v>
      </c>
      <c r="AM24" s="0" t="n">
        <f aca="false">AK24/AL24*100</f>
        <v>353044.680851064</v>
      </c>
      <c r="AN24" s="24" t="n">
        <v>1358.8</v>
      </c>
      <c r="AO24" s="26" t="n">
        <f aca="false">AN24/AM24*100</f>
        <v>0.384880462360861</v>
      </c>
      <c r="AP24" s="24" t="n">
        <v>17317.9</v>
      </c>
      <c r="AQ24" s="29" t="n">
        <v>4.4</v>
      </c>
      <c r="AR24" s="26" t="n">
        <f aca="false">AP24/AQ24*100</f>
        <v>393588.636363636</v>
      </c>
      <c r="AS24" s="24" t="n">
        <v>2408.8</v>
      </c>
      <c r="AT24" s="26" t="n">
        <f aca="false">AS24/AR24*100</f>
        <v>0.612009539262844</v>
      </c>
      <c r="AU24" s="24" t="n">
        <v>79138.5</v>
      </c>
      <c r="AV24" s="29" t="n">
        <v>18.6</v>
      </c>
      <c r="AW24" s="0" t="n">
        <f aca="false">AU24/AV24*100</f>
        <v>425475.806451613</v>
      </c>
      <c r="AX24" s="24" t="n">
        <v>2613.4</v>
      </c>
      <c r="AY24" s="26" t="n">
        <f aca="false">AX24/AW24*100</f>
        <v>0.614229989196156</v>
      </c>
      <c r="AZ24" s="25" t="n">
        <v>109044.2</v>
      </c>
      <c r="BA24" s="27" t="n">
        <v>21.6</v>
      </c>
      <c r="BB24" s="0" t="n">
        <f aca="false">AZ24/BA24*100</f>
        <v>504834.259259259</v>
      </c>
      <c r="BC24" s="30" t="n">
        <v>578.4</v>
      </c>
      <c r="BD24" s="26" t="n">
        <f aca="false">BC24/BB24*100</f>
        <v>0.114572256020953</v>
      </c>
      <c r="BE24" s="25" t="n">
        <v>23912</v>
      </c>
      <c r="BF24" s="25" t="n">
        <v>4.3</v>
      </c>
      <c r="BG24" s="0" t="n">
        <f aca="false">BE24/BF24*100</f>
        <v>556093.023255814</v>
      </c>
      <c r="BH24" s="24" t="n">
        <v>812.2</v>
      </c>
      <c r="BI24" s="26" t="n">
        <f aca="false">BH24/BG24*100</f>
        <v>0.146054700568752</v>
      </c>
      <c r="BJ24" s="25" t="n">
        <v>17869.4</v>
      </c>
      <c r="BK24" s="27" t="n">
        <v>2.9</v>
      </c>
      <c r="BL24" s="0" t="n">
        <f aca="false">BJ24/BK24*100</f>
        <v>616186.206896552</v>
      </c>
      <c r="BM24" s="31" t="n">
        <v>1188.439</v>
      </c>
      <c r="BN24" s="26" t="n">
        <f aca="false">BM24/BL24*100</f>
        <v>0.192870107558172</v>
      </c>
      <c r="BO24" s="25" t="n">
        <v>14158.7</v>
      </c>
      <c r="BP24" s="27" t="n">
        <v>2</v>
      </c>
      <c r="BQ24" s="0" t="n">
        <f aca="false">BO24/BP24*100</f>
        <v>707935</v>
      </c>
      <c r="BR24" s="31" t="n">
        <v>975.0688</v>
      </c>
      <c r="BS24" s="26" t="n">
        <f aca="false">BR24/BQ24*100</f>
        <v>0.137734227012367</v>
      </c>
      <c r="BT24" s="30" t="n">
        <v>23338.4</v>
      </c>
      <c r="BU24" s="27" t="n">
        <v>2.8</v>
      </c>
      <c r="BV24" s="0" t="n">
        <f aca="false">BT24/BU24*100</f>
        <v>833514.285714286</v>
      </c>
      <c r="BW24" s="32"/>
      <c r="BX24" s="33" t="n">
        <v>0.2</v>
      </c>
      <c r="BY24" s="34" t="n">
        <v>16518.7217</v>
      </c>
      <c r="BZ24" s="35" t="n">
        <v>1.94812130014417</v>
      </c>
      <c r="CA24" s="0" t="n">
        <f aca="false">BY24/BZ24*100</f>
        <v>847930.8603</v>
      </c>
      <c r="CB24" s="31" t="n">
        <v>2434.8493</v>
      </c>
      <c r="CC24" s="26" t="n">
        <f aca="false">CB24/CA24*100</f>
        <v>0.287151867445719</v>
      </c>
    </row>
    <row r="25" customFormat="false" ht="15" hidden="false" customHeight="false" outlineLevel="0" collapsed="false">
      <c r="A25" s="0" t="s">
        <v>24</v>
      </c>
      <c r="B25" s="24" t="n">
        <v>5573.4</v>
      </c>
      <c r="C25" s="25" t="n">
        <v>9.2</v>
      </c>
      <c r="D25" s="26" t="n">
        <f aca="false">B25/C25*100</f>
        <v>60580.4347826087</v>
      </c>
      <c r="E25" s="25" t="n">
        <v>176532</v>
      </c>
      <c r="F25" s="0" t="n">
        <f aca="false">E25/D25*100</f>
        <v>291.401011949618</v>
      </c>
      <c r="G25" s="24" t="n">
        <v>6584.1</v>
      </c>
      <c r="H25" s="25" t="n">
        <v>7.8</v>
      </c>
      <c r="I25" s="0" t="n">
        <f aca="false">G25/H25*100</f>
        <v>84411.5384615385</v>
      </c>
      <c r="J25" s="24" t="n">
        <v>2417641</v>
      </c>
      <c r="K25" s="26" t="n">
        <f aca="false">J25/I25*100</f>
        <v>2864.11199708388</v>
      </c>
      <c r="L25" s="24" t="n">
        <v>14725.4</v>
      </c>
      <c r="M25" s="25" t="n">
        <v>13.4</v>
      </c>
      <c r="N25" s="26" t="n">
        <f aca="false">L25/M25*100</f>
        <v>109891.044776119</v>
      </c>
      <c r="O25" s="25" t="n">
        <v>415435</v>
      </c>
      <c r="P25" s="26" t="n">
        <f aca="false">O25/N25*100</f>
        <v>378.042633816399</v>
      </c>
      <c r="Q25" s="25" t="n">
        <v>14222.1</v>
      </c>
      <c r="R25" s="25" t="n">
        <v>9.6</v>
      </c>
      <c r="S25" s="26" t="n">
        <f aca="false">Q25/R25*100</f>
        <v>148146.875</v>
      </c>
      <c r="T25" s="25" t="n">
        <v>772</v>
      </c>
      <c r="U25" s="0" t="n">
        <f aca="false">T25/S25*100</f>
        <v>0.52110447824161</v>
      </c>
      <c r="V25" s="24" t="n">
        <v>4395.8</v>
      </c>
      <c r="W25" s="25" t="n">
        <v>2.8</v>
      </c>
      <c r="X25" s="26" t="n">
        <f aca="false">V25/W25*100</f>
        <v>156992.857142857</v>
      </c>
      <c r="Y25" s="25" t="n">
        <v>371.5</v>
      </c>
      <c r="Z25" s="0" t="n">
        <f aca="false">Y25/X25*100</f>
        <v>0.236634969743846</v>
      </c>
      <c r="AA25" s="24" t="n">
        <v>222.6</v>
      </c>
      <c r="AB25" s="27" t="n">
        <v>0.1</v>
      </c>
      <c r="AC25" s="26" t="n">
        <f aca="false">AA25/AB25*100</f>
        <v>222600</v>
      </c>
      <c r="AD25" s="24" t="n">
        <v>176.6</v>
      </c>
      <c r="AE25" s="26" t="n">
        <f aca="false">AD25/AC25*100</f>
        <v>0.0793351302785265</v>
      </c>
      <c r="AF25" s="24" t="n">
        <v>456.9</v>
      </c>
      <c r="AG25" s="28" t="n">
        <v>0.2</v>
      </c>
      <c r="AH25" s="26" t="n">
        <f aca="false">AF25/AG25*100</f>
        <v>228450</v>
      </c>
      <c r="AI25" s="24" t="n">
        <v>175.8</v>
      </c>
      <c r="AJ25" s="26" t="n">
        <f aca="false">AI25/AH25*100</f>
        <v>0.0769533814839134</v>
      </c>
      <c r="AK25" s="24" t="n">
        <v>850.3</v>
      </c>
      <c r="AL25" s="29" t="n">
        <v>0.3</v>
      </c>
      <c r="AM25" s="0" t="n">
        <f aca="false">AK25/AL25*100</f>
        <v>283433.333333333</v>
      </c>
      <c r="AN25" s="24" t="n">
        <v>481.3</v>
      </c>
      <c r="AO25" s="26" t="n">
        <f aca="false">AN25/AM25*100</f>
        <v>0.169810655062919</v>
      </c>
      <c r="AP25" s="24" t="n">
        <v>395.9</v>
      </c>
      <c r="AQ25" s="29" t="n">
        <v>0.1</v>
      </c>
      <c r="AR25" s="26" t="n">
        <f aca="false">AP25/AQ25*100</f>
        <v>395900</v>
      </c>
      <c r="AS25" s="24" t="n">
        <v>442.2</v>
      </c>
      <c r="AT25" s="26" t="n">
        <f aca="false">AS25/AR25*100</f>
        <v>0.111694872442536</v>
      </c>
      <c r="AU25" s="24" t="n">
        <v>376.6</v>
      </c>
      <c r="AV25" s="29" t="n">
        <v>0.1</v>
      </c>
      <c r="AW25" s="0" t="n">
        <f aca="false">AU25/AV25*100</f>
        <v>376600</v>
      </c>
      <c r="AX25" s="24" t="n">
        <v>249.3</v>
      </c>
      <c r="AY25" s="26" t="n">
        <f aca="false">AX25/AW25*100</f>
        <v>0.0661975570897504</v>
      </c>
      <c r="AZ25" s="25" t="n">
        <v>1271.4</v>
      </c>
      <c r="BA25" s="27" t="n">
        <v>0.4</v>
      </c>
      <c r="BB25" s="0" t="n">
        <f aca="false">AZ25/BA25*100</f>
        <v>317850</v>
      </c>
      <c r="BC25" s="30" t="n">
        <v>1066.4</v>
      </c>
      <c r="BD25" s="26" t="n">
        <f aca="false">BC25/BB25*100</f>
        <v>0.335504168633003</v>
      </c>
      <c r="BE25" s="25" t="n">
        <v>994.7</v>
      </c>
      <c r="BF25" s="25" t="n">
        <v>0.2</v>
      </c>
      <c r="BG25" s="0" t="n">
        <f aca="false">BE25/BF25*100</f>
        <v>497350</v>
      </c>
      <c r="BH25" s="24" t="n">
        <v>3856.4</v>
      </c>
      <c r="BI25" s="26" t="n">
        <f aca="false">BH25/BG25*100</f>
        <v>0.775389564692872</v>
      </c>
      <c r="BJ25" s="25" t="n">
        <v>1244.4</v>
      </c>
      <c r="BK25" s="27" t="n">
        <v>0.3</v>
      </c>
      <c r="BL25" s="0" t="n">
        <f aca="false">BJ25/BK25*100</f>
        <v>414800</v>
      </c>
      <c r="BM25" s="31" t="n">
        <v>1464.5825</v>
      </c>
      <c r="BN25" s="26" t="n">
        <f aca="false">BM25/BL25*100</f>
        <v>0.353081605593057</v>
      </c>
      <c r="BO25" s="25" t="n">
        <v>1775.2</v>
      </c>
      <c r="BP25" s="27" t="n">
        <v>0.3</v>
      </c>
      <c r="BQ25" s="0" t="n">
        <f aca="false">BO25/BP25*100</f>
        <v>591733.333333333</v>
      </c>
      <c r="BR25" s="31" t="n">
        <v>702.9638</v>
      </c>
      <c r="BS25" s="26" t="n">
        <f aca="false">BR25/BQ25*100</f>
        <v>0.118797397476341</v>
      </c>
      <c r="BT25" s="30" t="n">
        <v>1195.2</v>
      </c>
      <c r="BU25" s="27" t="n">
        <v>0.2</v>
      </c>
      <c r="BV25" s="0" t="n">
        <f aca="false">BT25/BU25*100</f>
        <v>597600</v>
      </c>
      <c r="BW25" s="32"/>
      <c r="BX25" s="33" t="n">
        <v>0.8</v>
      </c>
      <c r="BY25" s="34" t="n">
        <v>6820.9257</v>
      </c>
      <c r="BZ25" s="35" t="n">
        <v>0.954735215456804</v>
      </c>
      <c r="CA25" s="0" t="n">
        <f aca="false">BY25/BZ25*100</f>
        <v>714431.1417</v>
      </c>
      <c r="CB25" s="31" t="n">
        <v>1189.9176</v>
      </c>
      <c r="CC25" s="26" t="n">
        <f aca="false">CB25/CA25*100</f>
        <v>0.166554553762672</v>
      </c>
    </row>
    <row r="26" customFormat="false" ht="15" hidden="false" customHeight="false" outlineLevel="0" collapsed="false">
      <c r="A26" s="0" t="s">
        <v>25</v>
      </c>
      <c r="B26" s="24" t="n">
        <v>914.5</v>
      </c>
      <c r="C26" s="25" t="n">
        <v>0.5</v>
      </c>
      <c r="D26" s="26" t="n">
        <f aca="false">B26/C26*100</f>
        <v>182900</v>
      </c>
      <c r="E26" s="25" t="n">
        <v>1223700</v>
      </c>
      <c r="F26" s="0" t="n">
        <f aca="false">E26/D26*100</f>
        <v>669.054127938764</v>
      </c>
      <c r="G26" s="24" t="n">
        <v>800.6</v>
      </c>
      <c r="H26" s="25" t="n">
        <v>0.3</v>
      </c>
      <c r="I26" s="0" t="n">
        <f aca="false">G26/H26*100</f>
        <v>266866.666666667</v>
      </c>
      <c r="J26" s="24" t="n">
        <v>2059198</v>
      </c>
      <c r="K26" s="26" t="n">
        <f aca="false">J26/I26*100</f>
        <v>771.620534599051</v>
      </c>
      <c r="L26" s="24" t="n">
        <v>1033.6</v>
      </c>
      <c r="M26" s="25" t="n">
        <v>0.3</v>
      </c>
      <c r="N26" s="26" t="n">
        <f aca="false">L26/M26*100</f>
        <v>344533.333333333</v>
      </c>
      <c r="O26" s="25" t="n">
        <v>3890767</v>
      </c>
      <c r="P26" s="26" t="n">
        <f aca="false">O26/N26*100</f>
        <v>1129.2860874613</v>
      </c>
      <c r="Q26" s="25" t="n">
        <v>4933.7</v>
      </c>
      <c r="R26" s="25" t="n">
        <v>1.4</v>
      </c>
      <c r="S26" s="26" t="n">
        <f aca="false">Q26/R26*100</f>
        <v>352407.142857143</v>
      </c>
      <c r="T26" s="25" t="n">
        <v>2094.5</v>
      </c>
      <c r="U26" s="0" t="n">
        <f aca="false">T26/S26*100</f>
        <v>0.59434096114478</v>
      </c>
      <c r="V26" s="24" t="n">
        <v>5594.2</v>
      </c>
      <c r="W26" s="25" t="n">
        <v>1.8</v>
      </c>
      <c r="X26" s="26" t="n">
        <f aca="false">V26/W26*100</f>
        <v>310788.888888889</v>
      </c>
      <c r="Y26" s="25" t="n">
        <v>8042</v>
      </c>
      <c r="Z26" s="0" t="n">
        <f aca="false">Y26/X26*100</f>
        <v>2.58760859461585</v>
      </c>
      <c r="AA26" s="24" t="n">
        <v>9959.2</v>
      </c>
      <c r="AB26" s="27" t="n">
        <v>2.4</v>
      </c>
      <c r="AC26" s="26" t="n">
        <f aca="false">AA26/AB26*100</f>
        <v>414966.666666667</v>
      </c>
      <c r="AD26" s="24" t="n">
        <v>5847.5</v>
      </c>
      <c r="AE26" s="26" t="n">
        <f aca="false">AD26/AC26*100</f>
        <v>1.40914932926339</v>
      </c>
      <c r="AF26" s="24" t="n">
        <v>11770.6</v>
      </c>
      <c r="AG26" s="28" t="n">
        <v>2.5</v>
      </c>
      <c r="AH26" s="26" t="n">
        <f aca="false">AF26/AG26*100</f>
        <v>470824</v>
      </c>
      <c r="AI26" s="24" t="n">
        <v>8867.4</v>
      </c>
      <c r="AJ26" s="26" t="n">
        <f aca="false">AI26/AH26*100</f>
        <v>1.88337892715749</v>
      </c>
      <c r="AK26" s="24" t="n">
        <v>4939.1</v>
      </c>
      <c r="AL26" s="29" t="n">
        <v>1.1</v>
      </c>
      <c r="AM26" s="0" t="n">
        <f aca="false">AK26/AL26*100</f>
        <v>449009.090909091</v>
      </c>
      <c r="AN26" s="24" t="n">
        <v>12621.7</v>
      </c>
      <c r="AO26" s="26" t="n">
        <f aca="false">AN26/AM26*100</f>
        <v>2.81101212771558</v>
      </c>
      <c r="AP26" s="24" t="n">
        <v>14077</v>
      </c>
      <c r="AQ26" s="29" t="n">
        <v>2.8</v>
      </c>
      <c r="AR26" s="26" t="n">
        <f aca="false">AP26/AQ26*100</f>
        <v>502750</v>
      </c>
      <c r="AS26" s="24" t="n">
        <v>83252.2</v>
      </c>
      <c r="AT26" s="26" t="n">
        <f aca="false">AS26/AR26*100</f>
        <v>16.5593635007459</v>
      </c>
      <c r="AU26" s="24" t="n">
        <v>32776.6</v>
      </c>
      <c r="AV26" s="29" t="n">
        <v>5.9</v>
      </c>
      <c r="AW26" s="0" t="n">
        <f aca="false">AU26/AV26*100</f>
        <v>555535.593220339</v>
      </c>
      <c r="AX26" s="24" t="n">
        <v>7011.3</v>
      </c>
      <c r="AY26" s="26" t="n">
        <f aca="false">AX26/AW26*100</f>
        <v>1.26207934929187</v>
      </c>
      <c r="AZ26" s="25" t="n">
        <v>13906.7</v>
      </c>
      <c r="BA26" s="27" t="n">
        <v>2</v>
      </c>
      <c r="BB26" s="0" t="n">
        <f aca="false">AZ26/BA26*100</f>
        <v>695335</v>
      </c>
      <c r="BC26" s="30" t="n">
        <v>12639.3</v>
      </c>
      <c r="BD26" s="26" t="n">
        <f aca="false">BC26/BB26*100</f>
        <v>1.81772814542631</v>
      </c>
      <c r="BE26" s="25" t="n">
        <v>20565.3</v>
      </c>
      <c r="BF26" s="25" t="n">
        <v>2.3</v>
      </c>
      <c r="BG26" s="0" t="n">
        <f aca="false">BE26/BF26*100</f>
        <v>894143.47826087</v>
      </c>
      <c r="BH26" s="24" t="n">
        <v>7180.1</v>
      </c>
      <c r="BI26" s="26" t="n">
        <f aca="false">BH26/BG26*100</f>
        <v>0.803014300788221</v>
      </c>
      <c r="BJ26" s="25" t="n">
        <v>22072.5</v>
      </c>
      <c r="BK26" s="27" t="n">
        <v>2.2</v>
      </c>
      <c r="BL26" s="0" t="n">
        <f aca="false">BJ26/BK26*100</f>
        <v>1003295.45454545</v>
      </c>
      <c r="BM26" s="31" t="n">
        <v>40298.7283</v>
      </c>
      <c r="BN26" s="26" t="n">
        <f aca="false">BM26/BL26*100</f>
        <v>4.01663618801676</v>
      </c>
      <c r="BO26" s="25" t="n">
        <v>33282.5</v>
      </c>
      <c r="BP26" s="27" t="n">
        <v>2.7</v>
      </c>
      <c r="BQ26" s="0" t="n">
        <f aca="false">BO26/BP26*100</f>
        <v>1232685.18518519</v>
      </c>
      <c r="BR26" s="31" t="n">
        <v>14195.5991</v>
      </c>
      <c r="BS26" s="26" t="n">
        <f aca="false">BR26/BQ26*100</f>
        <v>1.15159971666792</v>
      </c>
      <c r="BT26" s="30" t="n">
        <v>29055.7</v>
      </c>
      <c r="BU26" s="27" t="n">
        <v>2</v>
      </c>
      <c r="BV26" s="0" t="n">
        <f aca="false">BT26/BU26*100</f>
        <v>1452785</v>
      </c>
      <c r="BW26" s="32"/>
      <c r="BX26" s="33" t="n">
        <v>2.4</v>
      </c>
      <c r="BY26" s="34" t="n">
        <v>16358.901</v>
      </c>
      <c r="BZ26" s="35" t="n">
        <v>0.954042072599185</v>
      </c>
      <c r="CA26" s="0" t="n">
        <f aca="false">BY26/BZ26*100</f>
        <v>1714693.8767</v>
      </c>
      <c r="CB26" s="31" t="n">
        <v>27971.3371</v>
      </c>
      <c r="CC26" s="26" t="n">
        <f aca="false">CB26/CA26*100</f>
        <v>1.63127293332568</v>
      </c>
    </row>
    <row r="27" customFormat="false" ht="15" hidden="false" customHeight="false" outlineLevel="0" collapsed="false">
      <c r="A27" s="0" t="s">
        <v>26</v>
      </c>
      <c r="B27" s="24" t="n">
        <v>2877.4</v>
      </c>
      <c r="C27" s="25" t="n">
        <v>3.5</v>
      </c>
      <c r="D27" s="26" t="n">
        <f aca="false">B27/C27*100</f>
        <v>82211.4285714286</v>
      </c>
      <c r="E27" s="25" t="n">
        <v>1345607</v>
      </c>
      <c r="F27" s="0" t="n">
        <f aca="false">E27/D27*100</f>
        <v>1636.7639188156</v>
      </c>
      <c r="G27" s="24" t="n">
        <v>295.6</v>
      </c>
      <c r="H27" s="25" t="n">
        <v>0.3</v>
      </c>
      <c r="I27" s="0" t="n">
        <f aca="false">G27/H27*100</f>
        <v>98533.3333333333</v>
      </c>
      <c r="J27" s="24" t="n">
        <v>1857027</v>
      </c>
      <c r="K27" s="26" t="n">
        <f aca="false">J27/I27*100</f>
        <v>1884.66880920162</v>
      </c>
      <c r="L27" s="24" t="n">
        <v>276.9</v>
      </c>
      <c r="M27" s="25" t="n">
        <v>0.2</v>
      </c>
      <c r="N27" s="26" t="n">
        <f aca="false">L27/M27*100</f>
        <v>138450</v>
      </c>
      <c r="O27" s="25" t="n">
        <v>3259324</v>
      </c>
      <c r="P27" s="26" t="n">
        <f aca="false">O27/N27*100</f>
        <v>2354.15240158902</v>
      </c>
      <c r="Q27" s="25" t="n">
        <v>244.6</v>
      </c>
      <c r="R27" s="25" t="n">
        <v>0.2</v>
      </c>
      <c r="S27" s="26" t="n">
        <f aca="false">Q27/R27*100</f>
        <v>122300</v>
      </c>
      <c r="T27" s="25" t="n">
        <v>4411</v>
      </c>
      <c r="U27" s="0" t="n">
        <f aca="false">T27/S27*100</f>
        <v>3.60670482420278</v>
      </c>
      <c r="V27" s="24" t="n">
        <v>345.8</v>
      </c>
      <c r="W27" s="25" t="n">
        <v>0.3</v>
      </c>
      <c r="X27" s="26" t="n">
        <f aca="false">V27/W27*100</f>
        <v>115266.666666667</v>
      </c>
      <c r="Y27" s="25" t="n">
        <v>3386.5</v>
      </c>
      <c r="Z27" s="0" t="n">
        <f aca="false">Y27/X27*100</f>
        <v>2.93796992481203</v>
      </c>
      <c r="AA27" s="24" t="n">
        <v>792.5</v>
      </c>
      <c r="AB27" s="27" t="n">
        <v>0.5</v>
      </c>
      <c r="AC27" s="26" t="n">
        <f aca="false">AA27/AB27*100</f>
        <v>158500</v>
      </c>
      <c r="AD27" s="24" t="n">
        <v>2514.6</v>
      </c>
      <c r="AE27" s="26" t="n">
        <f aca="false">AD27/AC27*100</f>
        <v>1.58649842271293</v>
      </c>
      <c r="AF27" s="24" t="n">
        <v>295.6</v>
      </c>
      <c r="AG27" s="28" t="n">
        <v>0.2</v>
      </c>
      <c r="AH27" s="26" t="n">
        <f aca="false">AF27/AG27*100</f>
        <v>147800</v>
      </c>
      <c r="AI27" s="24" t="n">
        <v>826.9</v>
      </c>
      <c r="AJ27" s="26" t="n">
        <f aca="false">AI27/AH27*100</f>
        <v>0.559472259810555</v>
      </c>
      <c r="AK27" s="24" t="n">
        <v>251</v>
      </c>
      <c r="AL27" s="29" t="n">
        <v>0.1</v>
      </c>
      <c r="AM27" s="0" t="n">
        <f aca="false">AK27/AL27*100</f>
        <v>251000</v>
      </c>
      <c r="AN27" s="24" t="n">
        <v>787.7</v>
      </c>
      <c r="AO27" s="26" t="n">
        <f aca="false">AN27/AM27*100</f>
        <v>0.313824701195219</v>
      </c>
      <c r="AP27" s="24" t="n">
        <v>1815.9</v>
      </c>
      <c r="AQ27" s="29" t="n">
        <v>0.8</v>
      </c>
      <c r="AR27" s="26" t="n">
        <f aca="false">AP27/AQ27*100</f>
        <v>226987.5</v>
      </c>
      <c r="AS27" s="24" t="n">
        <v>1702.2</v>
      </c>
      <c r="AT27" s="26" t="n">
        <f aca="false">AS27/AR27*100</f>
        <v>0.749909135965637</v>
      </c>
      <c r="AU27" s="24" t="n">
        <v>8299.7</v>
      </c>
      <c r="AV27" s="29" t="n">
        <v>3.6</v>
      </c>
      <c r="AW27" s="0" t="n">
        <f aca="false">AU27/AV27*100</f>
        <v>230547.222222222</v>
      </c>
      <c r="AX27" s="24" t="n">
        <v>2248.8</v>
      </c>
      <c r="AY27" s="26" t="n">
        <f aca="false">AX27/AW27*100</f>
        <v>0.975418388616456</v>
      </c>
      <c r="AZ27" s="25" t="n">
        <v>4373</v>
      </c>
      <c r="BA27" s="27" t="n">
        <v>1.7</v>
      </c>
      <c r="BB27" s="0" t="n">
        <f aca="false">AZ27/BA27*100</f>
        <v>257235.294117647</v>
      </c>
      <c r="BC27" s="30" t="n">
        <v>1239</v>
      </c>
      <c r="BD27" s="26" t="n">
        <f aca="false">BC27/BB27*100</f>
        <v>0.481660187514292</v>
      </c>
      <c r="BE27" s="25" t="n">
        <v>3965.9</v>
      </c>
      <c r="BF27" s="25" t="n">
        <v>1.5</v>
      </c>
      <c r="BG27" s="0" t="n">
        <f aca="false">BE27/BF27*100</f>
        <v>264393.333333333</v>
      </c>
      <c r="BH27" s="24" t="n">
        <v>1268.9</v>
      </c>
      <c r="BI27" s="26" t="n">
        <f aca="false">BH27/BG27*100</f>
        <v>0.479928893819814</v>
      </c>
      <c r="BJ27" s="25" t="n">
        <v>3083.8</v>
      </c>
      <c r="BK27" s="27" t="n">
        <v>1.3</v>
      </c>
      <c r="BL27" s="0" t="n">
        <f aca="false">BJ27/BK27*100</f>
        <v>237215.384615385</v>
      </c>
      <c r="BM27" s="31" t="n">
        <v>1097.0718</v>
      </c>
      <c r="BN27" s="26" t="n">
        <f aca="false">BM27/BL27*100</f>
        <v>0.462479194500292</v>
      </c>
      <c r="BO27" s="25" t="n">
        <v>2223</v>
      </c>
      <c r="BP27" s="27" t="n">
        <v>0.8</v>
      </c>
      <c r="BQ27" s="0" t="n">
        <f aca="false">BO27/BP27*100</f>
        <v>277875</v>
      </c>
      <c r="BR27" s="31" t="n">
        <v>6516.2708</v>
      </c>
      <c r="BS27" s="26" t="n">
        <f aca="false">BR27/BQ27*100</f>
        <v>2.3450367251462</v>
      </c>
      <c r="BT27" s="30" t="n">
        <v>26705.1</v>
      </c>
      <c r="BU27" s="27" t="n">
        <v>4.7</v>
      </c>
      <c r="BV27" s="0" t="n">
        <f aca="false">BT27/BU27*100</f>
        <v>568193.617021277</v>
      </c>
      <c r="BW27" s="32"/>
      <c r="BX27" s="33" t="n">
        <v>0.3</v>
      </c>
      <c r="BY27" s="34" t="n">
        <v>112798.468</v>
      </c>
      <c r="BZ27" s="35" t="n">
        <v>10.6402681550013</v>
      </c>
      <c r="CA27" s="0" t="n">
        <f aca="false">BY27/BZ27*100</f>
        <v>1060109.26</v>
      </c>
      <c r="CB27" s="31" t="n">
        <v>3438.5243</v>
      </c>
      <c r="CC27" s="26" t="n">
        <f aca="false">CB27/CA27*100</f>
        <v>0.324355651793854</v>
      </c>
    </row>
    <row r="28" customFormat="false" ht="15" hidden="false" customHeight="false" outlineLevel="0" collapsed="false">
      <c r="A28" s="0" t="s">
        <v>27</v>
      </c>
      <c r="B28" s="24" t="n">
        <v>9956.1</v>
      </c>
      <c r="C28" s="25" t="n">
        <v>19.1</v>
      </c>
      <c r="D28" s="26" t="n">
        <f aca="false">B28/C28*100</f>
        <v>52126.1780104712</v>
      </c>
      <c r="E28" s="25" t="n">
        <v>1294677</v>
      </c>
      <c r="F28" s="0" t="n">
        <f aca="false">E28/D28*100</f>
        <v>2483.73667399886</v>
      </c>
      <c r="G28" s="24" t="n">
        <v>4313</v>
      </c>
      <c r="H28" s="25" t="n">
        <v>6.7</v>
      </c>
      <c r="I28" s="0" t="n">
        <f aca="false">G28/H28*100</f>
        <v>64373.1343283582</v>
      </c>
      <c r="J28" s="24" t="n">
        <v>2481680</v>
      </c>
      <c r="K28" s="26" t="n">
        <f aca="false">J28/I28*100</f>
        <v>3855.1486204498</v>
      </c>
      <c r="L28" s="24" t="n">
        <v>6855.3</v>
      </c>
      <c r="M28" s="25" t="n">
        <v>6.9</v>
      </c>
      <c r="N28" s="26" t="n">
        <f aca="false">L28/M28*100</f>
        <v>99352.1739130435</v>
      </c>
      <c r="O28" s="25" t="n">
        <v>1478128</v>
      </c>
      <c r="P28" s="26" t="n">
        <f aca="false">O28/N28*100</f>
        <v>1487.76613714936</v>
      </c>
      <c r="Q28" s="25" t="n">
        <v>10484.1</v>
      </c>
      <c r="R28" s="25" t="n">
        <v>10.4</v>
      </c>
      <c r="S28" s="26" t="n">
        <f aca="false">Q28/R28*100</f>
        <v>100808.653846154</v>
      </c>
      <c r="T28" s="25" t="n">
        <v>2106.3</v>
      </c>
      <c r="U28" s="0" t="n">
        <f aca="false">T28/S28*100</f>
        <v>2.08940395455976</v>
      </c>
      <c r="V28" s="24" t="n">
        <v>6634</v>
      </c>
      <c r="W28" s="25" t="n">
        <v>7.5</v>
      </c>
      <c r="X28" s="26" t="n">
        <f aca="false">V28/W28*100</f>
        <v>88453.3333333333</v>
      </c>
      <c r="Y28" s="25" t="n">
        <v>939</v>
      </c>
      <c r="Z28" s="0" t="n">
        <f aca="false">Y28/X28*100</f>
        <v>1.06157672595719</v>
      </c>
      <c r="AA28" s="24" t="n">
        <v>7037.8</v>
      </c>
      <c r="AB28" s="27" t="n">
        <v>6.9</v>
      </c>
      <c r="AC28" s="26" t="n">
        <f aca="false">AA28/AB28*100</f>
        <v>101997.101449275</v>
      </c>
      <c r="AD28" s="24" t="n">
        <v>1180.3</v>
      </c>
      <c r="AE28" s="26" t="n">
        <f aca="false">AD28/AC28*100</f>
        <v>1.15718974679587</v>
      </c>
      <c r="AF28" s="24" t="n">
        <v>5542.5</v>
      </c>
      <c r="AG28" s="28" t="n">
        <v>4.8</v>
      </c>
      <c r="AH28" s="26" t="n">
        <f aca="false">AF28/AG28*100</f>
        <v>115468.75</v>
      </c>
      <c r="AI28" s="24" t="n">
        <v>845.9</v>
      </c>
      <c r="AJ28" s="26" t="n">
        <f aca="false">AI28/AH28*100</f>
        <v>0.732579161028417</v>
      </c>
      <c r="AK28" s="24" t="n">
        <v>4017.3</v>
      </c>
      <c r="AL28" s="29" t="n">
        <v>3.2</v>
      </c>
      <c r="AM28" s="0" t="n">
        <f aca="false">AK28/AL28*100</f>
        <v>125540.625</v>
      </c>
      <c r="AN28" s="24" t="n">
        <v>5942.5</v>
      </c>
      <c r="AO28" s="26" t="n">
        <f aca="false">AN28/AM28*100</f>
        <v>4.73352749359022</v>
      </c>
      <c r="AP28" s="24" t="n">
        <v>5976.6</v>
      </c>
      <c r="AQ28" s="29" t="n">
        <v>4.6</v>
      </c>
      <c r="AR28" s="26" t="n">
        <f aca="false">AP28/AQ28*100</f>
        <v>129926.086956522</v>
      </c>
      <c r="AS28" s="24" t="n">
        <v>2727.2</v>
      </c>
      <c r="AT28" s="26" t="n">
        <f aca="false">AS28/AR28*100</f>
        <v>2.09903958772546</v>
      </c>
      <c r="AU28" s="24" t="n">
        <v>4835.8</v>
      </c>
      <c r="AV28" s="29" t="n">
        <v>3.6</v>
      </c>
      <c r="AW28" s="0" t="n">
        <f aca="false">AU28/AV28*100</f>
        <v>134327.777777778</v>
      </c>
      <c r="AX28" s="24" t="n">
        <v>2445.3</v>
      </c>
      <c r="AY28" s="26" t="n">
        <f aca="false">AX28/AW28*100</f>
        <v>1.8203978659167</v>
      </c>
      <c r="AZ28" s="25" t="n">
        <v>6654.9</v>
      </c>
      <c r="BA28" s="27" t="n">
        <v>3.9</v>
      </c>
      <c r="BB28" s="0" t="n">
        <f aca="false">AZ28/BA28*100</f>
        <v>170638.461538462</v>
      </c>
      <c r="BC28" s="30" t="n">
        <v>1816.4</v>
      </c>
      <c r="BD28" s="26" t="n">
        <f aca="false">BC28/BB28*100</f>
        <v>1.06447279448226</v>
      </c>
      <c r="BE28" s="25" t="n">
        <v>5681.9</v>
      </c>
      <c r="BF28" s="25" t="n">
        <v>3</v>
      </c>
      <c r="BG28" s="0" t="n">
        <f aca="false">BE28/BF28*100</f>
        <v>189396.666666667</v>
      </c>
      <c r="BH28" s="24" t="n">
        <v>2381.2</v>
      </c>
      <c r="BI28" s="26" t="n">
        <f aca="false">BH28/BG28*100</f>
        <v>1.25725549552086</v>
      </c>
      <c r="BJ28" s="25" t="n">
        <v>7467.4</v>
      </c>
      <c r="BK28" s="27" t="n">
        <v>4</v>
      </c>
      <c r="BL28" s="0" t="n">
        <f aca="false">BJ28/BK28*100</f>
        <v>186685</v>
      </c>
      <c r="BM28" s="31" t="n">
        <v>1414.2995</v>
      </c>
      <c r="BN28" s="26" t="n">
        <f aca="false">BM28/BL28*100</f>
        <v>0.757586040656721</v>
      </c>
      <c r="BO28" s="25" t="n">
        <v>4076.9</v>
      </c>
      <c r="BP28" s="27" t="n">
        <v>2</v>
      </c>
      <c r="BQ28" s="0" t="n">
        <f aca="false">BO28/BP28*100</f>
        <v>203845</v>
      </c>
      <c r="BR28" s="31" t="n">
        <v>2826.0298</v>
      </c>
      <c r="BS28" s="26" t="n">
        <f aca="false">BR28/BQ28*100</f>
        <v>1.38636208884201</v>
      </c>
      <c r="BT28" s="30" t="n">
        <v>2507.2</v>
      </c>
      <c r="BU28" s="27" t="n">
        <v>1.1</v>
      </c>
      <c r="BV28" s="0" t="n">
        <f aca="false">BT28/BU28*100</f>
        <v>227927.272727273</v>
      </c>
      <c r="BW28" s="32"/>
      <c r="BX28" s="33" t="n">
        <v>0.6</v>
      </c>
      <c r="BY28" s="34" t="n">
        <v>4570.354</v>
      </c>
      <c r="BZ28" s="35" t="n">
        <v>1.92811317772419</v>
      </c>
      <c r="CA28" s="0" t="n">
        <f aca="false">BY28/BZ28*100</f>
        <v>237037.6414</v>
      </c>
      <c r="CB28" s="31" t="n">
        <v>2477.8629</v>
      </c>
      <c r="CC28" s="26" t="n">
        <f aca="false">CB28/CA28*100</f>
        <v>1.04534574566519</v>
      </c>
    </row>
    <row r="29" customFormat="false" ht="15" hidden="false" customHeight="false" outlineLevel="0" collapsed="false">
      <c r="A29" s="0" t="s">
        <v>28</v>
      </c>
      <c r="B29" s="24" t="n">
        <v>204.3</v>
      </c>
      <c r="C29" s="25" t="n">
        <v>1</v>
      </c>
      <c r="D29" s="26" t="n">
        <f aca="false">B29/C29*100</f>
        <v>20430</v>
      </c>
      <c r="E29" s="25" t="n">
        <v>77015</v>
      </c>
      <c r="F29" s="0" t="n">
        <f aca="false">E29/D29*100</f>
        <v>376.970141948116</v>
      </c>
      <c r="G29" s="24" t="n">
        <v>407.2</v>
      </c>
      <c r="H29" s="25" t="n">
        <v>1.1</v>
      </c>
      <c r="I29" s="0" t="n">
        <f aca="false">G29/H29*100</f>
        <v>37018.1818181818</v>
      </c>
      <c r="J29" s="24" t="n">
        <v>147710</v>
      </c>
      <c r="K29" s="26" t="n">
        <f aca="false">J29/I29*100</f>
        <v>399.020137524558</v>
      </c>
      <c r="L29" s="24" t="n">
        <v>388.6</v>
      </c>
      <c r="M29" s="25" t="n">
        <v>0.9</v>
      </c>
      <c r="N29" s="26" t="n">
        <f aca="false">L29/M29*100</f>
        <v>43177.7777777778</v>
      </c>
      <c r="O29" s="25" t="n">
        <v>191780</v>
      </c>
      <c r="P29" s="26" t="n">
        <f aca="false">O29/N29*100</f>
        <v>444.163664436439</v>
      </c>
      <c r="Q29" s="25" t="n">
        <v>563.9</v>
      </c>
      <c r="R29" s="25" t="n">
        <v>1.2</v>
      </c>
      <c r="S29" s="26" t="n">
        <f aca="false">Q29/R29*100</f>
        <v>46991.6666666667</v>
      </c>
      <c r="T29" s="25" t="n">
        <v>233</v>
      </c>
      <c r="U29" s="0" t="n">
        <f aca="false">T29/S29*100</f>
        <v>0.495832594431637</v>
      </c>
      <c r="V29" s="24" t="n">
        <v>512.2</v>
      </c>
      <c r="W29" s="25" t="n">
        <v>1.4</v>
      </c>
      <c r="X29" s="26" t="n">
        <f aca="false">V29/W29*100</f>
        <v>36585.7142857143</v>
      </c>
      <c r="Y29" s="25" t="n">
        <v>171</v>
      </c>
      <c r="Z29" s="0" t="n">
        <f aca="false">Y29/X29*100</f>
        <v>0.467395548613823</v>
      </c>
      <c r="AA29" s="24" t="n">
        <v>1136.1</v>
      </c>
      <c r="AB29" s="27" t="n">
        <v>2.7</v>
      </c>
      <c r="AC29" s="26" t="n">
        <f aca="false">AA29/AB29*100</f>
        <v>42077.7777777778</v>
      </c>
      <c r="AD29" s="24" t="n">
        <v>166.3</v>
      </c>
      <c r="AE29" s="26" t="n">
        <f aca="false">AD29/AC29*100</f>
        <v>0.395220491153948</v>
      </c>
      <c r="AF29" s="24" t="n">
        <v>1119</v>
      </c>
      <c r="AG29" s="28" t="n">
        <v>2.3</v>
      </c>
      <c r="AH29" s="26" t="n">
        <f aca="false">AF29/AG29*100</f>
        <v>48652.1739130435</v>
      </c>
      <c r="AI29" s="24" t="n">
        <v>235.9</v>
      </c>
      <c r="AJ29" s="26" t="n">
        <f aca="false">AI29/AH29*100</f>
        <v>0.484870420017873</v>
      </c>
      <c r="AK29" s="24" t="n">
        <v>1096.3</v>
      </c>
      <c r="AL29" s="29" t="n">
        <v>2</v>
      </c>
      <c r="AM29" s="0" t="n">
        <f aca="false">AK29/AL29*100</f>
        <v>54815</v>
      </c>
      <c r="AN29" s="24" t="n">
        <v>508</v>
      </c>
      <c r="AO29" s="26" t="n">
        <f aca="false">AN29/AM29*100</f>
        <v>0.926753625832345</v>
      </c>
      <c r="AP29" s="24" t="n">
        <v>544.8</v>
      </c>
      <c r="AQ29" s="29" t="n">
        <v>1</v>
      </c>
      <c r="AR29" s="26" t="n">
        <f aca="false">AP29/AQ29*100</f>
        <v>54480</v>
      </c>
      <c r="AS29" s="24" t="n">
        <v>348.9</v>
      </c>
      <c r="AT29" s="26" t="n">
        <f aca="false">AS29/AR29*100</f>
        <v>0.640418502202643</v>
      </c>
      <c r="AU29" s="24" t="n">
        <v>348.4</v>
      </c>
      <c r="AV29" s="29" t="n">
        <v>0.7</v>
      </c>
      <c r="AW29" s="0" t="n">
        <f aca="false">AU29/AV29*100</f>
        <v>49771.4285714286</v>
      </c>
      <c r="AX29" s="24" t="n">
        <v>200.6</v>
      </c>
      <c r="AY29" s="26" t="n">
        <f aca="false">AX29/AW29*100</f>
        <v>0.403042479908152</v>
      </c>
      <c r="AZ29" s="25" t="n">
        <v>712.4</v>
      </c>
      <c r="BA29" s="27" t="n">
        <v>1.1</v>
      </c>
      <c r="BB29" s="0" t="n">
        <f aca="false">AZ29/BA29*100</f>
        <v>64763.6363636364</v>
      </c>
      <c r="BC29" s="30" t="n">
        <v>203.2</v>
      </c>
      <c r="BD29" s="26" t="n">
        <f aca="false">BC29/BB29*100</f>
        <v>0.313756316676025</v>
      </c>
      <c r="BE29" s="25" t="n">
        <v>1134.6</v>
      </c>
      <c r="BF29" s="25" t="n">
        <v>1.2</v>
      </c>
      <c r="BG29" s="0" t="n">
        <f aca="false">BE29/BF29*100</f>
        <v>94550</v>
      </c>
      <c r="BH29" s="24" t="n">
        <v>774.9</v>
      </c>
      <c r="BI29" s="26" t="n">
        <f aca="false">BH29/BG29*100</f>
        <v>0.819566367001587</v>
      </c>
      <c r="BJ29" s="25" t="n">
        <v>2222.1</v>
      </c>
      <c r="BK29" s="27" t="n">
        <v>2.1</v>
      </c>
      <c r="BL29" s="0" t="n">
        <f aca="false">BJ29/BK29*100</f>
        <v>105814.285714286</v>
      </c>
      <c r="BM29" s="31" t="n">
        <v>521.9356</v>
      </c>
      <c r="BN29" s="26" t="n">
        <f aca="false">BM29/BL29*100</f>
        <v>0.49325627109491</v>
      </c>
      <c r="BO29" s="25" t="n">
        <v>3417</v>
      </c>
      <c r="BP29" s="27" t="n">
        <v>3.1</v>
      </c>
      <c r="BQ29" s="0" t="n">
        <f aca="false">BO29/BP29*100</f>
        <v>110225.806451613</v>
      </c>
      <c r="BR29" s="31" t="n">
        <v>686.4172</v>
      </c>
      <c r="BS29" s="26" t="n">
        <f aca="false">BR29/BQ29*100</f>
        <v>0.622737290020486</v>
      </c>
      <c r="BT29" s="30" t="n">
        <v>2639.5</v>
      </c>
      <c r="BU29" s="27" t="n">
        <v>0.9</v>
      </c>
      <c r="BV29" s="0" t="n">
        <f aca="false">BT29/BU29*100</f>
        <v>293277.777777778</v>
      </c>
      <c r="BW29" s="32"/>
      <c r="BX29" s="33" t="n">
        <v>0.1</v>
      </c>
      <c r="BY29" s="34" t="n">
        <v>2017.5977</v>
      </c>
      <c r="BZ29" s="35" t="n">
        <v>1.16889981989392</v>
      </c>
      <c r="CA29" s="0" t="n">
        <f aca="false">BY29/BZ29*100</f>
        <v>172606.5541</v>
      </c>
      <c r="CB29" s="31" t="n">
        <v>652.5322</v>
      </c>
      <c r="CC29" s="26" t="n">
        <f aca="false">CB29/CA29*100</f>
        <v>0.37804601534537</v>
      </c>
    </row>
    <row r="30" customFormat="false" ht="15" hidden="false" customHeight="false" outlineLevel="0" collapsed="false">
      <c r="A30" s="0" t="s">
        <v>29</v>
      </c>
      <c r="B30" s="24" t="n">
        <v>10410.7</v>
      </c>
      <c r="C30" s="25" t="n">
        <v>3.1</v>
      </c>
      <c r="D30" s="26" t="n">
        <f aca="false">B30/C30*100</f>
        <v>335829.032258065</v>
      </c>
      <c r="E30" s="25" t="n">
        <v>8051982</v>
      </c>
      <c r="F30" s="0" t="n">
        <f aca="false">E30/D30*100</f>
        <v>2397.64321323254</v>
      </c>
      <c r="G30" s="24" t="n">
        <v>37301.6</v>
      </c>
      <c r="H30" s="25" t="n">
        <v>5.5</v>
      </c>
      <c r="I30" s="0" t="n">
        <f aca="false">G30/H30*100</f>
        <v>678210.909090909</v>
      </c>
      <c r="J30" s="24" t="n">
        <v>10967348</v>
      </c>
      <c r="K30" s="26" t="n">
        <f aca="false">J30/I30*100</f>
        <v>1617.09990992344</v>
      </c>
      <c r="L30" s="24" t="n">
        <v>20635.1</v>
      </c>
      <c r="M30" s="25" t="n">
        <v>2.3</v>
      </c>
      <c r="N30" s="26" t="n">
        <f aca="false">L30/M30*100</f>
        <v>897178.260869565</v>
      </c>
      <c r="O30" s="25" t="n">
        <v>12242128</v>
      </c>
      <c r="P30" s="26" t="n">
        <f aca="false">O30/N30*100</f>
        <v>1364.51456014267</v>
      </c>
      <c r="Q30" s="25" t="n">
        <v>21614.9</v>
      </c>
      <c r="R30" s="25" t="n">
        <v>2.8</v>
      </c>
      <c r="S30" s="26" t="n">
        <f aca="false">Q30/R30*100</f>
        <v>771960.714285714</v>
      </c>
      <c r="T30" s="25" t="n">
        <v>11877.4</v>
      </c>
      <c r="U30" s="0" t="n">
        <f aca="false">T30/S30*100</f>
        <v>1.53860161277637</v>
      </c>
      <c r="V30" s="24" t="n">
        <v>49295.8</v>
      </c>
      <c r="W30" s="25" t="n">
        <v>5.5</v>
      </c>
      <c r="X30" s="26" t="n">
        <f aca="false">V30/W30*100</f>
        <v>896287.272727273</v>
      </c>
      <c r="Y30" s="25" t="n">
        <v>16261.6</v>
      </c>
      <c r="Z30" s="0" t="n">
        <f aca="false">Y30/X30*100</f>
        <v>1.81432900977365</v>
      </c>
      <c r="AA30" s="24" t="n">
        <v>84473.8</v>
      </c>
      <c r="AB30" s="27" t="n">
        <v>8</v>
      </c>
      <c r="AC30" s="26" t="n">
        <f aca="false">AA30/AB30*100</f>
        <v>1055922.5</v>
      </c>
      <c r="AD30" s="24" t="n">
        <v>19860.5</v>
      </c>
      <c r="AE30" s="26" t="n">
        <f aca="false">AD30/AC30*100</f>
        <v>1.88086720379573</v>
      </c>
      <c r="AF30" s="24" t="n">
        <v>131899</v>
      </c>
      <c r="AG30" s="28" t="n">
        <v>9</v>
      </c>
      <c r="AH30" s="26" t="n">
        <f aca="false">AF30/AG30*100</f>
        <v>1465544.44444444</v>
      </c>
      <c r="AI30" s="24" t="n">
        <v>38290.3</v>
      </c>
      <c r="AJ30" s="26" t="n">
        <f aca="false">AI30/AH30*100</f>
        <v>2.61270138515076</v>
      </c>
      <c r="AK30" s="24" t="n">
        <v>223176</v>
      </c>
      <c r="AL30" s="29" t="n">
        <v>12.1</v>
      </c>
      <c r="AM30" s="0" t="n">
        <f aca="false">AK30/AL30*100</f>
        <v>1844429.75206612</v>
      </c>
      <c r="AN30" s="24" t="n">
        <v>49457.5</v>
      </c>
      <c r="AO30" s="26" t="n">
        <f aca="false">AN30/AM30*100</f>
        <v>2.68145208266122</v>
      </c>
      <c r="AP30" s="24" t="n">
        <v>214333.7</v>
      </c>
      <c r="AQ30" s="29" t="n">
        <v>12.2</v>
      </c>
      <c r="AR30" s="26" t="n">
        <f aca="false">AP30/AQ30*100</f>
        <v>1756833.60655738</v>
      </c>
      <c r="AS30" s="24" t="n">
        <v>63773.5</v>
      </c>
      <c r="AT30" s="26" t="n">
        <f aca="false">AS30/AR30*100</f>
        <v>3.63002504972386</v>
      </c>
      <c r="AU30" s="24" t="n">
        <v>199541.8</v>
      </c>
      <c r="AV30" s="29" t="n">
        <v>12</v>
      </c>
      <c r="AW30" s="0" t="n">
        <f aca="false">AU30/AV30*100</f>
        <v>1662848.33333333</v>
      </c>
      <c r="AX30" s="24" t="n">
        <v>72921.9</v>
      </c>
      <c r="AY30" s="26" t="n">
        <f aca="false">AX30/AW30*100</f>
        <v>4.38536086173423</v>
      </c>
      <c r="AZ30" s="25" t="n">
        <v>210359.3</v>
      </c>
      <c r="BA30" s="27" t="n">
        <v>7.3</v>
      </c>
      <c r="BB30" s="0" t="n">
        <f aca="false">AZ30/BA30*100</f>
        <v>2881634.24657534</v>
      </c>
      <c r="BC30" s="30" t="n">
        <v>67845.1</v>
      </c>
      <c r="BD30" s="26" t="n">
        <f aca="false">BC30/BB30*100</f>
        <v>2.35439664421777</v>
      </c>
      <c r="BE30" s="38" t="n">
        <v>265712.8</v>
      </c>
      <c r="BF30" s="25" t="n">
        <v>8.7</v>
      </c>
      <c r="BG30" s="0" t="n">
        <f aca="false">BE30/BF30*100</f>
        <v>3054170.11494253</v>
      </c>
      <c r="BH30" s="24" t="n">
        <v>95946.3</v>
      </c>
      <c r="BI30" s="26" t="n">
        <f aca="false">BH30/BG30*100</f>
        <v>3.14148512980933</v>
      </c>
      <c r="BJ30" s="25" t="n">
        <v>303112.4</v>
      </c>
      <c r="BK30" s="27" t="n">
        <v>9.1</v>
      </c>
      <c r="BL30" s="0" t="n">
        <f aca="false">BJ30/BK30*100</f>
        <v>3330905.4945055</v>
      </c>
      <c r="BM30" s="31" t="n">
        <v>91871.2617</v>
      </c>
      <c r="BN30" s="26" t="n">
        <f aca="false">BM30/BL30*100</f>
        <v>2.75814675173302</v>
      </c>
      <c r="BO30" s="25" t="n">
        <v>377120.8</v>
      </c>
      <c r="BP30" s="27" t="n">
        <v>9.9</v>
      </c>
      <c r="BQ30" s="0" t="n">
        <f aca="false">BO30/BP30*100</f>
        <v>3809301.01010101</v>
      </c>
      <c r="BR30" s="31" t="n">
        <v>94160.1079</v>
      </c>
      <c r="BS30" s="26" t="n">
        <f aca="false">BR30/BQ30*100</f>
        <v>2.47184739799555</v>
      </c>
      <c r="BT30" s="30" t="n">
        <v>471768.4</v>
      </c>
      <c r="BU30" s="27" t="n">
        <v>10.5</v>
      </c>
      <c r="BV30" s="0" t="n">
        <f aca="false">BT30/BU30*100</f>
        <v>4493032.38095238</v>
      </c>
      <c r="BW30" s="32"/>
      <c r="BX30" s="33" t="n">
        <v>2.8</v>
      </c>
      <c r="BY30" s="34" t="n">
        <v>448024.8687</v>
      </c>
      <c r="BZ30" s="35" t="n">
        <v>10.6197619025649</v>
      </c>
      <c r="CA30" s="0" t="n">
        <f aca="false">BY30/BZ30*100</f>
        <v>4218784.4964</v>
      </c>
      <c r="CB30" s="31" t="n">
        <v>128177.6803</v>
      </c>
      <c r="CC30" s="26" t="n">
        <f aca="false">CB30/CA30*100</f>
        <v>3.03826091162934</v>
      </c>
    </row>
    <row r="31" customFormat="false" ht="15" hidden="false" customHeight="false" outlineLevel="0" collapsed="false">
      <c r="A31" s="0" t="s">
        <v>30</v>
      </c>
      <c r="B31" s="32" t="n">
        <v>11.3</v>
      </c>
      <c r="C31" s="25" t="n">
        <v>0.3</v>
      </c>
      <c r="D31" s="26" t="n">
        <f aca="false">B31/C31*100</f>
        <v>3766.66666666667</v>
      </c>
      <c r="E31" s="25" t="n">
        <v>52214</v>
      </c>
      <c r="F31" s="0" t="n">
        <f aca="false">E31/D31*100</f>
        <v>1386.21238938053</v>
      </c>
      <c r="G31" s="32" t="n">
        <v>884.5</v>
      </c>
      <c r="H31" s="0" t="n">
        <v>21.3</v>
      </c>
      <c r="I31" s="0" t="n">
        <f aca="false">G31/H31*100</f>
        <v>4152.58215962441</v>
      </c>
      <c r="J31" s="32" t="n">
        <v>89504</v>
      </c>
      <c r="K31" s="26" t="n">
        <f aca="false">J31/I31*100</f>
        <v>2155.38179762578</v>
      </c>
      <c r="L31" s="32" t="n">
        <v>61.8</v>
      </c>
      <c r="M31" s="0" t="n">
        <v>1.2</v>
      </c>
      <c r="N31" s="26" t="n">
        <f aca="false">L31/M31*100</f>
        <v>5150</v>
      </c>
      <c r="O31" s="0" t="n">
        <v>58511</v>
      </c>
      <c r="P31" s="26" t="n">
        <f aca="false">O31/N31*100</f>
        <v>1136.1359223301</v>
      </c>
      <c r="Q31" s="25" t="n">
        <v>187.4</v>
      </c>
      <c r="R31" s="25" t="n">
        <v>2.7</v>
      </c>
      <c r="S31" s="26" t="n">
        <f aca="false">Q31/R31*100</f>
        <v>6940.74074074074</v>
      </c>
      <c r="T31" s="25" t="n">
        <v>218.8</v>
      </c>
      <c r="U31" s="0" t="n">
        <f aca="false">T31/S31*100</f>
        <v>3.15240128068303</v>
      </c>
      <c r="V31" s="24" t="n">
        <v>85.5</v>
      </c>
      <c r="W31" s="0" t="n">
        <v>1</v>
      </c>
      <c r="X31" s="26" t="n">
        <f aca="false">V31/W31*100</f>
        <v>8550</v>
      </c>
      <c r="Y31" s="0" t="n">
        <v>90.1</v>
      </c>
      <c r="Z31" s="0" t="n">
        <f aca="false">Y31/X31*100</f>
        <v>1.05380116959064</v>
      </c>
      <c r="AA31" s="24" t="n">
        <v>1062.9</v>
      </c>
      <c r="AB31" s="27" t="n">
        <v>9</v>
      </c>
      <c r="AC31" s="26" t="n">
        <f aca="false">AA31/AB31*100</f>
        <v>11810</v>
      </c>
      <c r="AD31" s="24" t="n">
        <v>152.6</v>
      </c>
      <c r="AE31" s="26" t="n">
        <f aca="false">AD31/AC31*100</f>
        <v>1.29212531752752</v>
      </c>
      <c r="AF31" s="24" t="n">
        <v>930.1</v>
      </c>
      <c r="AG31" s="28" t="n">
        <v>6.4</v>
      </c>
      <c r="AH31" s="26" t="n">
        <f aca="false">AF31/AG31*100</f>
        <v>14532.8125</v>
      </c>
      <c r="AI31" s="24" t="n">
        <v>88.8</v>
      </c>
      <c r="AJ31" s="26" t="n">
        <f aca="false">AI31/AH31*100</f>
        <v>0.61103107192775</v>
      </c>
      <c r="AK31" s="24" t="n">
        <v>1942.7</v>
      </c>
      <c r="AL31" s="29" t="n">
        <v>9.3</v>
      </c>
      <c r="AM31" s="0" t="n">
        <f aca="false">AK31/AL31*100</f>
        <v>20889.247311828</v>
      </c>
      <c r="AN31" s="24" t="n">
        <v>594.6</v>
      </c>
      <c r="AO31" s="26" t="n">
        <f aca="false">AN31/AM31*100</f>
        <v>2.84644052092449</v>
      </c>
      <c r="AP31" s="24" t="n">
        <v>2532.8</v>
      </c>
      <c r="AQ31" s="29" t="n">
        <v>10.1</v>
      </c>
      <c r="AR31" s="26" t="n">
        <f aca="false">AP31/AQ31*100</f>
        <v>25077.2277227723</v>
      </c>
      <c r="AS31" s="24" t="n">
        <v>151.3</v>
      </c>
      <c r="AT31" s="26" t="n">
        <f aca="false">AS31/AR31*100</f>
        <v>0.603336228679722</v>
      </c>
      <c r="AU31" s="24" t="n">
        <v>2517.9</v>
      </c>
      <c r="AV31" s="29" t="n">
        <v>9.3</v>
      </c>
      <c r="AW31" s="0" t="n">
        <f aca="false">AU31/AV31*100</f>
        <v>27074.1935483871</v>
      </c>
      <c r="AX31" s="24" t="n">
        <v>137.5</v>
      </c>
      <c r="AY31" s="26" t="n">
        <f aca="false">AX31/AW31*100</f>
        <v>0.50786369593709</v>
      </c>
      <c r="AZ31" s="25" t="n">
        <v>4128</v>
      </c>
      <c r="BA31" s="27" t="n">
        <v>10.5</v>
      </c>
      <c r="BB31" s="0" t="n">
        <f aca="false">AZ31/BA31*100</f>
        <v>39314.2857142857</v>
      </c>
      <c r="BC31" s="30" t="n">
        <v>83.6</v>
      </c>
      <c r="BD31" s="26" t="n">
        <f aca="false">BC31/BB31*100</f>
        <v>0.212645348837209</v>
      </c>
      <c r="BE31" s="25" t="n">
        <v>4577.2</v>
      </c>
      <c r="BF31" s="25" t="n">
        <v>10.1</v>
      </c>
      <c r="BG31" s="0" t="n">
        <f aca="false">BE31/BF31*100</f>
        <v>45318.8118811881</v>
      </c>
      <c r="BH31" s="24" t="n">
        <v>148.5</v>
      </c>
      <c r="BI31" s="26" t="n">
        <f aca="false">BH31/BG31*100</f>
        <v>0.32767849340208</v>
      </c>
      <c r="BJ31" s="25" t="n">
        <v>3386.6</v>
      </c>
      <c r="BK31" s="27" t="n">
        <v>7.6</v>
      </c>
      <c r="BL31" s="0" t="n">
        <f aca="false">BJ31/BK31*100</f>
        <v>44560.5263157895</v>
      </c>
      <c r="BM31" s="31" t="n">
        <v>160.066</v>
      </c>
      <c r="BN31" s="26" t="n">
        <f aca="false">BM31/BL31*100</f>
        <v>0.359210299415343</v>
      </c>
      <c r="BO31" s="25" t="n">
        <v>4434.9</v>
      </c>
      <c r="BP31" s="27" t="n">
        <v>8</v>
      </c>
      <c r="BQ31" s="0" t="n">
        <f aca="false">BO31/BP31*100</f>
        <v>55436.25</v>
      </c>
      <c r="BR31" s="31" t="n">
        <v>343.5999</v>
      </c>
      <c r="BS31" s="26" t="n">
        <f aca="false">BR31/BQ31*100</f>
        <v>0.619810863830075</v>
      </c>
      <c r="BT31" s="30" t="n">
        <v>7264.1</v>
      </c>
      <c r="BU31" s="27" t="n">
        <v>11.1</v>
      </c>
      <c r="BV31" s="0" t="n">
        <f aca="false">BT31/BU31*100</f>
        <v>65442.3423423424</v>
      </c>
      <c r="BW31" s="32"/>
      <c r="BX31" s="33" t="n">
        <v>0</v>
      </c>
      <c r="BY31" s="34" t="n">
        <v>496.4859</v>
      </c>
      <c r="BZ31" s="35" t="n">
        <v>0.584591520104822</v>
      </c>
      <c r="CA31" s="0" t="n">
        <f aca="false">BY31/BZ31*100</f>
        <v>84928.6866</v>
      </c>
      <c r="CB31" s="31" t="n">
        <v>236.1025</v>
      </c>
      <c r="CC31" s="26" t="n">
        <f aca="false">CB31/CA31*100</f>
        <v>0.278000884568018</v>
      </c>
    </row>
    <row r="32" customFormat="false" ht="15" hidden="false" customHeight="false" outlineLevel="0" collapsed="false">
      <c r="A32" s="0" t="s">
        <v>31</v>
      </c>
      <c r="B32" s="32"/>
      <c r="D32" s="26"/>
      <c r="G32" s="32"/>
      <c r="H32" s="39"/>
      <c r="J32" s="32"/>
      <c r="K32" s="26"/>
      <c r="L32" s="32"/>
      <c r="N32" s="26"/>
      <c r="O32" s="32"/>
      <c r="P32" s="26"/>
      <c r="S32" s="26"/>
      <c r="V32" s="24" t="s">
        <v>90</v>
      </c>
      <c r="X32" s="26"/>
      <c r="Y32" s="25" t="n">
        <v>0</v>
      </c>
      <c r="AA32" s="24" t="s">
        <v>90</v>
      </c>
      <c r="AB32" s="27" t="s">
        <v>91</v>
      </c>
      <c r="AC32" s="26"/>
      <c r="AD32" s="24" t="s">
        <v>90</v>
      </c>
      <c r="AE32" s="26"/>
      <c r="AF32" s="24" t="n">
        <v>0</v>
      </c>
      <c r="AG32" s="27" t="s">
        <v>91</v>
      </c>
      <c r="AH32" s="26"/>
      <c r="AI32" s="24" t="n">
        <v>8.5</v>
      </c>
      <c r="AJ32" s="26"/>
      <c r="AK32" s="24" t="n">
        <v>17.9</v>
      </c>
      <c r="AL32" s="29" t="n">
        <v>0.4</v>
      </c>
      <c r="AM32" s="0" t="n">
        <f aca="false">AK32/AL32*100</f>
        <v>4475</v>
      </c>
      <c r="AN32" s="24" t="n">
        <v>55.6</v>
      </c>
      <c r="AO32" s="26" t="n">
        <f aca="false">AN32/AM32*100</f>
        <v>1.24245810055866</v>
      </c>
      <c r="AP32" s="24" t="n">
        <v>2.5</v>
      </c>
      <c r="AQ32" s="29" t="s">
        <v>90</v>
      </c>
      <c r="AR32" s="26"/>
      <c r="AS32" s="24" t="n">
        <v>8.7</v>
      </c>
      <c r="AT32" s="26"/>
      <c r="AU32" s="24" t="n">
        <v>3.7</v>
      </c>
      <c r="AV32" s="29" t="n">
        <v>0.1</v>
      </c>
      <c r="AW32" s="0" t="n">
        <f aca="false">AU32/AV32*100</f>
        <v>3700</v>
      </c>
      <c r="AX32" s="24" t="n">
        <v>15.2</v>
      </c>
      <c r="AY32" s="26" t="n">
        <f aca="false">AX32/AW32*100</f>
        <v>0.410810810810811</v>
      </c>
      <c r="AZ32" s="25" t="n">
        <v>19.5</v>
      </c>
      <c r="BA32" s="27" t="n">
        <v>0.6</v>
      </c>
      <c r="BB32" s="0" t="n">
        <f aca="false">AZ32/BA32*100</f>
        <v>3250</v>
      </c>
      <c r="BC32" s="30" t="n">
        <v>4.4</v>
      </c>
      <c r="BD32" s="26" t="n">
        <f aca="false">BC32/BB32*100</f>
        <v>0.135384615384615</v>
      </c>
      <c r="BE32" s="25" t="n">
        <v>41.7</v>
      </c>
      <c r="BF32" s="25" t="n">
        <v>0.5</v>
      </c>
      <c r="BG32" s="0" t="n">
        <f aca="false">BE32/BF32*100</f>
        <v>8340</v>
      </c>
      <c r="BH32" s="24" t="n">
        <v>52.9</v>
      </c>
      <c r="BI32" s="26" t="n">
        <f aca="false">BH32/BG32*100</f>
        <v>0.634292565947242</v>
      </c>
      <c r="BJ32" s="25" t="n">
        <v>40.9</v>
      </c>
      <c r="BK32" s="27" t="n">
        <v>0.7</v>
      </c>
      <c r="BL32" s="0" t="n">
        <f aca="false">BJ32/BK32*100</f>
        <v>5842.85714285714</v>
      </c>
      <c r="BM32" s="31" t="n">
        <v>6.1681</v>
      </c>
      <c r="BN32" s="26" t="n">
        <f aca="false">BM32/BL32*100</f>
        <v>0.105566503667482</v>
      </c>
      <c r="BO32" s="25" t="n">
        <v>189.2</v>
      </c>
      <c r="BP32" s="27" t="n">
        <v>3.4</v>
      </c>
      <c r="BQ32" s="0" t="n">
        <f aca="false">BO32/BP32*100</f>
        <v>5564.70588235294</v>
      </c>
      <c r="BR32" s="31" t="n">
        <v>18.1543</v>
      </c>
      <c r="BS32" s="26" t="n">
        <f aca="false">BR32/BQ32*100</f>
        <v>0.326240063424947</v>
      </c>
      <c r="BT32" s="30" t="n">
        <v>152.1</v>
      </c>
      <c r="BU32" s="27" t="n">
        <v>1.6</v>
      </c>
      <c r="BV32" s="0" t="n">
        <f aca="false">BT32/BU32*100</f>
        <v>9506.25</v>
      </c>
      <c r="BW32" s="32"/>
      <c r="BX32" s="33" t="n">
        <v>0.2</v>
      </c>
      <c r="BY32" s="34" t="n">
        <v>63.8784</v>
      </c>
      <c r="BZ32" s="40" t="n">
        <v>0.540271303336772</v>
      </c>
      <c r="CA32" s="0" t="n">
        <f aca="false">BY32/BZ32*100</f>
        <v>11823.3931</v>
      </c>
      <c r="CB32" s="31" t="n">
        <v>31.451</v>
      </c>
      <c r="CC32" s="26" t="n">
        <f aca="false">CB32/CA32*100</f>
        <v>0.266006549338193</v>
      </c>
    </row>
    <row r="33" customFormat="false" ht="15" hidden="false" customHeight="false" outlineLevel="0" collapsed="false">
      <c r="A33" s="0" t="s">
        <v>32</v>
      </c>
      <c r="B33" s="32"/>
      <c r="D33" s="26"/>
      <c r="G33" s="32"/>
      <c r="H33" s="39"/>
      <c r="J33" s="32"/>
      <c r="K33" s="26"/>
      <c r="L33" s="32"/>
      <c r="N33" s="26"/>
      <c r="O33" s="32"/>
      <c r="P33" s="26"/>
      <c r="S33" s="26"/>
      <c r="V33" s="32"/>
      <c r="X33" s="26"/>
      <c r="AA33" s="32"/>
      <c r="AB33" s="27"/>
      <c r="AC33" s="26"/>
      <c r="AD33" s="32"/>
      <c r="AE33" s="26"/>
      <c r="AF33" s="32"/>
      <c r="AH33" s="26"/>
      <c r="AI33" s="32"/>
      <c r="AJ33" s="26"/>
      <c r="AK33" s="32"/>
      <c r="AN33" s="32"/>
      <c r="AO33" s="26"/>
      <c r="AP33" s="32"/>
      <c r="AR33" s="26"/>
      <c r="AS33" s="32"/>
      <c r="AT33" s="26"/>
      <c r="AU33" s="32" t="n">
        <v>151.2</v>
      </c>
      <c r="AV33" s="28" t="n">
        <v>0.7</v>
      </c>
      <c r="AW33" s="0" t="n">
        <f aca="false">AU33/AV33*100</f>
        <v>21600</v>
      </c>
      <c r="AX33" s="32" t="n">
        <v>25.8</v>
      </c>
      <c r="AY33" s="26" t="n">
        <f aca="false">AX33/AW33*100</f>
        <v>0.119444444444444</v>
      </c>
      <c r="AZ33" s="25" t="n">
        <v>772</v>
      </c>
      <c r="BA33" s="27" t="n">
        <v>1.2</v>
      </c>
      <c r="BB33" s="0" t="n">
        <f aca="false">AZ33/BA33*100</f>
        <v>64333.3333333333</v>
      </c>
      <c r="BC33" s="41" t="n">
        <v>596.8</v>
      </c>
      <c r="BD33" s="26" t="n">
        <f aca="false">BC33/BB33*100</f>
        <v>0.927668393782383</v>
      </c>
      <c r="BE33" s="25" t="n">
        <v>1091.9</v>
      </c>
      <c r="BF33" s="25" t="n">
        <v>1.1</v>
      </c>
      <c r="BG33" s="0" t="n">
        <f aca="false">BE33/BF33*100</f>
        <v>99263.6363636364</v>
      </c>
      <c r="BH33" s="24" t="n">
        <v>615.2</v>
      </c>
      <c r="BI33" s="26" t="n">
        <f aca="false">BH33/BG33*100</f>
        <v>0.619763714625881</v>
      </c>
      <c r="BJ33" s="25" t="n">
        <v>1404.7</v>
      </c>
      <c r="BK33" s="27" t="n">
        <v>1.4</v>
      </c>
      <c r="BL33" s="0" t="n">
        <f aca="false">BJ33/BK33*100</f>
        <v>100335.714285714</v>
      </c>
      <c r="BM33" s="31" t="n">
        <v>620.8025</v>
      </c>
      <c r="BN33" s="26" t="n">
        <f aca="false">BM33/BL33*100</f>
        <v>0.618725350608671</v>
      </c>
      <c r="BO33" s="25" t="n">
        <v>1083.9</v>
      </c>
      <c r="BP33" s="27" t="n">
        <v>0.8</v>
      </c>
      <c r="BQ33" s="0" t="n">
        <f aca="false">BO33/BP33*100</f>
        <v>135487.5</v>
      </c>
      <c r="BR33" s="31" t="n">
        <v>602.1242</v>
      </c>
      <c r="BS33" s="26" t="n">
        <f aca="false">BR33/BQ33*100</f>
        <v>0.444413100839561</v>
      </c>
      <c r="BT33" s="30" t="n">
        <v>194.5</v>
      </c>
      <c r="BU33" s="27" t="n">
        <v>0.1</v>
      </c>
      <c r="BV33" s="0" t="n">
        <f aca="false">BT33/BU33*100</f>
        <v>194500</v>
      </c>
      <c r="BW33" s="32"/>
      <c r="BX33" s="33" t="n">
        <v>0.4</v>
      </c>
      <c r="BY33" s="34" t="n">
        <v>1714.159</v>
      </c>
      <c r="BZ33" s="40" t="n">
        <v>0.724782988611831</v>
      </c>
      <c r="CA33" s="0" t="n">
        <f aca="false">BY33/BZ33*100</f>
        <v>236506.5167</v>
      </c>
      <c r="CB33" s="31" t="n">
        <v>7763.0832</v>
      </c>
      <c r="CC33" s="26" t="n">
        <f aca="false">CB33/CA33*100</f>
        <v>3.28239716533781</v>
      </c>
    </row>
    <row r="34" customFormat="false" ht="15" hidden="false" customHeight="false" outlineLevel="0" collapsed="false">
      <c r="A34" s="0" t="s">
        <v>33</v>
      </c>
      <c r="B34" s="32" t="n">
        <v>1349.8</v>
      </c>
      <c r="D34" s="26"/>
      <c r="E34" s="0" t="n">
        <v>830851</v>
      </c>
      <c r="G34" s="24" t="n">
        <v>3734.2</v>
      </c>
      <c r="H34" s="25" t="n">
        <v>1.8</v>
      </c>
      <c r="I34" s="0" t="n">
        <f aca="false">G34/H34*100</f>
        <v>207455.555555556</v>
      </c>
      <c r="J34" s="32" t="n">
        <v>1495138</v>
      </c>
      <c r="K34" s="26" t="n">
        <f aca="false">J34/I34*100</f>
        <v>720.702801135451</v>
      </c>
      <c r="L34" s="32" t="n">
        <v>4717.5</v>
      </c>
      <c r="N34" s="26"/>
      <c r="O34" s="0" t="n">
        <v>1239496</v>
      </c>
      <c r="P34" s="26"/>
      <c r="Q34" s="0" t="n">
        <v>7652.8</v>
      </c>
      <c r="R34" s="0" t="n">
        <v>2.1</v>
      </c>
      <c r="S34" s="26" t="n">
        <f aca="false">Q34/R34*100</f>
        <v>364419.047619048</v>
      </c>
      <c r="T34" s="0" t="n">
        <v>1116</v>
      </c>
      <c r="U34" s="0" t="n">
        <f aca="false">T34/S34*100</f>
        <v>0.306240853021116</v>
      </c>
      <c r="V34" s="24" t="n">
        <v>6050.4</v>
      </c>
      <c r="W34" s="0" t="n">
        <v>1.8</v>
      </c>
      <c r="X34" s="26" t="n">
        <f aca="false">V34/W34*100</f>
        <v>336133.333333333</v>
      </c>
      <c r="Y34" s="0" t="n">
        <v>665.9</v>
      </c>
      <c r="Z34" s="0" t="n">
        <f aca="false">Y34/X34*100</f>
        <v>0.198105910353035</v>
      </c>
      <c r="AA34" s="24" t="n">
        <v>5033.8</v>
      </c>
      <c r="AB34" s="27" t="n">
        <v>1.2</v>
      </c>
      <c r="AC34" s="26" t="n">
        <f aca="false">AA34/AB34*100</f>
        <v>419483.333333333</v>
      </c>
      <c r="AD34" s="24" t="n">
        <v>1519.9</v>
      </c>
      <c r="AE34" s="26" t="n">
        <f aca="false">AD34/AC34*100</f>
        <v>0.362326671699313</v>
      </c>
      <c r="AF34" s="24" t="n">
        <v>3826.9</v>
      </c>
      <c r="AG34" s="28" t="n">
        <v>0.8</v>
      </c>
      <c r="AH34" s="26" t="n">
        <f aca="false">AF34/AG34*100</f>
        <v>478362.5</v>
      </c>
      <c r="AI34" s="24" t="n">
        <v>3717.5</v>
      </c>
      <c r="AJ34" s="26" t="n">
        <f aca="false">AI34/AH34*100</f>
        <v>0.777130314353654</v>
      </c>
      <c r="AK34" s="24" t="n">
        <v>3135.7</v>
      </c>
      <c r="AL34" s="29" t="n">
        <v>0.7</v>
      </c>
      <c r="AM34" s="0" t="n">
        <f aca="false">AK34/AL34*100</f>
        <v>447957.142857143</v>
      </c>
      <c r="AN34" s="24" t="n">
        <v>11458.6</v>
      </c>
      <c r="AO34" s="26" t="n">
        <f aca="false">AN34/AM34*100</f>
        <v>2.55796791784928</v>
      </c>
      <c r="AP34" s="24" t="n">
        <v>2167.9</v>
      </c>
      <c r="AQ34" s="29" t="n">
        <v>0.3</v>
      </c>
      <c r="AR34" s="26" t="n">
        <f aca="false">AP34/AQ34*100</f>
        <v>722633.333333333</v>
      </c>
      <c r="AS34" s="24" t="n">
        <v>16470.9</v>
      </c>
      <c r="AT34" s="26" t="n">
        <f aca="false">AS34/AR34*100</f>
        <v>2.27928871257899</v>
      </c>
      <c r="AU34" s="24" t="n">
        <v>9781.9</v>
      </c>
      <c r="AV34" s="29" t="n">
        <v>1.4</v>
      </c>
      <c r="AW34" s="0" t="n">
        <f aca="false">AU34/AV34*100</f>
        <v>698707.142857143</v>
      </c>
      <c r="AX34" s="24" t="n">
        <v>5589.4</v>
      </c>
      <c r="AY34" s="26" t="n">
        <f aca="false">AX34/AW34*100</f>
        <v>0.799963197333851</v>
      </c>
      <c r="AZ34" s="25" t="n">
        <v>7400.4</v>
      </c>
      <c r="BA34" s="27" t="n">
        <v>1</v>
      </c>
      <c r="BB34" s="0" t="n">
        <f aca="false">AZ34/BA34*100</f>
        <v>740040</v>
      </c>
      <c r="BC34" s="30" t="n">
        <v>5515.4</v>
      </c>
      <c r="BD34" s="26" t="n">
        <f aca="false">BC34/BB34*100</f>
        <v>0.745284038700611</v>
      </c>
      <c r="BE34" s="25" t="n">
        <v>71752.6</v>
      </c>
      <c r="BF34" s="25" t="n">
        <v>7.7</v>
      </c>
      <c r="BG34" s="0" t="n">
        <f aca="false">BE34/BF34*100</f>
        <v>931851.948051948</v>
      </c>
      <c r="BH34" s="24" t="n">
        <v>9734.6</v>
      </c>
      <c r="BI34" s="26" t="n">
        <f aca="false">BH34/BG34*100</f>
        <v>1.04465092554137</v>
      </c>
      <c r="BJ34" s="25" t="n">
        <v>168605.9</v>
      </c>
      <c r="BK34" s="27" t="n">
        <v>14.1</v>
      </c>
      <c r="BL34" s="0" t="n">
        <f aca="false">BJ34/BK34*100</f>
        <v>1195786.5248227</v>
      </c>
      <c r="BM34" s="31" t="n">
        <v>47422.5212</v>
      </c>
      <c r="BN34" s="26" t="n">
        <f aca="false">BM34/BL34*100</f>
        <v>3.96580160551914</v>
      </c>
      <c r="BO34" s="25" t="n">
        <v>115396.5</v>
      </c>
      <c r="BP34" s="27" t="n">
        <v>11.5</v>
      </c>
      <c r="BQ34" s="0" t="n">
        <f aca="false">BO34/BP34*100</f>
        <v>1003447.82608696</v>
      </c>
      <c r="BR34" s="31" t="n">
        <v>11575.5286</v>
      </c>
      <c r="BS34" s="26" t="n">
        <f aca="false">BR34/BQ34*100</f>
        <v>1.15357553218685</v>
      </c>
      <c r="BT34" s="30" t="n">
        <v>94788.7</v>
      </c>
      <c r="BU34" s="27" t="n">
        <v>2.3</v>
      </c>
      <c r="BV34" s="0" t="n">
        <f aca="false">BT34/BU34*100</f>
        <v>4121247.82608696</v>
      </c>
      <c r="BW34" s="32"/>
      <c r="BX34" s="33" t="n">
        <v>0.7</v>
      </c>
      <c r="BY34" s="34" t="n">
        <v>38530.5533</v>
      </c>
      <c r="BZ34" s="35" t="n">
        <v>1.78423504290525</v>
      </c>
      <c r="CA34" s="0" t="n">
        <f aca="false">BY34/BZ34*100</f>
        <v>2159499.8626</v>
      </c>
      <c r="CB34" s="31" t="n">
        <v>54743.9415</v>
      </c>
      <c r="CC34" s="26" t="n">
        <f aca="false">CB34/CA34*100</f>
        <v>2.53502870956839</v>
      </c>
    </row>
    <row r="35" customFormat="false" ht="15" hidden="false" customHeight="false" outlineLevel="0" collapsed="false">
      <c r="A35" s="0" t="s">
        <v>34</v>
      </c>
      <c r="B35" s="24" t="n">
        <v>408.9</v>
      </c>
      <c r="C35" s="25" t="n">
        <v>1.1</v>
      </c>
      <c r="D35" s="26" t="n">
        <f aca="false">B35/C35*100</f>
        <v>37172.7272727273</v>
      </c>
      <c r="E35" s="25" t="n">
        <v>45178</v>
      </c>
      <c r="F35" s="0" t="n">
        <f aca="false">E35/D35*100</f>
        <v>121.535338713622</v>
      </c>
      <c r="G35" s="24" t="n">
        <v>38.7</v>
      </c>
      <c r="H35" s="25" t="n">
        <v>0.1</v>
      </c>
      <c r="I35" s="0" t="n">
        <f aca="false">G35/H35*100</f>
        <v>38700</v>
      </c>
      <c r="J35" s="24" t="n">
        <v>25567</v>
      </c>
      <c r="K35" s="26" t="n">
        <f aca="false">J35/I35*100</f>
        <v>66.0645994832041</v>
      </c>
      <c r="L35" s="32" t="n">
        <v>127.3</v>
      </c>
      <c r="M35" s="25" t="n">
        <v>0.2</v>
      </c>
      <c r="N35" s="26" t="n">
        <f aca="false">L35/M35*100</f>
        <v>63650</v>
      </c>
      <c r="O35" s="25" t="n">
        <v>397744</v>
      </c>
      <c r="P35" s="26" t="n">
        <f aca="false">O35/N35*100</f>
        <v>624.892380204242</v>
      </c>
      <c r="Q35" s="25" t="n">
        <v>320.8</v>
      </c>
      <c r="R35" s="0" t="n">
        <v>0.3</v>
      </c>
      <c r="S35" s="26" t="n">
        <f aca="false">Q35/R35*100</f>
        <v>106933.333333333</v>
      </c>
      <c r="T35" s="25" t="n">
        <v>558.9</v>
      </c>
      <c r="U35" s="0" t="n">
        <f aca="false">T35/S35*100</f>
        <v>0.522662094763092</v>
      </c>
      <c r="V35" s="24" t="n">
        <v>416.1</v>
      </c>
      <c r="W35" s="25" t="n">
        <v>0.6</v>
      </c>
      <c r="X35" s="26" t="n">
        <f aca="false">V35/W35*100</f>
        <v>69350</v>
      </c>
      <c r="Y35" s="25" t="n">
        <v>273.2</v>
      </c>
      <c r="Z35" s="0" t="n">
        <f aca="false">Y35/X35*100</f>
        <v>0.393943763518385</v>
      </c>
      <c r="AA35" s="24" t="n">
        <v>1682.3</v>
      </c>
      <c r="AB35" s="27" t="n">
        <v>3.1</v>
      </c>
      <c r="AC35" s="26" t="n">
        <f aca="false">AA35/AB35*100</f>
        <v>54267.7419354839</v>
      </c>
      <c r="AD35" s="24" t="n">
        <v>1303.2</v>
      </c>
      <c r="AE35" s="26" t="n">
        <f aca="false">AD35/AC35*100</f>
        <v>2.40142661832016</v>
      </c>
      <c r="AF35" s="24" t="n">
        <v>2750.3</v>
      </c>
      <c r="AG35" s="28" t="n">
        <v>2.8</v>
      </c>
      <c r="AH35" s="26" t="n">
        <f aca="false">AF35/AG35*100</f>
        <v>98225</v>
      </c>
      <c r="AI35" s="24" t="n">
        <v>1241.4</v>
      </c>
      <c r="AJ35" s="26" t="n">
        <f aca="false">AI35/AH35*100</f>
        <v>1.26383303639603</v>
      </c>
      <c r="AK35" s="24" t="n">
        <v>863.4</v>
      </c>
      <c r="AL35" s="29" t="n">
        <v>0.7</v>
      </c>
      <c r="AM35" s="0" t="n">
        <f aca="false">AK35/AL35*100</f>
        <v>123342.857142857</v>
      </c>
      <c r="AN35" s="24" t="n">
        <v>1106.4</v>
      </c>
      <c r="AO35" s="26" t="n">
        <f aca="false">AN35/AM35*100</f>
        <v>0.897011813759555</v>
      </c>
      <c r="AP35" s="24" t="n">
        <v>3045.9</v>
      </c>
      <c r="AQ35" s="29" t="n">
        <v>1.8</v>
      </c>
      <c r="AR35" s="26" t="n">
        <f aca="false">AP35/AQ35*100</f>
        <v>169216.666666667</v>
      </c>
      <c r="AS35" s="24" t="n">
        <v>1111.8</v>
      </c>
      <c r="AT35" s="26" t="n">
        <f aca="false">AS35/AR35*100</f>
        <v>0.657027479562691</v>
      </c>
      <c r="AU35" s="24" t="n">
        <v>8998.4</v>
      </c>
      <c r="AV35" s="29" t="n">
        <v>4.9</v>
      </c>
      <c r="AW35" s="0" t="n">
        <f aca="false">AU35/AV35*100</f>
        <v>183640.816326531</v>
      </c>
      <c r="AX35" s="24" t="n">
        <v>3669</v>
      </c>
      <c r="AY35" s="26" t="n">
        <f aca="false">AX35/AW35*100</f>
        <v>1.99792185277383</v>
      </c>
      <c r="AZ35" s="25" t="n">
        <v>11047.8</v>
      </c>
      <c r="BA35" s="27" t="n">
        <v>5.4</v>
      </c>
      <c r="BB35" s="0" t="n">
        <f aca="false">AZ35/BA35*100</f>
        <v>204588.888888889</v>
      </c>
      <c r="BC35" s="30" t="n">
        <v>2151.6</v>
      </c>
      <c r="BD35" s="26" t="n">
        <f aca="false">BC35/BB35*100</f>
        <v>1.05167001574974</v>
      </c>
      <c r="BE35" s="25" t="n">
        <v>13179.9</v>
      </c>
      <c r="BF35" s="25" t="n">
        <v>5.8</v>
      </c>
      <c r="BG35" s="0" t="n">
        <f aca="false">BE35/BF35*100</f>
        <v>227239.655172414</v>
      </c>
      <c r="BH35" s="24" t="n">
        <v>3894.4</v>
      </c>
      <c r="BI35" s="26" t="n">
        <f aca="false">BH35/BG35*100</f>
        <v>1.71378538532159</v>
      </c>
      <c r="BJ35" s="25" t="n">
        <v>696.1</v>
      </c>
      <c r="BK35" s="27" t="n">
        <v>0.2</v>
      </c>
      <c r="BL35" s="0" t="n">
        <f aca="false">BJ35/BK35*100</f>
        <v>348050</v>
      </c>
      <c r="BM35" s="31" t="n">
        <v>1098.3055</v>
      </c>
      <c r="BN35" s="26" t="n">
        <f aca="false">BM35/BL35*100</f>
        <v>0.315559689699756</v>
      </c>
      <c r="BO35" s="25" t="n">
        <v>642.4</v>
      </c>
      <c r="BP35" s="27" t="n">
        <v>0.1</v>
      </c>
      <c r="BQ35" s="0" t="n">
        <f aca="false">BO35/BP35*100</f>
        <v>642400</v>
      </c>
      <c r="BR35" s="31" t="n">
        <v>1787.1149</v>
      </c>
      <c r="BS35" s="26" t="n">
        <f aca="false">BR35/BQ35*100</f>
        <v>0.27819347758406</v>
      </c>
      <c r="BT35" s="30" t="n">
        <v>1329.7</v>
      </c>
      <c r="BU35" s="27" t="n">
        <v>0.3</v>
      </c>
      <c r="BV35" s="0" t="n">
        <f aca="false">BT35/BU35*100</f>
        <v>443233.333333333</v>
      </c>
      <c r="BW35" s="32"/>
      <c r="BX35" s="33" t="n">
        <v>0.5</v>
      </c>
      <c r="BY35" s="34" t="n">
        <v>699.2122</v>
      </c>
      <c r="BZ35" s="35" t="n">
        <v>0.170491145357566</v>
      </c>
      <c r="CA35" s="0" t="n">
        <f aca="false">BY35/BZ35*100</f>
        <v>410116.4307</v>
      </c>
      <c r="CB35" s="31" t="n">
        <v>2583.693</v>
      </c>
      <c r="CC35" s="26" t="n">
        <f aca="false">CB35/CA35*100</f>
        <v>0.629990121485762</v>
      </c>
    </row>
    <row r="36" customFormat="false" ht="15" hidden="false" customHeight="false" outlineLevel="0" collapsed="false">
      <c r="A36" s="0" t="s">
        <v>35</v>
      </c>
      <c r="B36" s="24" t="n">
        <v>9626.7</v>
      </c>
      <c r="C36" s="25" t="n">
        <v>4.5</v>
      </c>
      <c r="D36" s="26" t="n">
        <f aca="false">B36/C36*100</f>
        <v>213926.666666667</v>
      </c>
      <c r="E36" s="25" t="n">
        <v>5189948</v>
      </c>
      <c r="F36" s="0" t="n">
        <f aca="false">E36/D36*100</f>
        <v>2426.04069930506</v>
      </c>
      <c r="G36" s="24" t="n">
        <v>2044.7</v>
      </c>
      <c r="H36" s="0" t="n">
        <v>0.7</v>
      </c>
      <c r="I36" s="0" t="n">
        <f aca="false">G36/H36*100</f>
        <v>292100</v>
      </c>
      <c r="J36" s="24" t="n">
        <v>5634198</v>
      </c>
      <c r="K36" s="26" t="n">
        <f aca="false">J36/I36*100</f>
        <v>1928.85929476207</v>
      </c>
      <c r="L36" s="24" t="n">
        <v>2441.1</v>
      </c>
      <c r="M36" s="25" t="n">
        <v>0.6</v>
      </c>
      <c r="N36" s="26" t="n">
        <f aca="false">L36/M36*100</f>
        <v>406850</v>
      </c>
      <c r="O36" s="25" t="n">
        <v>6756639</v>
      </c>
      <c r="P36" s="26" t="n">
        <f aca="false">O36/N36*100</f>
        <v>1660.71992134693</v>
      </c>
      <c r="Q36" s="25" t="n">
        <v>28874.4</v>
      </c>
      <c r="R36" s="25" t="n">
        <v>7.1</v>
      </c>
      <c r="S36" s="26" t="n">
        <f aca="false">Q36/R36*100</f>
        <v>406681.690140845</v>
      </c>
      <c r="T36" s="25" t="n">
        <v>7691.7</v>
      </c>
      <c r="U36" s="0" t="n">
        <f aca="false">T36/S36*100</f>
        <v>1.89133176793284</v>
      </c>
      <c r="V36" s="24" t="n">
        <v>41574.4</v>
      </c>
      <c r="W36" s="25" t="n">
        <v>12.2</v>
      </c>
      <c r="X36" s="26" t="n">
        <f aca="false">V36/W36*100</f>
        <v>340773.770491803</v>
      </c>
      <c r="Y36" s="25" t="n">
        <v>5564.8</v>
      </c>
      <c r="Z36" s="0" t="n">
        <f aca="false">Y36/X36*100</f>
        <v>1.6329895320197</v>
      </c>
      <c r="AA36" s="24" t="n">
        <v>59594.3</v>
      </c>
      <c r="AB36" s="27" t="n">
        <v>13.5</v>
      </c>
      <c r="AC36" s="26" t="n">
        <f aca="false">AA36/AB36*100</f>
        <v>441439.259259259</v>
      </c>
      <c r="AD36" s="24" t="n">
        <v>3260.1</v>
      </c>
      <c r="AE36" s="26" t="n">
        <f aca="false">AD36/AC36*100</f>
        <v>0.738516099694098</v>
      </c>
      <c r="AF36" s="24" t="n">
        <v>27149.7</v>
      </c>
      <c r="AG36" s="28" t="n">
        <v>5.2</v>
      </c>
      <c r="AH36" s="26" t="n">
        <f aca="false">AF36/AG36*100</f>
        <v>522109.615384615</v>
      </c>
      <c r="AI36" s="24" t="n">
        <v>5231.7</v>
      </c>
      <c r="AJ36" s="26" t="n">
        <f aca="false">AI36/AH36*100</f>
        <v>1.00203096166809</v>
      </c>
      <c r="AK36" s="24" t="n">
        <v>5298.9</v>
      </c>
      <c r="AL36" s="29" t="n">
        <v>0.9</v>
      </c>
      <c r="AM36" s="0" t="n">
        <f aca="false">AK36/AL36*100</f>
        <v>588766.666666667</v>
      </c>
      <c r="AN36" s="24" t="n">
        <v>6843.7</v>
      </c>
      <c r="AO36" s="26" t="n">
        <f aca="false">AN36/AM36*100</f>
        <v>1.1623789843175</v>
      </c>
      <c r="AP36" s="24" t="n">
        <v>6317.1</v>
      </c>
      <c r="AQ36" s="29" t="n">
        <v>1.1</v>
      </c>
      <c r="AR36" s="26" t="n">
        <f aca="false">AP36/AQ36*100</f>
        <v>574281.818181818</v>
      </c>
      <c r="AS36" s="24" t="n">
        <v>6983.5</v>
      </c>
      <c r="AT36" s="26" t="n">
        <f aca="false">AS36/AR36*100</f>
        <v>1.21604058824461</v>
      </c>
      <c r="AU36" s="24" t="n">
        <v>12985.4</v>
      </c>
      <c r="AV36" s="29" t="n">
        <v>2.1</v>
      </c>
      <c r="AW36" s="0" t="n">
        <f aca="false">AU36/AV36*100</f>
        <v>618352.380952381</v>
      </c>
      <c r="AX36" s="24" t="n">
        <v>38731.1</v>
      </c>
      <c r="AY36" s="26" t="n">
        <f aca="false">AX36/AW36*100</f>
        <v>6.26359680872364</v>
      </c>
      <c r="AZ36" s="25" t="n">
        <v>17281.1</v>
      </c>
      <c r="BA36" s="27" t="n">
        <v>2.5</v>
      </c>
      <c r="BB36" s="0" t="n">
        <f aca="false">AZ36/BA36*100</f>
        <v>691244</v>
      </c>
      <c r="BC36" s="30" t="n">
        <v>30705.2</v>
      </c>
      <c r="BD36" s="26" t="n">
        <f aca="false">BC36/BB36*100</f>
        <v>4.44202047323376</v>
      </c>
      <c r="BE36" s="25" t="n">
        <v>21341.3</v>
      </c>
      <c r="BF36" s="25" t="n">
        <v>3</v>
      </c>
      <c r="BG36" s="0" t="n">
        <f aca="false">BE36/BF36*100</f>
        <v>711376.666666667</v>
      </c>
      <c r="BH36" s="24" t="n">
        <v>17160</v>
      </c>
      <c r="BI36" s="26" t="n">
        <f aca="false">BH36/BG36*100</f>
        <v>2.4122241850309</v>
      </c>
      <c r="BJ36" s="25" t="n">
        <v>25053.7</v>
      </c>
      <c r="BK36" s="27" t="n">
        <v>3.6</v>
      </c>
      <c r="BL36" s="0" t="n">
        <f aca="false">BJ36/BK36*100</f>
        <v>695936.111111111</v>
      </c>
      <c r="BM36" s="31" t="n">
        <v>5060.4135</v>
      </c>
      <c r="BN36" s="26" t="n">
        <f aca="false">BM36/BL36*100</f>
        <v>0.727137652322811</v>
      </c>
      <c r="BO36" s="25" t="n">
        <v>20764.3</v>
      </c>
      <c r="BP36" s="27" t="n">
        <v>2.2</v>
      </c>
      <c r="BQ36" s="0" t="n">
        <f aca="false">BO36/BP36*100</f>
        <v>943831.818181818</v>
      </c>
      <c r="BR36" s="31" t="n">
        <v>7127.13</v>
      </c>
      <c r="BS36" s="26" t="n">
        <f aca="false">BR36/BQ36*100</f>
        <v>0.755127117215606</v>
      </c>
      <c r="BT36" s="30" t="n">
        <v>29336.5</v>
      </c>
      <c r="BU36" s="27" t="n">
        <v>2.7</v>
      </c>
      <c r="BV36" s="0" t="n">
        <f aca="false">BT36/BU36*100</f>
        <v>1086537.03703704</v>
      </c>
      <c r="BW36" s="32"/>
      <c r="BX36" s="33" t="n">
        <v>1</v>
      </c>
      <c r="BY36" s="34" t="n">
        <v>22980.6865</v>
      </c>
      <c r="BZ36" s="35" t="n">
        <v>2.24671730761022</v>
      </c>
      <c r="CA36" s="0" t="n">
        <f aca="false">BY36/BZ36*100</f>
        <v>1022856.1654</v>
      </c>
      <c r="CB36" s="31" t="n">
        <v>5139.0143</v>
      </c>
      <c r="CC36" s="26" t="n">
        <f aca="false">CB36/CA36*100</f>
        <v>0.502418079280025</v>
      </c>
    </row>
    <row r="37" customFormat="false" ht="15" hidden="false" customHeight="false" outlineLevel="0" collapsed="false">
      <c r="A37" s="0" t="s">
        <v>36</v>
      </c>
      <c r="B37" s="42" t="n">
        <v>6089.5</v>
      </c>
      <c r="C37" s="25" t="n">
        <v>3.9</v>
      </c>
      <c r="D37" s="26" t="n">
        <f aca="false">B37/C37*100</f>
        <v>156141.025641026</v>
      </c>
      <c r="E37" s="25" t="n">
        <v>1861185</v>
      </c>
      <c r="F37" s="0" t="n">
        <f aca="false">E37/D37*100</f>
        <v>1191.98973643156</v>
      </c>
      <c r="G37" s="24" t="n">
        <v>7533.9</v>
      </c>
      <c r="H37" s="0" t="n">
        <v>2.6</v>
      </c>
      <c r="I37" s="0" t="n">
        <f aca="false">G37/H37*100</f>
        <v>289765.384615385</v>
      </c>
      <c r="J37" s="24" t="n">
        <v>1372999</v>
      </c>
      <c r="K37" s="26" t="n">
        <f aca="false">J37/I37*100</f>
        <v>473.831269329298</v>
      </c>
      <c r="L37" s="24" t="n">
        <v>11143.6</v>
      </c>
      <c r="M37" s="25" t="n">
        <v>2.9</v>
      </c>
      <c r="N37" s="26" t="n">
        <f aca="false">L37/M37*100</f>
        <v>384262.068965517</v>
      </c>
      <c r="O37" s="25" t="n">
        <v>4211401</v>
      </c>
      <c r="P37" s="26" t="n">
        <f aca="false">O37/N37*100</f>
        <v>1095.97104167414</v>
      </c>
      <c r="Q37" s="25" t="n">
        <v>16658.1</v>
      </c>
      <c r="R37" s="25" t="n">
        <v>4.2</v>
      </c>
      <c r="S37" s="26" t="n">
        <f aca="false">Q37/R37*100</f>
        <v>396621.428571429</v>
      </c>
      <c r="T37" s="25" t="n">
        <v>4240.2</v>
      </c>
      <c r="U37" s="0" t="n">
        <f aca="false">T37/S37*100</f>
        <v>1.06907990707224</v>
      </c>
      <c r="V37" s="24" t="n">
        <v>18268.1</v>
      </c>
      <c r="W37" s="25" t="n">
        <v>5.5</v>
      </c>
      <c r="X37" s="26" t="n">
        <f aca="false">V37/W37*100</f>
        <v>332147.272727273</v>
      </c>
      <c r="Y37" s="25" t="n">
        <v>2123.7</v>
      </c>
      <c r="Z37" s="0" t="n">
        <f aca="false">Y37/X37*100</f>
        <v>0.639385048253513</v>
      </c>
      <c r="AA37" s="24" t="n">
        <v>19185</v>
      </c>
      <c r="AB37" s="27" t="n">
        <v>4.8</v>
      </c>
      <c r="AC37" s="26" t="n">
        <f aca="false">AA37/AB37*100</f>
        <v>399687.5</v>
      </c>
      <c r="AD37" s="24" t="n">
        <v>3830.9</v>
      </c>
      <c r="AE37" s="26" t="n">
        <f aca="false">AD37/AC37*100</f>
        <v>0.958473807662236</v>
      </c>
      <c r="AF37" s="24" t="n">
        <v>25154.9</v>
      </c>
      <c r="AG37" s="28" t="n">
        <v>4.9</v>
      </c>
      <c r="AH37" s="26" t="n">
        <f aca="false">AF37/AG37*100</f>
        <v>513365.306122449</v>
      </c>
      <c r="AI37" s="24" t="n">
        <v>4894.2</v>
      </c>
      <c r="AJ37" s="26" t="n">
        <f aca="false">AI37/AH37*100</f>
        <v>0.953356204954104</v>
      </c>
      <c r="AK37" s="24" t="n">
        <v>40543.1</v>
      </c>
      <c r="AL37" s="29" t="n">
        <v>7.1</v>
      </c>
      <c r="AM37" s="0" t="n">
        <f aca="false">AK37/AL37*100</f>
        <v>571029.577464789</v>
      </c>
      <c r="AN37" s="24" t="n">
        <v>18412</v>
      </c>
      <c r="AO37" s="26" t="n">
        <f aca="false">AN37/AM37*100</f>
        <v>3.22435136928355</v>
      </c>
      <c r="AP37" s="24" t="n">
        <v>56215.6</v>
      </c>
      <c r="AQ37" s="29" t="n">
        <v>8.9</v>
      </c>
      <c r="AR37" s="26" t="n">
        <f aca="false">AP37/AQ37*100</f>
        <v>631635.95505618</v>
      </c>
      <c r="AS37" s="24" t="n">
        <v>20443.7</v>
      </c>
      <c r="AT37" s="26" t="n">
        <f aca="false">AS37/AR37*100</f>
        <v>3.23662702168081</v>
      </c>
      <c r="AU37" s="24" t="n">
        <v>68558.1</v>
      </c>
      <c r="AV37" s="29" t="n">
        <v>10.9</v>
      </c>
      <c r="AW37" s="0" t="n">
        <f aca="false">AU37/AV37*100</f>
        <v>628973.394495413</v>
      </c>
      <c r="AX37" s="24" t="n">
        <v>19223.4</v>
      </c>
      <c r="AY37" s="26" t="n">
        <f aca="false">AX37/AW37*100</f>
        <v>3.05631369597466</v>
      </c>
      <c r="AZ37" s="25" t="n">
        <v>108526.9</v>
      </c>
      <c r="BA37" s="27" t="n">
        <v>14.3</v>
      </c>
      <c r="BB37" s="0" t="n">
        <f aca="false">AZ37/BA37*100</f>
        <v>758929.370629371</v>
      </c>
      <c r="BC37" s="30" t="n">
        <v>31609.9</v>
      </c>
      <c r="BD37" s="26" t="n">
        <f aca="false">BC37/BB37*100</f>
        <v>4.16506479038837</v>
      </c>
      <c r="BE37" s="25" t="n">
        <v>133792.6</v>
      </c>
      <c r="BF37" s="25" t="n">
        <v>14.5</v>
      </c>
      <c r="BG37" s="0" t="n">
        <f aca="false">BE37/BF37*100</f>
        <v>922707.586206897</v>
      </c>
      <c r="BH37" s="24" t="n">
        <v>34598.4</v>
      </c>
      <c r="BI37" s="26" t="n">
        <f aca="false">BH37/BG37*100</f>
        <v>3.74966029511348</v>
      </c>
      <c r="BJ37" s="25" t="n">
        <v>104538.5</v>
      </c>
      <c r="BK37" s="27" t="n">
        <v>10.6</v>
      </c>
      <c r="BL37" s="0" t="n">
        <f aca="false">BJ37/BK37*100</f>
        <v>986212.264150944</v>
      </c>
      <c r="BM37" s="31" t="n">
        <v>28248.4167</v>
      </c>
      <c r="BN37" s="26" t="n">
        <f aca="false">BM37/BL37*100</f>
        <v>2.86433435547669</v>
      </c>
      <c r="BO37" s="25" t="n">
        <v>64536.6</v>
      </c>
      <c r="BP37" s="27" t="n">
        <v>5.8</v>
      </c>
      <c r="BQ37" s="0" t="n">
        <f aca="false">BO37/BP37*100</f>
        <v>1112700</v>
      </c>
      <c r="BR37" s="31" t="n">
        <v>19588.4335</v>
      </c>
      <c r="BS37" s="26" t="n">
        <f aca="false">BR37/BQ37*100</f>
        <v>1.76044158353554</v>
      </c>
      <c r="BT37" s="30" t="n">
        <v>62676.2</v>
      </c>
      <c r="BU37" s="27" t="n">
        <v>4.9</v>
      </c>
      <c r="BV37" s="0" t="n">
        <f aca="false">BT37/BU37*100</f>
        <v>1279106.12244898</v>
      </c>
      <c r="BW37" s="32"/>
      <c r="BX37" s="33" t="n">
        <v>2.9</v>
      </c>
      <c r="BY37" s="34" t="n">
        <v>106739.6665</v>
      </c>
      <c r="BZ37" s="35" t="n">
        <v>8.48858634144735</v>
      </c>
      <c r="CA37" s="0" t="n">
        <f aca="false">BY37/BZ37*100</f>
        <v>1257449.2643</v>
      </c>
      <c r="CB37" s="31" t="n">
        <v>52713.0145</v>
      </c>
      <c r="CC37" s="26" t="n">
        <f aca="false">CB37/CA37*100</f>
        <v>4.19205895590105</v>
      </c>
    </row>
    <row r="38" customFormat="false" ht="15" hidden="false" customHeight="false" outlineLevel="0" collapsed="false">
      <c r="A38" s="0" t="s">
        <v>37</v>
      </c>
      <c r="B38" s="32"/>
      <c r="D38" s="26"/>
      <c r="G38" s="32"/>
      <c r="H38" s="39"/>
      <c r="J38" s="32"/>
      <c r="K38" s="26"/>
      <c r="L38" s="32"/>
      <c r="N38" s="26"/>
      <c r="O38" s="32"/>
      <c r="P38" s="26"/>
      <c r="S38" s="26"/>
      <c r="V38" s="32"/>
      <c r="X38" s="26"/>
      <c r="AA38" s="32"/>
      <c r="AC38" s="26"/>
      <c r="AD38" s="32"/>
      <c r="AE38" s="26"/>
      <c r="AF38" s="32"/>
      <c r="AH38" s="26"/>
      <c r="AI38" s="32"/>
      <c r="AJ38" s="26"/>
      <c r="AK38" s="32"/>
      <c r="AN38" s="32"/>
      <c r="AO38" s="26"/>
      <c r="AP38" s="32"/>
      <c r="AR38" s="26"/>
      <c r="AS38" s="32"/>
      <c r="AT38" s="26"/>
      <c r="AU38" s="24" t="n">
        <v>7</v>
      </c>
      <c r="AV38" s="28" t="n">
        <v>0.5</v>
      </c>
      <c r="AW38" s="0" t="n">
        <f aca="false">AU38/AV38*100</f>
        <v>1400</v>
      </c>
      <c r="AX38" s="32" t="n">
        <v>0.1</v>
      </c>
      <c r="AY38" s="26" t="n">
        <f aca="false">AX38/AW38*100</f>
        <v>0.00714285714285714</v>
      </c>
      <c r="AZ38" s="25" t="n">
        <v>0</v>
      </c>
      <c r="BA38" s="27" t="n">
        <v>0</v>
      </c>
      <c r="BC38" s="32"/>
      <c r="BD38" s="26" t="e">
        <f aca="false">BC38/BB38*100</f>
        <v>#DIV/0!</v>
      </c>
      <c r="BE38" s="25" t="n">
        <v>991.2</v>
      </c>
      <c r="BF38" s="25" t="n">
        <v>12.8</v>
      </c>
      <c r="BG38" s="0" t="n">
        <f aca="false">BE38/BF38*100</f>
        <v>7743.75</v>
      </c>
      <c r="BH38" s="24" t="n">
        <v>51.5</v>
      </c>
      <c r="BI38" s="26" t="n">
        <f aca="false">BH38/BG38*100</f>
        <v>0.665052461662631</v>
      </c>
      <c r="BJ38" s="25" t="n">
        <v>725.5</v>
      </c>
      <c r="BK38" s="27" t="n">
        <v>5</v>
      </c>
      <c r="BL38" s="0" t="n">
        <f aca="false">BJ38/BK38*100</f>
        <v>14510</v>
      </c>
      <c r="BM38" s="31" t="n">
        <v>45.8886</v>
      </c>
      <c r="BN38" s="26" t="n">
        <f aca="false">BM38/BL38*100</f>
        <v>0.316254996554101</v>
      </c>
      <c r="BO38" s="25" t="n">
        <v>781.8</v>
      </c>
      <c r="BP38" s="27" t="n">
        <v>4.5</v>
      </c>
      <c r="BQ38" s="0" t="n">
        <f aca="false">BO38/BP38*100</f>
        <v>17373.3333333333</v>
      </c>
      <c r="BR38" s="31" t="n">
        <v>83.3109</v>
      </c>
      <c r="BS38" s="26" t="n">
        <f aca="false">BR38/BQ38*100</f>
        <v>0.479533192632387</v>
      </c>
      <c r="BT38" s="30" t="n">
        <v>888.8</v>
      </c>
      <c r="BU38" s="27" t="n">
        <v>5.7</v>
      </c>
      <c r="BV38" s="0" t="n">
        <f aca="false">BT38/BU38*100</f>
        <v>15592.9824561404</v>
      </c>
      <c r="BW38" s="32"/>
      <c r="BX38" s="33" t="n">
        <v>3.5</v>
      </c>
      <c r="BY38" s="34" t="n">
        <v>1710.8794</v>
      </c>
      <c r="BZ38" s="40" t="n">
        <v>5.9407300645489</v>
      </c>
      <c r="CA38" s="0" t="n">
        <f aca="false">BY38/BZ38*100</f>
        <v>28799.1439</v>
      </c>
      <c r="CB38" s="31" t="n">
        <v>761.2415</v>
      </c>
      <c r="CC38" s="26" t="n">
        <f aca="false">CB38/CA38*100</f>
        <v>2.64327822605866</v>
      </c>
    </row>
    <row r="39" customFormat="false" ht="15" hidden="false" customHeight="false" outlineLevel="0" collapsed="false">
      <c r="A39" s="0" t="s">
        <v>38</v>
      </c>
      <c r="B39" s="24" t="n">
        <v>171.5</v>
      </c>
      <c r="C39" s="25" t="n">
        <v>2.4</v>
      </c>
      <c r="D39" s="26" t="n">
        <f aca="false">B39/C39*100</f>
        <v>7145.83333333333</v>
      </c>
      <c r="E39" s="0" t="n">
        <v>58085</v>
      </c>
      <c r="F39" s="0" t="n">
        <f aca="false">E39/D39*100</f>
        <v>812.851311953353</v>
      </c>
      <c r="G39" s="32" t="n">
        <v>597.4</v>
      </c>
      <c r="H39" s="0" t="n">
        <v>5.5</v>
      </c>
      <c r="I39" s="0" t="n">
        <f aca="false">G39/H39*100</f>
        <v>10861.8181818182</v>
      </c>
      <c r="J39" s="32" t="n">
        <v>67457</v>
      </c>
      <c r="K39" s="26" t="n">
        <f aca="false">J39/I39*100</f>
        <v>621.047037161031</v>
      </c>
      <c r="L39" s="24" t="n">
        <v>698.7</v>
      </c>
      <c r="M39" s="0" t="n">
        <v>3.5</v>
      </c>
      <c r="N39" s="26" t="n">
        <f aca="false">L39/M39*100</f>
        <v>19962.8571428571</v>
      </c>
      <c r="O39" s="25" t="n">
        <v>83650</v>
      </c>
      <c r="P39" s="26" t="n">
        <f aca="false">O39/N39*100</f>
        <v>419.028195219694</v>
      </c>
      <c r="Q39" s="25" t="n">
        <v>760.3</v>
      </c>
      <c r="R39" s="0" t="n">
        <v>3.2</v>
      </c>
      <c r="S39" s="26" t="n">
        <f aca="false">Q39/R39*100</f>
        <v>23759.375</v>
      </c>
      <c r="T39" s="0" t="n">
        <v>78.7</v>
      </c>
      <c r="U39" s="0" t="n">
        <f aca="false">T39/S39*100</f>
        <v>0.33123766934105</v>
      </c>
      <c r="V39" s="24" t="n">
        <v>200</v>
      </c>
      <c r="W39" s="25" t="n">
        <v>0.8</v>
      </c>
      <c r="X39" s="26" t="n">
        <f aca="false">V39/W39*100</f>
        <v>25000</v>
      </c>
      <c r="Y39" s="0" t="n">
        <v>51.3</v>
      </c>
      <c r="Z39" s="0" t="n">
        <f aca="false">Y39/X39*100</f>
        <v>0.2052</v>
      </c>
      <c r="AA39" s="24" t="n">
        <v>1542.1</v>
      </c>
      <c r="AB39" s="27" t="n">
        <v>5.9</v>
      </c>
      <c r="AC39" s="26" t="n">
        <f aca="false">AA39/AB39*100</f>
        <v>26137.2881355932</v>
      </c>
      <c r="AD39" s="24" t="n">
        <v>52.2</v>
      </c>
      <c r="AE39" s="26" t="n">
        <f aca="false">AD39/AC39*100</f>
        <v>0.199714674794112</v>
      </c>
      <c r="AF39" s="24" t="n">
        <v>108.5</v>
      </c>
      <c r="AG39" s="28" t="n">
        <v>0.3</v>
      </c>
      <c r="AH39" s="26" t="n">
        <f aca="false">AF39/AG39*100</f>
        <v>36166.6666666667</v>
      </c>
      <c r="AI39" s="24" t="n">
        <v>32.9</v>
      </c>
      <c r="AJ39" s="26" t="n">
        <f aca="false">AI39/AH39*100</f>
        <v>0.0909677419354839</v>
      </c>
      <c r="AK39" s="24" t="n">
        <v>248.5</v>
      </c>
      <c r="AL39" s="29" t="n">
        <v>0.9</v>
      </c>
      <c r="AM39" s="0" t="n">
        <f aca="false">AK39/AL39*100</f>
        <v>27611.1111111111</v>
      </c>
      <c r="AN39" s="24" t="n">
        <v>23.2</v>
      </c>
      <c r="AO39" s="26" t="n">
        <f aca="false">AN39/AM39*100</f>
        <v>0.0840241448692153</v>
      </c>
      <c r="AP39" s="24" t="n">
        <v>21.4</v>
      </c>
      <c r="AQ39" s="29" t="n">
        <v>0.1</v>
      </c>
      <c r="AR39" s="26" t="n">
        <f aca="false">AP39/AQ39*100</f>
        <v>21400</v>
      </c>
      <c r="AS39" s="24" t="n">
        <v>102.4</v>
      </c>
      <c r="AT39" s="26" t="n">
        <f aca="false">AS39/AR39*100</f>
        <v>0.478504672897196</v>
      </c>
      <c r="AU39" s="24" t="n">
        <v>119.9</v>
      </c>
      <c r="AV39" s="29" t="n">
        <v>0.6</v>
      </c>
      <c r="AW39" s="0" t="n">
        <f aca="false">AU39/AV39*100</f>
        <v>19983.3333333333</v>
      </c>
      <c r="AX39" s="24" t="n">
        <v>527.6</v>
      </c>
      <c r="AY39" s="26" t="n">
        <f aca="false">AX39/AW39*100</f>
        <v>2.64020016680567</v>
      </c>
      <c r="AZ39" s="25" t="n">
        <v>151.1</v>
      </c>
      <c r="BA39" s="27" t="n">
        <v>0.6</v>
      </c>
      <c r="BB39" s="0" t="n">
        <f aca="false">AZ39/BA39*100</f>
        <v>25183.3333333333</v>
      </c>
      <c r="BC39" s="30" t="n">
        <v>53.7</v>
      </c>
      <c r="BD39" s="26" t="n">
        <f aca="false">BC39/BB39*100</f>
        <v>0.213236267372601</v>
      </c>
      <c r="BE39" s="25" t="n">
        <v>202.5</v>
      </c>
      <c r="BF39" s="25" t="n">
        <v>0.4</v>
      </c>
      <c r="BG39" s="0" t="n">
        <f aca="false">BE39/BF39*100</f>
        <v>50625</v>
      </c>
      <c r="BH39" s="24" t="n">
        <v>55.9</v>
      </c>
      <c r="BI39" s="26" t="n">
        <f aca="false">BH39/BG39*100</f>
        <v>0.11041975308642</v>
      </c>
      <c r="BJ39" s="25" t="n">
        <v>182</v>
      </c>
      <c r="BK39" s="27" t="n">
        <v>0.3</v>
      </c>
      <c r="BL39" s="0" t="n">
        <f aca="false">BJ39/BK39*100</f>
        <v>60666.6666666667</v>
      </c>
      <c r="BM39" s="31" t="n">
        <v>20.0647</v>
      </c>
      <c r="BN39" s="26" t="n">
        <f aca="false">BM39/BL39*100</f>
        <v>0.0330736813186813</v>
      </c>
      <c r="BO39" s="25" t="n">
        <v>873.2</v>
      </c>
      <c r="BP39" s="27" t="n">
        <v>0.3</v>
      </c>
      <c r="BQ39" s="0" t="n">
        <f aca="false">BO39/BP39*100</f>
        <v>291066.666666667</v>
      </c>
      <c r="BR39" s="31" t="n">
        <v>672.4478</v>
      </c>
      <c r="BS39" s="26" t="n">
        <f aca="false">BR39/BQ39*100</f>
        <v>0.231028790655062</v>
      </c>
      <c r="BT39" s="30" t="n">
        <v>514.8</v>
      </c>
      <c r="BU39" s="27" t="n">
        <v>0.4</v>
      </c>
      <c r="BV39" s="0" t="n">
        <f aca="false">BT39/BU39*100</f>
        <v>128700</v>
      </c>
      <c r="BW39" s="32"/>
      <c r="BX39" s="33" t="n">
        <v>0.2</v>
      </c>
      <c r="BY39" s="36" t="n">
        <v>1468.1203</v>
      </c>
      <c r="BZ39" s="35" t="n">
        <v>1.3492660881133</v>
      </c>
      <c r="CA39" s="0" t="n">
        <f aca="false">BY39/BZ39*100</f>
        <v>108808.8045</v>
      </c>
      <c r="CB39" s="31" t="n">
        <v>441.5847</v>
      </c>
      <c r="CC39" s="26" t="n">
        <f aca="false">CB39/CA39*100</f>
        <v>0.405835448729703</v>
      </c>
    </row>
    <row r="40" customFormat="false" ht="15" hidden="false" customHeight="false" outlineLevel="0" collapsed="false">
      <c r="A40" s="0" t="s">
        <v>39</v>
      </c>
      <c r="B40" s="32"/>
      <c r="D40" s="26"/>
      <c r="G40" s="32"/>
      <c r="H40" s="39"/>
      <c r="J40" s="32"/>
      <c r="K40" s="26"/>
      <c r="L40" s="32"/>
      <c r="N40" s="26"/>
      <c r="O40" s="32"/>
      <c r="P40" s="26"/>
      <c r="S40" s="26"/>
      <c r="V40" s="24" t="n">
        <v>0.7</v>
      </c>
      <c r="W40" s="25" t="n">
        <v>0.1</v>
      </c>
      <c r="X40" s="26" t="n">
        <f aca="false">V40/W40*100</f>
        <v>700</v>
      </c>
      <c r="Z40" s="0" t="n">
        <f aca="false">Y40/X40*100</f>
        <v>0</v>
      </c>
      <c r="AA40" s="24" t="n">
        <v>0.7</v>
      </c>
      <c r="AB40" s="27" t="n">
        <v>0.1</v>
      </c>
      <c r="AC40" s="26" t="n">
        <f aca="false">AA40/AB40*100</f>
        <v>700</v>
      </c>
      <c r="AD40" s="24" t="s">
        <v>90</v>
      </c>
      <c r="AE40" s="26"/>
      <c r="AF40" s="24" t="n">
        <v>7.7</v>
      </c>
      <c r="AG40" s="28" t="n">
        <v>0.2</v>
      </c>
      <c r="AH40" s="26" t="n">
        <f aca="false">AF40/AG40*100</f>
        <v>3850</v>
      </c>
      <c r="AI40" s="24" t="s">
        <v>90</v>
      </c>
      <c r="AJ40" s="26"/>
      <c r="AK40" s="24" t="n">
        <v>28.3</v>
      </c>
      <c r="AL40" s="29" t="n">
        <v>1.1</v>
      </c>
      <c r="AM40" s="0" t="n">
        <f aca="false">AK40/AL40*100</f>
        <v>2572.72727272727</v>
      </c>
      <c r="AN40" s="24" t="s">
        <v>90</v>
      </c>
      <c r="AO40" s="26"/>
      <c r="AP40" s="24" t="s">
        <v>90</v>
      </c>
      <c r="AQ40" s="29" t="s">
        <v>90</v>
      </c>
      <c r="AR40" s="26"/>
      <c r="AS40" s="24" t="s">
        <v>90</v>
      </c>
      <c r="AT40" s="26"/>
      <c r="AU40" s="24" t="n">
        <v>6.1</v>
      </c>
      <c r="AV40" s="29" t="n">
        <v>0.2</v>
      </c>
      <c r="AW40" s="0" t="n">
        <f aca="false">AU40/AV40*100</f>
        <v>3050</v>
      </c>
      <c r="AX40" s="24" t="n">
        <v>77.3</v>
      </c>
      <c r="AY40" s="26" t="n">
        <f aca="false">AX40/AW40*100</f>
        <v>2.5344262295082</v>
      </c>
      <c r="AZ40" s="25" t="n">
        <v>5.4</v>
      </c>
      <c r="BA40" s="27" t="n">
        <v>0.1</v>
      </c>
      <c r="BB40" s="0" t="n">
        <f aca="false">AZ40/BA40*100</f>
        <v>5400</v>
      </c>
      <c r="BC40" s="30" t="n">
        <v>0.8</v>
      </c>
      <c r="BD40" s="26" t="n">
        <f aca="false">BC40/BB40*100</f>
        <v>0.0148148148148148</v>
      </c>
      <c r="BE40" s="25" t="n">
        <v>22.5</v>
      </c>
      <c r="BF40" s="25" t="n">
        <v>0.9</v>
      </c>
      <c r="BG40" s="0" t="n">
        <f aca="false">BE40/BF40*100</f>
        <v>2500</v>
      </c>
      <c r="BH40" s="24" t="s">
        <v>90</v>
      </c>
      <c r="BI40" s="26"/>
      <c r="BJ40" s="25" t="n">
        <v>22.8</v>
      </c>
      <c r="BK40" s="27" t="n">
        <v>0.5</v>
      </c>
      <c r="BL40" s="0" t="n">
        <f aca="false">BJ40/BK40*100</f>
        <v>4560</v>
      </c>
      <c r="BM40" s="31" t="n">
        <v>0.683</v>
      </c>
      <c r="BN40" s="26" t="n">
        <f aca="false">BM40/BL40*100</f>
        <v>0.0149780701754386</v>
      </c>
      <c r="BO40" s="25" t="n">
        <v>17.5</v>
      </c>
      <c r="BP40" s="27" t="n">
        <v>0.4</v>
      </c>
      <c r="BQ40" s="0" t="n">
        <f aca="false">BO40/BP40*100</f>
        <v>4375</v>
      </c>
      <c r="BR40" s="31" t="s">
        <v>90</v>
      </c>
      <c r="BS40" s="26"/>
      <c r="BT40" s="30" t="n">
        <v>40.6</v>
      </c>
      <c r="BU40" s="27" t="n">
        <v>0.4</v>
      </c>
      <c r="BV40" s="0" t="n">
        <f aca="false">BT40/BU40*100</f>
        <v>10150</v>
      </c>
      <c r="BW40" s="32"/>
      <c r="BX40" s="33" t="n">
        <v>0</v>
      </c>
      <c r="BY40" s="36"/>
      <c r="BZ40" s="40" t="n">
        <v>4.52698337017771</v>
      </c>
      <c r="CA40" s="0" t="n">
        <f aca="false">BY40/BZ40*100</f>
        <v>0</v>
      </c>
      <c r="CB40" s="31" t="n">
        <v>39.4167</v>
      </c>
      <c r="CC40" s="26"/>
    </row>
    <row r="41" customFormat="false" ht="15" hidden="false" customHeight="false" outlineLevel="0" collapsed="false">
      <c r="A41" s="0" t="s">
        <v>40</v>
      </c>
      <c r="B41" s="32" t="n">
        <v>294.7</v>
      </c>
      <c r="C41" s="25" t="n">
        <v>3.1</v>
      </c>
      <c r="D41" s="26" t="n">
        <f aca="false">B41/C41*100</f>
        <v>9506.45161290323</v>
      </c>
      <c r="E41" s="25" t="n">
        <v>24013</v>
      </c>
      <c r="F41" s="0" t="n">
        <f aca="false">E41/D41*100</f>
        <v>252.596878181201</v>
      </c>
      <c r="G41" s="24" t="n">
        <v>431.6</v>
      </c>
      <c r="H41" s="25" t="n">
        <v>3.5</v>
      </c>
      <c r="I41" s="0" t="n">
        <f aca="false">G41/H41*100</f>
        <v>12331.4285714286</v>
      </c>
      <c r="J41" s="32" t="n">
        <v>39370</v>
      </c>
      <c r="K41" s="26" t="n">
        <f aca="false">J41/I41*100</f>
        <v>319.265523632994</v>
      </c>
      <c r="L41" s="24" t="n">
        <v>281.4</v>
      </c>
      <c r="M41" s="0" t="n">
        <v>1.8</v>
      </c>
      <c r="N41" s="26" t="n">
        <f aca="false">L41/M41*100</f>
        <v>15633.3333333333</v>
      </c>
      <c r="O41" s="0" t="n">
        <v>120439</v>
      </c>
      <c r="P41" s="26" t="n">
        <f aca="false">O41/N41*100</f>
        <v>770.398720682303</v>
      </c>
      <c r="Q41" s="25" t="n">
        <v>255.9</v>
      </c>
      <c r="R41" s="0" t="n">
        <v>1.4</v>
      </c>
      <c r="S41" s="26" t="n">
        <f aca="false">Q41/R41*100</f>
        <v>18278.5714285714</v>
      </c>
      <c r="T41" s="0" t="n">
        <v>152.7</v>
      </c>
      <c r="U41" s="0" t="n">
        <f aca="false">T41/S41*100</f>
        <v>0.835404454865181</v>
      </c>
      <c r="V41" s="24" t="n">
        <v>720.8</v>
      </c>
      <c r="W41" s="25" t="n">
        <v>3.7</v>
      </c>
      <c r="X41" s="26" t="n">
        <f aca="false">V41/W41*100</f>
        <v>19481.0810810811</v>
      </c>
      <c r="Y41" s="0" t="n">
        <v>172.6</v>
      </c>
      <c r="Z41" s="0" t="n">
        <f aca="false">Y41/X41*100</f>
        <v>0.885987791342953</v>
      </c>
      <c r="AA41" s="24" t="n">
        <v>2070.1</v>
      </c>
      <c r="AB41" s="27" t="n">
        <v>7.4</v>
      </c>
      <c r="AC41" s="26" t="n">
        <f aca="false">AA41/AB41*100</f>
        <v>27974.3243243243</v>
      </c>
      <c r="AD41" s="24" t="n">
        <v>215.9</v>
      </c>
      <c r="AE41" s="26" t="n">
        <f aca="false">AD41/AC41*100</f>
        <v>0.771779141104295</v>
      </c>
      <c r="AF41" s="24" t="n">
        <v>1959.1</v>
      </c>
      <c r="AG41" s="28" t="n">
        <v>6.7</v>
      </c>
      <c r="AH41" s="26" t="n">
        <f aca="false">AF41/AG41*100</f>
        <v>29240.2985074627</v>
      </c>
      <c r="AI41" s="24" t="n">
        <v>325.2</v>
      </c>
      <c r="AJ41" s="26" t="n">
        <f aca="false">AI41/AH41*100</f>
        <v>1.1121637486601</v>
      </c>
      <c r="AK41" s="24" t="n">
        <v>838.5</v>
      </c>
      <c r="AL41" s="29" t="n">
        <v>3</v>
      </c>
      <c r="AM41" s="0" t="n">
        <f aca="false">AK41/AL41*100</f>
        <v>27950</v>
      </c>
      <c r="AN41" s="24" t="n">
        <v>376.8</v>
      </c>
      <c r="AO41" s="26" t="n">
        <f aca="false">AN41/AM41*100</f>
        <v>1.34812164579606</v>
      </c>
      <c r="AP41" s="24" t="n">
        <v>925.4</v>
      </c>
      <c r="AQ41" s="29" t="n">
        <v>3.3</v>
      </c>
      <c r="AR41" s="26" t="n">
        <f aca="false">AP41/AQ41*100</f>
        <v>28042.4242424242</v>
      </c>
      <c r="AS41" s="24" t="n">
        <v>645.9</v>
      </c>
      <c r="AT41" s="26" t="n">
        <f aca="false">AS41/AR41*100</f>
        <v>2.30329587205533</v>
      </c>
      <c r="AU41" s="24" t="n">
        <v>752.2</v>
      </c>
      <c r="AV41" s="29" t="n">
        <v>2.4</v>
      </c>
      <c r="AW41" s="0" t="n">
        <f aca="false">AU41/AV41*100</f>
        <v>31341.6666666667</v>
      </c>
      <c r="AX41" s="24" t="n">
        <v>221.7</v>
      </c>
      <c r="AY41" s="26" t="n">
        <f aca="false">AX41/AW41*100</f>
        <v>0.707365062483382</v>
      </c>
      <c r="AZ41" s="25" t="n">
        <v>1327</v>
      </c>
      <c r="BA41" s="27" t="n">
        <v>4.1</v>
      </c>
      <c r="BB41" s="0" t="n">
        <f aca="false">AZ41/BA41*100</f>
        <v>32365.8536585366</v>
      </c>
      <c r="BC41" s="30" t="n">
        <v>5.5</v>
      </c>
      <c r="BD41" s="26" t="n">
        <f aca="false">BC41/BB41*100</f>
        <v>0.0169932177844763</v>
      </c>
      <c r="BE41" s="25" t="n">
        <v>421.8</v>
      </c>
      <c r="BF41" s="25" t="n">
        <v>1.3</v>
      </c>
      <c r="BG41" s="0" t="n">
        <f aca="false">BE41/BF41*100</f>
        <v>32446.1538461538</v>
      </c>
      <c r="BH41" s="24" t="n">
        <v>86.2</v>
      </c>
      <c r="BI41" s="26" t="n">
        <f aca="false">BH41/BG41*100</f>
        <v>0.265670934091987</v>
      </c>
      <c r="BJ41" s="25" t="n">
        <v>307.1</v>
      </c>
      <c r="BK41" s="27" t="n">
        <v>0.9</v>
      </c>
      <c r="BL41" s="0" t="n">
        <f aca="false">BJ41/BK41*100</f>
        <v>34122.2222222222</v>
      </c>
      <c r="BM41" s="31" t="n">
        <v>296.5441</v>
      </c>
      <c r="BN41" s="26" t="n">
        <f aca="false">BM41/BL41*100</f>
        <v>0.869064441549984</v>
      </c>
      <c r="BO41" s="25" t="n">
        <v>314.2</v>
      </c>
      <c r="BP41" s="27" t="n">
        <v>0.9</v>
      </c>
      <c r="BQ41" s="0" t="n">
        <f aca="false">BO41/BP41*100</f>
        <v>34911.1111111111</v>
      </c>
      <c r="BR41" s="31" t="n">
        <v>326.0335</v>
      </c>
      <c r="BS41" s="26" t="n">
        <f aca="false">BR41/BQ41*100</f>
        <v>0.93389608529599</v>
      </c>
      <c r="BT41" s="30" t="n">
        <v>296.7</v>
      </c>
      <c r="BU41" s="27" t="n">
        <v>0.6</v>
      </c>
      <c r="BV41" s="0" t="n">
        <f aca="false">BT41/BU41*100</f>
        <v>49450</v>
      </c>
      <c r="BW41" s="32"/>
      <c r="BX41" s="33" t="n">
        <v>0.5</v>
      </c>
      <c r="BY41" s="36" t="n">
        <v>552.6379</v>
      </c>
      <c r="BZ41" s="35" t="n">
        <v>0.983962269233718</v>
      </c>
      <c r="CA41" s="0" t="n">
        <f aca="false">BY41/BZ41*100</f>
        <v>56164.5418</v>
      </c>
      <c r="CB41" s="31" t="n">
        <v>324.2238</v>
      </c>
      <c r="CC41" s="26" t="n">
        <f aca="false">CB41/CA41*100</f>
        <v>0.577274895528481</v>
      </c>
    </row>
    <row r="42" customFormat="false" ht="15" hidden="false" customHeight="false" outlineLevel="0" collapsed="false">
      <c r="A42" s="0" t="s">
        <v>41</v>
      </c>
      <c r="B42" s="32" t="n">
        <v>35.9</v>
      </c>
      <c r="C42" s="25" t="n">
        <v>0.5</v>
      </c>
      <c r="D42" s="26" t="n">
        <f aca="false">B42/C42*100</f>
        <v>7180</v>
      </c>
      <c r="E42" s="25" t="n">
        <v>31492</v>
      </c>
      <c r="F42" s="0" t="n">
        <f aca="false">E42/D42*100</f>
        <v>438.607242339833</v>
      </c>
      <c r="G42" s="24" t="n">
        <v>574.9</v>
      </c>
      <c r="H42" s="25" t="n">
        <v>4.7</v>
      </c>
      <c r="I42" s="0" t="n">
        <f aca="false">G42/H42*100</f>
        <v>12231.914893617</v>
      </c>
      <c r="J42" s="32" t="n">
        <v>13514</v>
      </c>
      <c r="K42" s="26" t="n">
        <f aca="false">J42/I42*100</f>
        <v>110.481475039137</v>
      </c>
      <c r="L42" s="24" t="n">
        <v>208.8</v>
      </c>
      <c r="M42" s="0" t="n">
        <v>1.5</v>
      </c>
      <c r="N42" s="26" t="n">
        <f aca="false">L42/M42*100</f>
        <v>13920</v>
      </c>
      <c r="O42" s="0" t="n">
        <v>325420</v>
      </c>
      <c r="P42" s="26" t="n">
        <f aca="false">O42/N42*100</f>
        <v>2337.78735632184</v>
      </c>
      <c r="Q42" s="25" t="n">
        <v>1528.1</v>
      </c>
      <c r="R42" s="25" t="n">
        <v>8.5</v>
      </c>
      <c r="S42" s="26" t="n">
        <f aca="false">Q42/R42*100</f>
        <v>17977.6470588235</v>
      </c>
      <c r="T42" s="25" t="n">
        <v>1803.2</v>
      </c>
      <c r="U42" s="0" t="n">
        <f aca="false">T42/S42*100</f>
        <v>10.030233623454</v>
      </c>
      <c r="V42" s="24" t="n">
        <v>202.6</v>
      </c>
      <c r="W42" s="25" t="n">
        <v>1.2</v>
      </c>
      <c r="X42" s="26" t="n">
        <f aca="false">V42/W42*100</f>
        <v>16883.3333333333</v>
      </c>
      <c r="Y42" s="25" t="n">
        <v>705.9</v>
      </c>
      <c r="Z42" s="0" t="n">
        <f aca="false">Y42/X42*100</f>
        <v>4.18104639684107</v>
      </c>
      <c r="AA42" s="24" t="n">
        <v>2766.3</v>
      </c>
      <c r="AB42" s="27" t="n">
        <v>12</v>
      </c>
      <c r="AC42" s="26" t="n">
        <f aca="false">AA42/AB42*100</f>
        <v>23052.5</v>
      </c>
      <c r="AD42" s="24" t="n">
        <v>129.5</v>
      </c>
      <c r="AE42" s="26" t="n">
        <f aca="false">AD42/AC42*100</f>
        <v>0.561761197267108</v>
      </c>
      <c r="AF42" s="24" t="n">
        <v>7450.4</v>
      </c>
      <c r="AG42" s="28" t="n">
        <v>24.1</v>
      </c>
      <c r="AH42" s="26" t="n">
        <f aca="false">AF42/AG42*100</f>
        <v>30914.5228215768</v>
      </c>
      <c r="AI42" s="24" t="n">
        <v>220.8</v>
      </c>
      <c r="AJ42" s="26" t="n">
        <f aca="false">AI42/AH42*100</f>
        <v>0.714227424030925</v>
      </c>
      <c r="AK42" s="24" t="n">
        <v>1638.7</v>
      </c>
      <c r="AL42" s="29" t="n">
        <v>4.2</v>
      </c>
      <c r="AM42" s="0" t="n">
        <f aca="false">AK42/AL42*100</f>
        <v>39016.6666666667</v>
      </c>
      <c r="AN42" s="24" t="n">
        <v>234</v>
      </c>
      <c r="AO42" s="26" t="n">
        <f aca="false">AN42/AM42*100</f>
        <v>0.599743699273815</v>
      </c>
      <c r="AP42" s="24" t="n">
        <v>175.1</v>
      </c>
      <c r="AQ42" s="29" t="n">
        <v>0.4</v>
      </c>
      <c r="AR42" s="26" t="n">
        <f aca="false">AP42/AQ42*100</f>
        <v>43775</v>
      </c>
      <c r="AS42" s="24" t="n">
        <v>171.5</v>
      </c>
      <c r="AT42" s="26" t="n">
        <f aca="false">AS42/AR42*100</f>
        <v>0.391776127926899</v>
      </c>
      <c r="AU42" s="24" t="n">
        <v>19.7</v>
      </c>
      <c r="AV42" s="29" t="n">
        <v>0.1</v>
      </c>
      <c r="AW42" s="0" t="n">
        <f aca="false">AU42/AV42*100</f>
        <v>19700</v>
      </c>
      <c r="AX42" s="24" t="n">
        <v>77.5</v>
      </c>
      <c r="AY42" s="26" t="n">
        <f aca="false">AX42/AW42*100</f>
        <v>0.393401015228427</v>
      </c>
      <c r="AZ42" s="25" t="n">
        <v>43</v>
      </c>
      <c r="BA42" s="27" t="n">
        <v>0.1</v>
      </c>
      <c r="BB42" s="0" t="n">
        <f aca="false">AZ42/BA42*100</f>
        <v>43000</v>
      </c>
      <c r="BC42" s="30" t="n">
        <v>271.4</v>
      </c>
      <c r="BD42" s="26" t="n">
        <f aca="false">BC42/BB42*100</f>
        <v>0.631162790697674</v>
      </c>
      <c r="BE42" s="25" t="n">
        <v>62.9</v>
      </c>
      <c r="BF42" s="25" t="n">
        <v>0.1</v>
      </c>
      <c r="BG42" s="0" t="n">
        <f aca="false">BE42/BF42*100</f>
        <v>62900</v>
      </c>
      <c r="BH42" s="24" t="n">
        <v>8.1</v>
      </c>
      <c r="BI42" s="26" t="n">
        <f aca="false">BH42/BG42*100</f>
        <v>0.0128775834658188</v>
      </c>
      <c r="BJ42" s="25" t="n">
        <v>40.9</v>
      </c>
      <c r="BK42" s="27" t="n">
        <v>0.1</v>
      </c>
      <c r="BL42" s="0" t="n">
        <f aca="false">BJ42/BK42*100</f>
        <v>40900</v>
      </c>
      <c r="BM42" s="31" t="n">
        <v>26.673</v>
      </c>
      <c r="BN42" s="26" t="n">
        <f aca="false">BM42/BL42*100</f>
        <v>0.0652151589242054</v>
      </c>
      <c r="BO42" s="25" t="n">
        <v>202.2</v>
      </c>
      <c r="BP42" s="27" t="n">
        <v>0.4</v>
      </c>
      <c r="BQ42" s="0" t="n">
        <f aca="false">BO42/BP42*100</f>
        <v>50550</v>
      </c>
      <c r="BR42" s="31" t="n">
        <v>12.896</v>
      </c>
      <c r="BS42" s="26" t="n">
        <f aca="false">BR42/BQ42*100</f>
        <v>0.02551137487636</v>
      </c>
      <c r="BT42" s="30" t="n">
        <v>199.2</v>
      </c>
      <c r="BU42" s="27" t="n">
        <v>0.3</v>
      </c>
      <c r="BV42" s="0" t="n">
        <f aca="false">BT42/BU42*100</f>
        <v>66400</v>
      </c>
      <c r="BW42" s="32"/>
      <c r="BX42" s="33" t="n">
        <v>0.1</v>
      </c>
      <c r="BY42" s="36" t="n">
        <v>438.2205</v>
      </c>
      <c r="BZ42" s="35" t="n">
        <v>0.756929521920426</v>
      </c>
      <c r="CA42" s="0" t="n">
        <f aca="false">BY42/BZ42*100</f>
        <v>57894.4918</v>
      </c>
      <c r="CB42" s="31" t="n">
        <v>64.4244</v>
      </c>
      <c r="CC42" s="26" t="n">
        <f aca="false">CB42/CA42*100</f>
        <v>0.11127898008425</v>
      </c>
    </row>
    <row r="43" customFormat="false" ht="15" hidden="false" customHeight="false" outlineLevel="0" collapsed="false">
      <c r="A43" s="0" t="s">
        <v>42</v>
      </c>
      <c r="B43" s="32" t="n">
        <v>12.7</v>
      </c>
      <c r="C43" s="25" t="n">
        <v>0.1</v>
      </c>
      <c r="D43" s="26" t="n">
        <f aca="false">B43/C43*100</f>
        <v>12700</v>
      </c>
      <c r="E43" s="25" t="n">
        <v>9871</v>
      </c>
      <c r="F43" s="0" t="n">
        <f aca="false">E43/D43*100</f>
        <v>77.7244094488189</v>
      </c>
      <c r="G43" s="24" t="n">
        <v>12.5</v>
      </c>
      <c r="H43" s="25" t="n">
        <v>0.1</v>
      </c>
      <c r="I43" s="0" t="n">
        <f aca="false">G43/H43*100</f>
        <v>12500</v>
      </c>
      <c r="J43" s="32" t="n">
        <v>18482</v>
      </c>
      <c r="K43" s="26" t="n">
        <f aca="false">J43/I43*100</f>
        <v>147.856</v>
      </c>
      <c r="L43" s="24" t="n">
        <v>45.5</v>
      </c>
      <c r="M43" s="0" t="n">
        <v>0.2</v>
      </c>
      <c r="N43" s="26" t="n">
        <f aca="false">L43/M43*100</f>
        <v>22750</v>
      </c>
      <c r="O43" s="25" t="n">
        <v>28957</v>
      </c>
      <c r="P43" s="26" t="n">
        <f aca="false">O43/N43*100</f>
        <v>127.283516483516</v>
      </c>
      <c r="Q43" s="25" t="n">
        <v>5.9</v>
      </c>
      <c r="R43" s="0" t="n">
        <v>0</v>
      </c>
      <c r="S43" s="26"/>
      <c r="T43" s="25" t="n">
        <v>561.1</v>
      </c>
      <c r="V43" s="24" t="n">
        <v>76.9</v>
      </c>
      <c r="W43" s="0" t="n">
        <v>0.4</v>
      </c>
      <c r="X43" s="26" t="n">
        <f aca="false">V43/W43*100</f>
        <v>19225</v>
      </c>
      <c r="Y43" s="25" t="n">
        <v>102.4</v>
      </c>
      <c r="Z43" s="0" t="n">
        <f aca="false">Y43/X43*100</f>
        <v>0.532639791937581</v>
      </c>
      <c r="AA43" s="24" t="n">
        <v>344.3</v>
      </c>
      <c r="AB43" s="27" t="n">
        <v>1.8</v>
      </c>
      <c r="AC43" s="26" t="n">
        <f aca="false">AA43/AB43*100</f>
        <v>19127.7777777778</v>
      </c>
      <c r="AD43" s="24" t="n">
        <v>86.5</v>
      </c>
      <c r="AE43" s="26" t="n">
        <f aca="false">AD43/AC43*100</f>
        <v>0.452221899506245</v>
      </c>
      <c r="AF43" s="24" t="n">
        <v>71</v>
      </c>
      <c r="AG43" s="28" t="n">
        <v>0.3</v>
      </c>
      <c r="AH43" s="26" t="n">
        <f aca="false">AF43/AG43*100</f>
        <v>23666.6666666667</v>
      </c>
      <c r="AI43" s="24" t="n">
        <v>118.3</v>
      </c>
      <c r="AJ43" s="26" t="n">
        <f aca="false">AI43/AH43*100</f>
        <v>0.499859154929577</v>
      </c>
      <c r="AK43" s="24" t="n">
        <v>41.2</v>
      </c>
      <c r="AL43" s="29" t="n">
        <v>0.2</v>
      </c>
      <c r="AM43" s="0" t="n">
        <f aca="false">AK43/AL43*100</f>
        <v>20600</v>
      </c>
      <c r="AN43" s="24" t="n">
        <v>90.6</v>
      </c>
      <c r="AO43" s="26" t="n">
        <f aca="false">AN43/AM43*100</f>
        <v>0.439805825242718</v>
      </c>
      <c r="AP43" s="24" t="n">
        <v>9.2</v>
      </c>
      <c r="AQ43" s="29" t="s">
        <v>90</v>
      </c>
      <c r="AR43" s="26"/>
      <c r="AS43" s="24" t="n">
        <v>136.9</v>
      </c>
      <c r="AT43" s="26"/>
      <c r="AU43" s="24" t="n">
        <v>19.1</v>
      </c>
      <c r="AV43" s="29" t="n">
        <v>0.1</v>
      </c>
      <c r="AW43" s="0" t="n">
        <f aca="false">AU43/AV43*100</f>
        <v>19100</v>
      </c>
      <c r="AX43" s="24" t="n">
        <v>176</v>
      </c>
      <c r="AY43" s="26" t="n">
        <f aca="false">AX43/AW43*100</f>
        <v>0.921465968586387</v>
      </c>
      <c r="AZ43" s="25" t="n">
        <v>33.9</v>
      </c>
      <c r="BA43" s="27" t="n">
        <v>0.1</v>
      </c>
      <c r="BB43" s="0" t="n">
        <f aca="false">AZ43/BA43*100</f>
        <v>33900</v>
      </c>
      <c r="BC43" s="30" t="n">
        <v>27.5</v>
      </c>
      <c r="BD43" s="26" t="n">
        <f aca="false">BC43/BB43*100</f>
        <v>0.0811209439528024</v>
      </c>
      <c r="BE43" s="25" t="n">
        <v>57.8</v>
      </c>
      <c r="BF43" s="25" t="n">
        <v>0.2</v>
      </c>
      <c r="BG43" s="0" t="n">
        <f aca="false">BE43/BF43*100</f>
        <v>28900</v>
      </c>
      <c r="BH43" s="24" t="n">
        <v>19.4</v>
      </c>
      <c r="BI43" s="26" t="n">
        <f aca="false">BH43/BG43*100</f>
        <v>0.0671280276816609</v>
      </c>
      <c r="BJ43" s="25" t="n">
        <v>26.4</v>
      </c>
      <c r="BK43" s="27" t="n">
        <v>0.1</v>
      </c>
      <c r="BL43" s="0" t="n">
        <f aca="false">BJ43/BK43*100</f>
        <v>26400</v>
      </c>
      <c r="BM43" s="31" t="n">
        <v>49.5352</v>
      </c>
      <c r="BN43" s="26" t="n">
        <f aca="false">BM43/BL43*100</f>
        <v>0.187633333333333</v>
      </c>
      <c r="BO43" s="25" t="n">
        <v>94.9</v>
      </c>
      <c r="BP43" s="27" t="n">
        <v>0.4</v>
      </c>
      <c r="BQ43" s="0" t="n">
        <f aca="false">BO43/BP43*100</f>
        <v>23725</v>
      </c>
      <c r="BR43" s="31" t="n">
        <v>36.1252</v>
      </c>
      <c r="BS43" s="26" t="n">
        <f aca="false">BR43/BQ43*100</f>
        <v>0.152266385669125</v>
      </c>
      <c r="BT43" s="30" t="n">
        <v>148.8</v>
      </c>
      <c r="BU43" s="27" t="n">
        <v>0.4</v>
      </c>
      <c r="BV43" s="0" t="n">
        <f aca="false">BT43/BU43*100</f>
        <v>37200</v>
      </c>
      <c r="BW43" s="32"/>
      <c r="BX43" s="33" t="n">
        <v>0.1</v>
      </c>
      <c r="BY43" s="36"/>
      <c r="BZ43" s="35" t="n">
        <v>1.30573389527077</v>
      </c>
      <c r="CB43" s="31" t="n">
        <v>168.4513</v>
      </c>
      <c r="CC43" s="26"/>
    </row>
    <row r="44" customFormat="false" ht="15" hidden="false" customHeight="false" outlineLevel="0" collapsed="false">
      <c r="A44" s="0" t="s">
        <v>43</v>
      </c>
      <c r="B44" s="32"/>
      <c r="D44" s="26"/>
      <c r="E44" s="25"/>
      <c r="G44" s="32"/>
      <c r="H44" s="39"/>
      <c r="J44" s="32"/>
      <c r="K44" s="26"/>
      <c r="L44" s="32"/>
      <c r="N44" s="26"/>
      <c r="O44" s="32"/>
      <c r="P44" s="26"/>
      <c r="S44" s="26"/>
      <c r="V44" s="24" t="s">
        <v>90</v>
      </c>
      <c r="X44" s="26"/>
      <c r="Y44" s="0" t="n">
        <v>0</v>
      </c>
      <c r="AA44" s="24" t="n">
        <v>1064.6</v>
      </c>
      <c r="AB44" s="27" t="n">
        <v>13.6</v>
      </c>
      <c r="AC44" s="26" t="n">
        <f aca="false">AA44/AB44*100</f>
        <v>7827.94117647059</v>
      </c>
      <c r="AD44" s="24" t="s">
        <v>90</v>
      </c>
      <c r="AE44" s="26"/>
      <c r="AF44" s="24" t="n">
        <v>70.7</v>
      </c>
      <c r="AG44" s="28" t="n">
        <v>0.6</v>
      </c>
      <c r="AH44" s="26" t="n">
        <f aca="false">AF44/AG44*100</f>
        <v>11783.3333333333</v>
      </c>
      <c r="AI44" s="24" t="s">
        <v>90</v>
      </c>
      <c r="AJ44" s="26"/>
      <c r="AK44" s="24" t="n">
        <v>4.9</v>
      </c>
      <c r="AL44" s="29" t="n">
        <v>0</v>
      </c>
      <c r="AN44" s="24" t="s">
        <v>90</v>
      </c>
      <c r="AO44" s="26"/>
      <c r="AP44" s="24" t="s">
        <v>90</v>
      </c>
      <c r="AQ44" s="29" t="s">
        <v>90</v>
      </c>
      <c r="AR44" s="26"/>
      <c r="AS44" s="24" t="s">
        <v>90</v>
      </c>
      <c r="AT44" s="26"/>
      <c r="AU44" s="24" t="n">
        <v>103.8</v>
      </c>
      <c r="AV44" s="29" t="n">
        <v>1.6</v>
      </c>
      <c r="AW44" s="0" t="n">
        <f aca="false">AU44/AV44*100</f>
        <v>6487.5</v>
      </c>
      <c r="AX44" s="24" t="n">
        <v>108.6</v>
      </c>
      <c r="AY44" s="26" t="n">
        <f aca="false">AX44/AW44*100</f>
        <v>1.67398843930636</v>
      </c>
      <c r="AZ44" s="25" t="n">
        <v>100</v>
      </c>
      <c r="BA44" s="27" t="n">
        <v>0.2</v>
      </c>
      <c r="BB44" s="0" t="n">
        <f aca="false">AZ44/BA44*100</f>
        <v>50000</v>
      </c>
      <c r="BC44" s="30" t="n">
        <v>78.8</v>
      </c>
      <c r="BD44" s="26" t="n">
        <f aca="false">BC44/BB44*100</f>
        <v>0.1576</v>
      </c>
      <c r="BE44" s="25" t="n">
        <v>39.4</v>
      </c>
      <c r="BF44" s="25" t="n">
        <v>0.1</v>
      </c>
      <c r="BG44" s="0" t="n">
        <f aca="false">BE44/BF44*100</f>
        <v>39400</v>
      </c>
      <c r="BH44" s="24" t="n">
        <v>39.4</v>
      </c>
      <c r="BI44" s="26" t="n">
        <f aca="false">BH44/BG44*100</f>
        <v>0.1</v>
      </c>
      <c r="BJ44" s="25" t="n">
        <v>576.4</v>
      </c>
      <c r="BK44" s="27" t="n">
        <v>2.8</v>
      </c>
      <c r="BL44" s="0" t="n">
        <f aca="false">BJ44/BK44*100</f>
        <v>20585.7142857143</v>
      </c>
      <c r="BM44" s="31" t="n">
        <v>77.4998</v>
      </c>
      <c r="BN44" s="26" t="n">
        <f aca="false">BM44/BL44*100</f>
        <v>0.376473698820264</v>
      </c>
      <c r="BO44" s="25" t="n">
        <v>0</v>
      </c>
      <c r="BP44" s="27" t="n">
        <v>0</v>
      </c>
      <c r="BR44" s="31" t="n">
        <v>13.1687</v>
      </c>
      <c r="BS44" s="26"/>
      <c r="BT44" s="30" t="n">
        <v>26.6</v>
      </c>
      <c r="BU44" s="27" t="n">
        <v>0</v>
      </c>
      <c r="BW44" s="32"/>
      <c r="BX44" s="33" t="n">
        <v>0</v>
      </c>
      <c r="BY44" s="36"/>
      <c r="BZ44" s="35" t="n">
        <v>0.0385891699022027</v>
      </c>
      <c r="CB44" s="31" t="n">
        <v>120.9275</v>
      </c>
      <c r="CC44" s="26"/>
    </row>
    <row r="45" customFormat="false" ht="15" hidden="false" customHeight="false" outlineLevel="0" collapsed="false">
      <c r="A45" s="0" t="s">
        <v>44</v>
      </c>
      <c r="B45" s="32" t="n">
        <v>1666.7</v>
      </c>
      <c r="C45" s="0" t="n">
        <v>2.3</v>
      </c>
      <c r="D45" s="26" t="n">
        <f aca="false">B45/C45*100</f>
        <v>72465.2173913044</v>
      </c>
      <c r="E45" s="0" t="n">
        <v>1690066</v>
      </c>
      <c r="F45" s="0" t="n">
        <f aca="false">E45/D45*100</f>
        <v>2332.2444351113</v>
      </c>
      <c r="G45" s="32" t="n">
        <v>4811.2</v>
      </c>
      <c r="H45" s="0" t="n">
        <v>3.9</v>
      </c>
      <c r="I45" s="0" t="n">
        <f aca="false">G45/H45*100</f>
        <v>123364.102564103</v>
      </c>
      <c r="J45" s="32" t="n">
        <v>2621897</v>
      </c>
      <c r="K45" s="26" t="n">
        <f aca="false">J45/I45*100</f>
        <v>2125.33220402394</v>
      </c>
      <c r="L45" s="24" t="n">
        <v>11358.7</v>
      </c>
      <c r="M45" s="0" t="n">
        <v>7.5</v>
      </c>
      <c r="N45" s="26" t="n">
        <f aca="false">L45/M45*100</f>
        <v>151449.333333333</v>
      </c>
      <c r="O45" s="0" t="n">
        <v>1409443</v>
      </c>
      <c r="P45" s="26" t="n">
        <f aca="false">O45/N45*100</f>
        <v>930.636648560135</v>
      </c>
      <c r="Q45" s="0" t="n">
        <v>19366.4</v>
      </c>
      <c r="R45" s="25" t="n">
        <v>13.3</v>
      </c>
      <c r="S45" s="26" t="n">
        <f aca="false">Q45/R45*100</f>
        <v>145612.030075188</v>
      </c>
      <c r="T45" s="0" t="n">
        <v>2267.1</v>
      </c>
      <c r="U45" s="0" t="n">
        <f aca="false">T45/S45*100</f>
        <v>1.55694553453404</v>
      </c>
      <c r="V45" s="24" t="n">
        <v>16325.3</v>
      </c>
      <c r="W45" s="0" t="n">
        <v>9.5</v>
      </c>
      <c r="X45" s="26" t="n">
        <f aca="false">V45/W45*100</f>
        <v>171845.263157895</v>
      </c>
      <c r="Y45" s="0" t="n">
        <v>1935.3</v>
      </c>
      <c r="Z45" s="0" t="n">
        <f aca="false">Y45/X45*100</f>
        <v>1.12618757388838</v>
      </c>
      <c r="AA45" s="24" t="n">
        <v>19894.6</v>
      </c>
      <c r="AB45" s="27" t="n">
        <v>9.1</v>
      </c>
      <c r="AC45" s="26" t="n">
        <f aca="false">AA45/AB45*100</f>
        <v>218621.978021978</v>
      </c>
      <c r="AD45" s="24" t="n">
        <v>6020.7</v>
      </c>
      <c r="AE45" s="26" t="n">
        <f aca="false">AD45/AC45*100</f>
        <v>2.75393172016527</v>
      </c>
      <c r="AF45" s="24" t="n">
        <v>22274.4</v>
      </c>
      <c r="AG45" s="28" t="n">
        <v>9.9</v>
      </c>
      <c r="AH45" s="26" t="n">
        <f aca="false">AF45/AG45*100</f>
        <v>224993.939393939</v>
      </c>
      <c r="AI45" s="24" t="n">
        <v>1397.1</v>
      </c>
      <c r="AJ45" s="26" t="n">
        <f aca="false">AI45/AH45*100</f>
        <v>0.620950059260855</v>
      </c>
      <c r="AK45" s="24" t="n">
        <v>24209.9</v>
      </c>
      <c r="AL45" s="29" t="n">
        <v>11.1</v>
      </c>
      <c r="AM45" s="0" t="n">
        <f aca="false">AK45/AL45*100</f>
        <v>218107.207207207</v>
      </c>
      <c r="AN45" s="24" t="n">
        <v>2174</v>
      </c>
      <c r="AO45" s="26" t="n">
        <f aca="false">AN45/AM45*100</f>
        <v>0.996757524814229</v>
      </c>
      <c r="AP45" s="24" t="n">
        <v>22758.6</v>
      </c>
      <c r="AQ45" s="29" t="n">
        <v>9.7</v>
      </c>
      <c r="AR45" s="26" t="n">
        <f aca="false">AP45/AQ45*100</f>
        <v>234624.742268041</v>
      </c>
      <c r="AS45" s="24" t="n">
        <v>4540</v>
      </c>
      <c r="AT45" s="26" t="n">
        <f aca="false">AS45/AR45*100</f>
        <v>1.93500478939829</v>
      </c>
      <c r="AU45" s="24" t="n">
        <v>26940.7</v>
      </c>
      <c r="AV45" s="29" t="n">
        <v>11</v>
      </c>
      <c r="AW45" s="0" t="n">
        <f aca="false">AU45/AV45*100</f>
        <v>244915.454545455</v>
      </c>
      <c r="AX45" s="24" t="n">
        <v>8557.2</v>
      </c>
      <c r="AY45" s="26" t="n">
        <f aca="false">AX45/AW45*100</f>
        <v>3.49394039501572</v>
      </c>
      <c r="AZ45" s="25" t="n">
        <v>39776.8</v>
      </c>
      <c r="BA45" s="27" t="n">
        <v>13.5</v>
      </c>
      <c r="BB45" s="0" t="n">
        <f aca="false">AZ45/BA45*100</f>
        <v>294642.962962963</v>
      </c>
      <c r="BC45" s="30" t="n">
        <v>5471.4</v>
      </c>
      <c r="BD45" s="26" t="n">
        <f aca="false">BC45/BB45*100</f>
        <v>1.85695933307858</v>
      </c>
      <c r="BE45" s="25" t="n">
        <v>36242.1</v>
      </c>
      <c r="BF45" s="25" t="n">
        <v>9.3</v>
      </c>
      <c r="BG45" s="0" t="n">
        <f aca="false">BE45/BF45*100</f>
        <v>389700</v>
      </c>
      <c r="BH45" s="24" t="n">
        <v>7687.4</v>
      </c>
      <c r="BI45" s="26" t="n">
        <f aca="false">BH45/BG45*100</f>
        <v>1.97264562483962</v>
      </c>
      <c r="BJ45" s="25" t="n">
        <v>33566.7</v>
      </c>
      <c r="BK45" s="27" t="n">
        <v>8.3</v>
      </c>
      <c r="BL45" s="0" t="n">
        <f aca="false">BJ45/BK45*100</f>
        <v>404418.072289157</v>
      </c>
      <c r="BM45" s="31" t="n">
        <v>8485.83</v>
      </c>
      <c r="BN45" s="26" t="n">
        <f aca="false">BM45/BL45*100</f>
        <v>2.0982816005148</v>
      </c>
      <c r="BO45" s="25" t="n">
        <v>39132.3</v>
      </c>
      <c r="BP45" s="27" t="n">
        <v>9</v>
      </c>
      <c r="BQ45" s="0" t="n">
        <f aca="false">BO45/BP45*100</f>
        <v>434803.333333333</v>
      </c>
      <c r="BR45" s="31" t="n">
        <v>6081.7622</v>
      </c>
      <c r="BS45" s="26" t="n">
        <f aca="false">BR45/BQ45*100</f>
        <v>1.39873863279184</v>
      </c>
      <c r="BT45" s="30" t="n">
        <v>42998.8</v>
      </c>
      <c r="BU45" s="27" t="n">
        <v>8.7</v>
      </c>
      <c r="BV45" s="0" t="n">
        <f aca="false">BT45/BU45*100</f>
        <v>494239.08045977</v>
      </c>
      <c r="BW45" s="32"/>
      <c r="BX45" s="33" t="n">
        <v>0.9</v>
      </c>
      <c r="BY45" s="36" t="n">
        <v>40965.3862</v>
      </c>
      <c r="BZ45" s="35" t="n">
        <v>7.71301585804853</v>
      </c>
      <c r="CA45" s="0" t="n">
        <f aca="false">BY45/BZ45*100</f>
        <v>531120.2123</v>
      </c>
      <c r="CB45" s="31" t="n">
        <v>4064.6651</v>
      </c>
      <c r="CC45" s="26" t="n">
        <f aca="false">CB45/CA45*100</f>
        <v>0.765300398265412</v>
      </c>
    </row>
    <row r="46" customFormat="false" ht="15" hidden="false" customHeight="false" outlineLevel="0" collapsed="false">
      <c r="A46" s="0" t="s">
        <v>45</v>
      </c>
      <c r="B46" s="32" t="n">
        <v>11886</v>
      </c>
      <c r="C46" s="25" t="n">
        <v>3.7</v>
      </c>
      <c r="D46" s="26" t="n">
        <f aca="false">B46/C46*100</f>
        <v>321243.243243243</v>
      </c>
      <c r="E46" s="25" t="n">
        <v>2101112</v>
      </c>
      <c r="F46" s="0" t="n">
        <f aca="false">E46/D46*100</f>
        <v>654.056402490325</v>
      </c>
      <c r="G46" s="32" t="n">
        <v>11284</v>
      </c>
      <c r="H46" s="0" t="n">
        <v>2.5</v>
      </c>
      <c r="I46" s="0" t="n">
        <f aca="false">G46/H46*100</f>
        <v>451360</v>
      </c>
      <c r="J46" s="24" t="n">
        <v>5856702</v>
      </c>
      <c r="K46" s="26" t="n">
        <f aca="false">J46/I46*100</f>
        <v>1297.56779510812</v>
      </c>
      <c r="L46" s="24" t="n">
        <v>14856.3</v>
      </c>
      <c r="M46" s="0" t="n">
        <v>3</v>
      </c>
      <c r="N46" s="26" t="n">
        <f aca="false">L46/M46*100</f>
        <v>495210</v>
      </c>
      <c r="O46" s="25" t="n">
        <v>5917376</v>
      </c>
      <c r="P46" s="26" t="n">
        <f aca="false">O46/N46*100</f>
        <v>1194.92255810666</v>
      </c>
      <c r="Q46" s="25" t="n">
        <v>26967.2</v>
      </c>
      <c r="R46" s="25" t="n">
        <v>4.2</v>
      </c>
      <c r="S46" s="26" t="n">
        <f aca="false">Q46/R46*100</f>
        <v>642076.19047619</v>
      </c>
      <c r="T46" s="25" t="n">
        <v>8179.5</v>
      </c>
      <c r="U46" s="0" t="n">
        <f aca="false">T46/S46*100</f>
        <v>1.27391423655404</v>
      </c>
      <c r="V46" s="24" t="n">
        <v>26995.2</v>
      </c>
      <c r="W46" s="0" t="n">
        <v>4.5</v>
      </c>
      <c r="X46" s="26" t="n">
        <f aca="false">V46/W46*100</f>
        <v>599893.333333333</v>
      </c>
      <c r="Y46" s="25" t="n">
        <v>11674.8</v>
      </c>
      <c r="Z46" s="0" t="n">
        <f aca="false">Y46/X46*100</f>
        <v>1.94614598150782</v>
      </c>
      <c r="AA46" s="24" t="n">
        <v>44702.1</v>
      </c>
      <c r="AB46" s="27" t="n">
        <v>5.5</v>
      </c>
      <c r="AC46" s="26" t="n">
        <f aca="false">AA46/AB46*100</f>
        <v>812765.454545455</v>
      </c>
      <c r="AD46" s="24" t="n">
        <v>6950.1</v>
      </c>
      <c r="AE46" s="26" t="n">
        <f aca="false">AD46/AC46*100</f>
        <v>0.855117544813331</v>
      </c>
      <c r="AF46" s="24" t="n">
        <v>58248.8</v>
      </c>
      <c r="AG46" s="28" t="n">
        <v>5.6</v>
      </c>
      <c r="AH46" s="26" t="n">
        <f aca="false">AF46/AG46*100</f>
        <v>1040157.14285714</v>
      </c>
      <c r="AI46" s="24" t="n">
        <v>13754.3</v>
      </c>
      <c r="AJ46" s="26" t="n">
        <f aca="false">AI46/AH46*100</f>
        <v>1.32232904368845</v>
      </c>
      <c r="AK46" s="24" t="n">
        <v>62171.4</v>
      </c>
      <c r="AL46" s="29" t="n">
        <v>6</v>
      </c>
      <c r="AM46" s="0" t="n">
        <f aca="false">AK46/AL46*100</f>
        <v>1036190</v>
      </c>
      <c r="AN46" s="24" t="n">
        <v>12750.3</v>
      </c>
      <c r="AO46" s="26" t="n">
        <f aca="false">AN46/AM46*100</f>
        <v>1.23049826769222</v>
      </c>
      <c r="AP46" s="24" t="n">
        <v>74681.8</v>
      </c>
      <c r="AQ46" s="29" t="n">
        <v>6.2</v>
      </c>
      <c r="AR46" s="26" t="n">
        <f aca="false">AP46/AQ46*100</f>
        <v>1204545.16129032</v>
      </c>
      <c r="AS46" s="24" t="n">
        <v>18460.4</v>
      </c>
      <c r="AT46" s="26" t="n">
        <f aca="false">AS46/AR46*100</f>
        <v>1.53256188254702</v>
      </c>
      <c r="AU46" s="24" t="n">
        <v>111871.7</v>
      </c>
      <c r="AV46" s="29" t="n">
        <v>8.2</v>
      </c>
      <c r="AW46" s="0" t="n">
        <f aca="false">AU46/AV46*100</f>
        <v>1364289.02439024</v>
      </c>
      <c r="AX46" s="24" t="n">
        <v>30009.7</v>
      </c>
      <c r="AY46" s="26" t="n">
        <f aca="false">AX46/AW46*100</f>
        <v>2.19965853741384</v>
      </c>
      <c r="AZ46" s="25" t="n">
        <v>139331.3</v>
      </c>
      <c r="BA46" s="27" t="n">
        <v>10.7</v>
      </c>
      <c r="BB46" s="0" t="n">
        <f aca="false">AZ46/BA46*100</f>
        <v>1302161.68224299</v>
      </c>
      <c r="BC46" s="30" t="n">
        <v>25320.7</v>
      </c>
      <c r="BD46" s="26" t="n">
        <f aca="false">BC46/BB46*100</f>
        <v>1.94451275485121</v>
      </c>
      <c r="BE46" s="25" t="n">
        <v>122263.7</v>
      </c>
      <c r="BF46" s="25" t="n">
        <v>8.4</v>
      </c>
      <c r="BG46" s="0" t="n">
        <f aca="false">BE46/BF46*100</f>
        <v>1455520.23809524</v>
      </c>
      <c r="BH46" s="24" t="n">
        <v>28932.4</v>
      </c>
      <c r="BI46" s="26" t="n">
        <f aca="false">BH46/BG46*100</f>
        <v>1.98777036847404</v>
      </c>
      <c r="BJ46" s="25" t="n">
        <v>109688.9</v>
      </c>
      <c r="BK46" s="27" t="n">
        <v>7</v>
      </c>
      <c r="BL46" s="0" t="n">
        <f aca="false">BJ46/BK46*100</f>
        <v>1566984.28571429</v>
      </c>
      <c r="BM46" s="31" t="n">
        <v>29888.7276</v>
      </c>
      <c r="BN46" s="26" t="n">
        <f aca="false">BM46/BL46*100</f>
        <v>1.90740442469566</v>
      </c>
      <c r="BO46" s="25" t="n">
        <v>143745.5</v>
      </c>
      <c r="BP46" s="27" t="n">
        <v>6.3</v>
      </c>
      <c r="BQ46" s="0" t="n">
        <f aca="false">BO46/BP46*100</f>
        <v>2281674.6031746</v>
      </c>
      <c r="BR46" s="31" t="n">
        <v>29251.8426</v>
      </c>
      <c r="BS46" s="26" t="n">
        <f aca="false">BR46/BQ46*100</f>
        <v>1.28203393066218</v>
      </c>
      <c r="BT46" s="30" t="n">
        <v>152873.1</v>
      </c>
      <c r="BU46" s="27" t="n">
        <v>6.5</v>
      </c>
      <c r="BV46" s="0" t="n">
        <f aca="false">BT46/BU46*100</f>
        <v>2351893.84615385</v>
      </c>
      <c r="BW46" s="32"/>
      <c r="BX46" s="33" t="n">
        <v>1.2</v>
      </c>
      <c r="BY46" s="34" t="n">
        <v>150637.8643</v>
      </c>
      <c r="BZ46" s="35" t="n">
        <v>7.92531570528392</v>
      </c>
      <c r="CA46" s="0" t="n">
        <f aca="false">BY46/BZ46*100</f>
        <v>1900717.5222</v>
      </c>
      <c r="CB46" s="31" t="n">
        <v>25915.7134</v>
      </c>
      <c r="CC46" s="26" t="n">
        <f aca="false">CB46/CA46*100</f>
        <v>1.36347001052548</v>
      </c>
    </row>
    <row r="47" customFormat="false" ht="15" hidden="false" customHeight="false" outlineLevel="0" collapsed="false">
      <c r="A47" s="0" t="s">
        <v>46</v>
      </c>
      <c r="B47" s="24" t="n">
        <v>31.6</v>
      </c>
      <c r="C47" s="25" t="n">
        <v>0.2</v>
      </c>
      <c r="D47" s="26" t="n">
        <f aca="false">B47/C47*100</f>
        <v>15800</v>
      </c>
      <c r="E47" s="25" t="n">
        <v>200536</v>
      </c>
      <c r="F47" s="0" t="n">
        <f aca="false">E47/D47*100</f>
        <v>1269.21518987342</v>
      </c>
      <c r="G47" s="24" t="n">
        <v>461.5</v>
      </c>
      <c r="H47" s="25" t="n">
        <v>1.5</v>
      </c>
      <c r="I47" s="0" t="n">
        <f aca="false">G47/H47*100</f>
        <v>30766.6666666667</v>
      </c>
      <c r="J47" s="24" t="n">
        <v>55736</v>
      </c>
      <c r="K47" s="26" t="n">
        <f aca="false">J47/I47*100</f>
        <v>181.157096424702</v>
      </c>
      <c r="L47" s="24" t="n">
        <v>702.3</v>
      </c>
      <c r="M47" s="25" t="n">
        <v>1.7</v>
      </c>
      <c r="N47" s="26" t="n">
        <f aca="false">L47/M47*100</f>
        <v>41311.7647058824</v>
      </c>
      <c r="O47" s="25" t="n">
        <v>80395</v>
      </c>
      <c r="P47" s="26" t="n">
        <f aca="false">O47/N47*100</f>
        <v>194.605581660259</v>
      </c>
      <c r="Q47" s="25" t="n">
        <v>889.7</v>
      </c>
      <c r="R47" s="25" t="n">
        <v>1.9</v>
      </c>
      <c r="S47" s="26" t="n">
        <f aca="false">Q47/R47*100</f>
        <v>46826.3157894737</v>
      </c>
      <c r="T47" s="25" t="n">
        <v>130.5</v>
      </c>
      <c r="U47" s="0" t="n">
        <f aca="false">T47/S47*100</f>
        <v>0.278689445880634</v>
      </c>
      <c r="V47" s="24" t="n">
        <v>1406.6</v>
      </c>
      <c r="W47" s="0" t="n">
        <v>3.1</v>
      </c>
      <c r="X47" s="26" t="n">
        <f aca="false">V47/W47*100</f>
        <v>45374.1935483871</v>
      </c>
      <c r="Y47" s="25" t="n">
        <v>507.4</v>
      </c>
      <c r="Z47" s="0" t="n">
        <f aca="false">Y47/X47*100</f>
        <v>1.1182567894213</v>
      </c>
      <c r="AA47" s="24" t="n">
        <v>1632.2</v>
      </c>
      <c r="AB47" s="27" t="n">
        <v>2.9</v>
      </c>
      <c r="AC47" s="26" t="n">
        <f aca="false">AA47/AB47*100</f>
        <v>56282.7586206897</v>
      </c>
      <c r="AD47" s="24" t="n">
        <v>221.7</v>
      </c>
      <c r="AE47" s="26" t="n">
        <f aca="false">AD47/AC47*100</f>
        <v>0.393903933341502</v>
      </c>
      <c r="AF47" s="24" t="n">
        <v>3432.8</v>
      </c>
      <c r="AG47" s="28" t="n">
        <v>4.9</v>
      </c>
      <c r="AH47" s="26" t="n">
        <f aca="false">AF47/AG47*100</f>
        <v>70057.1428571429</v>
      </c>
      <c r="AI47" s="24" t="n">
        <v>549.1</v>
      </c>
      <c r="AJ47" s="26" t="n">
        <f aca="false">AI47/AH47*100</f>
        <v>0.783788743882545</v>
      </c>
      <c r="AK47" s="24" t="n">
        <v>804.8</v>
      </c>
      <c r="AL47" s="29" t="n">
        <v>1</v>
      </c>
      <c r="AM47" s="0" t="n">
        <f aca="false">AK47/AL47*100</f>
        <v>80480</v>
      </c>
      <c r="AN47" s="24" t="n">
        <v>935.1</v>
      </c>
      <c r="AO47" s="26" t="n">
        <f aca="false">AN47/AM47*100</f>
        <v>1.16190357852883</v>
      </c>
      <c r="AP47" s="24" t="n">
        <v>1551.6</v>
      </c>
      <c r="AQ47" s="29" t="n">
        <v>2.2</v>
      </c>
      <c r="AR47" s="26" t="n">
        <f aca="false">AP47/AQ47*100</f>
        <v>70527.2727272727</v>
      </c>
      <c r="AS47" s="24" t="n">
        <v>858.5</v>
      </c>
      <c r="AT47" s="26" t="n">
        <f aca="false">AS47/AR47*100</f>
        <v>1.21725960299046</v>
      </c>
      <c r="AU47" s="24" t="n">
        <v>9925.6</v>
      </c>
      <c r="AV47" s="29" t="n">
        <v>10.4</v>
      </c>
      <c r="AW47" s="0" t="n">
        <f aca="false">AU47/AV47*100</f>
        <v>95438.4615384615</v>
      </c>
      <c r="AX47" s="24" t="n">
        <v>990.9</v>
      </c>
      <c r="AY47" s="26" t="n">
        <f aca="false">AX47/AW47*100</f>
        <v>1.03826065930523</v>
      </c>
      <c r="AZ47" s="25" t="n">
        <v>10323.2</v>
      </c>
      <c r="BA47" s="27" t="n">
        <v>9.2</v>
      </c>
      <c r="BB47" s="0" t="n">
        <f aca="false">AZ47/BA47*100</f>
        <v>112208.695652174</v>
      </c>
      <c r="BC47" s="30" t="n">
        <v>744</v>
      </c>
      <c r="BD47" s="26" t="n">
        <f aca="false">BC47/BB47*100</f>
        <v>0.663050216986981</v>
      </c>
      <c r="BE47" s="25" t="n">
        <v>11508.1</v>
      </c>
      <c r="BF47" s="25" t="n">
        <v>8.2</v>
      </c>
      <c r="BG47" s="0" t="n">
        <f aca="false">BE47/BF47*100</f>
        <v>140342.682926829</v>
      </c>
      <c r="BH47" s="24" t="n">
        <v>1287.5</v>
      </c>
      <c r="BI47" s="26" t="n">
        <f aca="false">BH47/BG47*100</f>
        <v>0.917397311458885</v>
      </c>
      <c r="BJ47" s="25" t="n">
        <v>14926.4</v>
      </c>
      <c r="BK47" s="27" t="n">
        <v>14.2</v>
      </c>
      <c r="BL47" s="0" t="n">
        <f aca="false">BJ47/BK47*100</f>
        <v>105115.492957746</v>
      </c>
      <c r="BM47" s="31" t="n">
        <v>1123.9215</v>
      </c>
      <c r="BN47" s="26" t="n">
        <f aca="false">BM47/BL47*100</f>
        <v>1.06922535239576</v>
      </c>
      <c r="BO47" s="25" t="n">
        <v>3982.8</v>
      </c>
      <c r="BP47" s="27" t="n">
        <v>2.8</v>
      </c>
      <c r="BQ47" s="0" t="n">
        <f aca="false">BO47/BP47*100</f>
        <v>142242.857142857</v>
      </c>
      <c r="BR47" s="31" t="n">
        <v>905.3199</v>
      </c>
      <c r="BS47" s="26" t="n">
        <f aca="false">BR47/BQ47*100</f>
        <v>0.636460711057547</v>
      </c>
      <c r="BT47" s="30" t="n">
        <v>16364.5</v>
      </c>
      <c r="BU47" s="27" t="n">
        <v>10.6</v>
      </c>
      <c r="BV47" s="0" t="n">
        <f aca="false">BT47/BU47*100</f>
        <v>154382.075471698</v>
      </c>
      <c r="BW47" s="32"/>
      <c r="BX47" s="33" t="n">
        <v>0.5</v>
      </c>
      <c r="BY47" s="34" t="n">
        <v>8233.2523</v>
      </c>
      <c r="BZ47" s="35" t="n">
        <v>6.15320272870073</v>
      </c>
      <c r="CA47" s="0" t="n">
        <f aca="false">BY47/BZ47*100</f>
        <v>133804.34</v>
      </c>
      <c r="CB47" s="31" t="n">
        <v>1131.1069</v>
      </c>
      <c r="CC47" s="26" t="n">
        <f aca="false">CB47/CA47*100</f>
        <v>0.845343955211019</v>
      </c>
    </row>
    <row r="48" customFormat="false" ht="15" hidden="false" customHeight="false" outlineLevel="0" collapsed="false">
      <c r="A48" s="0" t="s">
        <v>47</v>
      </c>
      <c r="B48" s="24" t="n">
        <v>2325.6</v>
      </c>
      <c r="C48" s="25" t="n">
        <v>5.6</v>
      </c>
      <c r="D48" s="26" t="n">
        <f aca="false">B48/C48*100</f>
        <v>41528.5714285714</v>
      </c>
      <c r="E48" s="25" t="n">
        <v>939931</v>
      </c>
      <c r="F48" s="0" t="n">
        <f aca="false">E48/D48*100</f>
        <v>2263.33574131407</v>
      </c>
      <c r="G48" s="24" t="n">
        <v>6752.9</v>
      </c>
      <c r="H48" s="25" t="n">
        <v>12.3</v>
      </c>
      <c r="I48" s="0" t="n">
        <f aca="false">G48/H48*100</f>
        <v>54901.6260162602</v>
      </c>
      <c r="J48" s="24" t="n">
        <v>3342923</v>
      </c>
      <c r="K48" s="26" t="n">
        <f aca="false">J48/I48*100</f>
        <v>6088.93259192347</v>
      </c>
      <c r="L48" s="24" t="n">
        <v>22547.4</v>
      </c>
      <c r="M48" s="25" t="n">
        <v>37.3</v>
      </c>
      <c r="N48" s="26" t="n">
        <f aca="false">L48/M48*100</f>
        <v>60448.7935656837</v>
      </c>
      <c r="O48" s="25" t="n">
        <v>2706069</v>
      </c>
      <c r="P48" s="26" t="n">
        <f aca="false">O48/N48*100</f>
        <v>4476.63028553181</v>
      </c>
      <c r="Q48" s="25" t="n">
        <v>10539.9</v>
      </c>
      <c r="R48" s="25" t="n">
        <v>9.9</v>
      </c>
      <c r="S48" s="26" t="n">
        <f aca="false">Q48/R48*100</f>
        <v>106463.636363636</v>
      </c>
      <c r="T48" s="25" t="n">
        <v>2851.2</v>
      </c>
      <c r="U48" s="0" t="n">
        <f aca="false">T48/S48*100</f>
        <v>2.67809751515669</v>
      </c>
      <c r="V48" s="24" t="n">
        <v>14535.3</v>
      </c>
      <c r="W48" s="25" t="n">
        <v>20.2</v>
      </c>
      <c r="X48" s="26" t="n">
        <f aca="false">V48/W48*100</f>
        <v>71956.9306930693</v>
      </c>
      <c r="Y48" s="25" t="n">
        <v>597.5</v>
      </c>
      <c r="Z48" s="0" t="n">
        <f aca="false">Y48/X48*100</f>
        <v>0.830357818552077</v>
      </c>
      <c r="AA48" s="24" t="n">
        <v>20995.7</v>
      </c>
      <c r="AB48" s="27" t="n">
        <v>23.1</v>
      </c>
      <c r="AC48" s="26" t="n">
        <f aca="false">AA48/AB48*100</f>
        <v>90890.4761904762</v>
      </c>
      <c r="AD48" s="24" t="n">
        <v>988.9</v>
      </c>
      <c r="AE48" s="26" t="n">
        <f aca="false">AD48/AC48*100</f>
        <v>1.08801278356997</v>
      </c>
      <c r="AF48" s="24" t="n">
        <v>21702.2</v>
      </c>
      <c r="AG48" s="28" t="n">
        <v>22</v>
      </c>
      <c r="AH48" s="26" t="n">
        <f aca="false">AF48/AG48*100</f>
        <v>98646.3636363637</v>
      </c>
      <c r="AI48" s="24" t="n">
        <v>16107.7</v>
      </c>
      <c r="AJ48" s="26" t="n">
        <f aca="false">AI48/AH48*100</f>
        <v>16.3287316493259</v>
      </c>
      <c r="AK48" s="24" t="n">
        <v>27318</v>
      </c>
      <c r="AL48" s="29" t="n">
        <v>22.9</v>
      </c>
      <c r="AM48" s="0" t="n">
        <f aca="false">AK48/AL48*100</f>
        <v>119292.576419214</v>
      </c>
      <c r="AN48" s="24" t="n">
        <v>3621.3</v>
      </c>
      <c r="AO48" s="26" t="n">
        <f aca="false">AN48/AM48*100</f>
        <v>3.03564572809137</v>
      </c>
      <c r="AP48" s="24" t="n">
        <v>28846.4</v>
      </c>
      <c r="AQ48" s="29" t="n">
        <v>23.9</v>
      </c>
      <c r="AR48" s="26" t="n">
        <f aca="false">AP48/AQ48*100</f>
        <v>120696.234309623</v>
      </c>
      <c r="AS48" s="24" t="n">
        <v>3235.6</v>
      </c>
      <c r="AT48" s="26" t="n">
        <f aca="false">AS48/AR48*100</f>
        <v>2.68077957734761</v>
      </c>
      <c r="AU48" s="24" t="n">
        <v>29501.3</v>
      </c>
      <c r="AV48" s="29" t="n">
        <v>26.9</v>
      </c>
      <c r="AW48" s="0" t="n">
        <f aca="false">AU48/AV48*100</f>
        <v>109670.260223048</v>
      </c>
      <c r="AX48" s="24" t="n">
        <v>6317</v>
      </c>
      <c r="AY48" s="26" t="n">
        <f aca="false">AX48/AW48*100</f>
        <v>5.75999362739947</v>
      </c>
      <c r="AZ48" s="25" t="n">
        <v>33676.7</v>
      </c>
      <c r="BA48" s="27" t="n">
        <v>27</v>
      </c>
      <c r="BB48" s="0" t="n">
        <f aca="false">AZ48/BA48*100</f>
        <v>124728.518518519</v>
      </c>
      <c r="BC48" s="30" t="n">
        <v>5196.1</v>
      </c>
      <c r="BD48" s="26" t="n">
        <f aca="false">BC48/BB48*100</f>
        <v>4.16592777795924</v>
      </c>
      <c r="BE48" s="25" t="n">
        <v>45913.9</v>
      </c>
      <c r="BF48" s="25" t="n">
        <v>27.2</v>
      </c>
      <c r="BG48" s="0" t="n">
        <f aca="false">BE48/BF48*100</f>
        <v>168801.102941176</v>
      </c>
      <c r="BH48" s="24" t="n">
        <v>5240.4</v>
      </c>
      <c r="BI48" s="26" t="n">
        <f aca="false">BH48/BG48*100</f>
        <v>3.10448208494595</v>
      </c>
      <c r="BJ48" s="25" t="n">
        <v>52414.7</v>
      </c>
      <c r="BK48" s="27" t="n">
        <v>27.5</v>
      </c>
      <c r="BL48" s="0" t="n">
        <f aca="false">BJ48/BK48*100</f>
        <v>190598.909090909</v>
      </c>
      <c r="BM48" s="31" t="n">
        <v>3894.2919</v>
      </c>
      <c r="BN48" s="26" t="n">
        <f aca="false">BM48/BL48*100</f>
        <v>2.04318687791784</v>
      </c>
      <c r="BO48" s="25" t="n">
        <v>52649</v>
      </c>
      <c r="BP48" s="27" t="n">
        <v>24.3</v>
      </c>
      <c r="BQ48" s="0" t="n">
        <f aca="false">BO48/BP48*100</f>
        <v>216662.551440329</v>
      </c>
      <c r="BR48" s="31" t="n">
        <v>2681.1918</v>
      </c>
      <c r="BS48" s="26" t="n">
        <f aca="false">BR48/BQ48*100</f>
        <v>1.23749664267128</v>
      </c>
      <c r="BT48" s="30" t="n">
        <v>63526</v>
      </c>
      <c r="BU48" s="27" t="n">
        <v>23.8</v>
      </c>
      <c r="BV48" s="0" t="n">
        <f aca="false">BT48/BU48*100</f>
        <v>266915.966386555</v>
      </c>
      <c r="BW48" s="32"/>
      <c r="BX48" s="33" t="n">
        <v>3.1</v>
      </c>
      <c r="BY48" s="34" t="n">
        <v>61535.8508</v>
      </c>
      <c r="BZ48" s="35" t="n">
        <v>20.8587472067279</v>
      </c>
      <c r="CA48" s="0" t="n">
        <f aca="false">BY48/BZ48*100</f>
        <v>295012.2085</v>
      </c>
      <c r="CB48" s="31" t="n">
        <v>7386.6566</v>
      </c>
      <c r="CC48" s="26" t="n">
        <f aca="false">CB48/CA48*100</f>
        <v>2.50384776872717</v>
      </c>
    </row>
    <row r="49" customFormat="false" ht="15" hidden="false" customHeight="false" outlineLevel="0" collapsed="false">
      <c r="A49" s="0" t="s">
        <v>48</v>
      </c>
      <c r="B49" s="24" t="n">
        <v>95409.5</v>
      </c>
      <c r="C49" s="25" t="n">
        <v>20.8</v>
      </c>
      <c r="D49" s="26" t="n">
        <f aca="false">B49/C49*100</f>
        <v>458699.519230769</v>
      </c>
      <c r="E49" s="25" t="n">
        <v>9887378</v>
      </c>
      <c r="F49" s="0" t="n">
        <f aca="false">E49/D49*100</f>
        <v>2155.52395096924</v>
      </c>
      <c r="G49" s="32" t="n">
        <v>107735.7</v>
      </c>
      <c r="H49" s="25" t="n">
        <v>16.3</v>
      </c>
      <c r="I49" s="0" t="n">
        <f aca="false">G49/H49*100</f>
        <v>660955.214723926</v>
      </c>
      <c r="J49" s="24" t="n">
        <v>17568442</v>
      </c>
      <c r="K49" s="26" t="n">
        <f aca="false">J49/I49*100</f>
        <v>2658.03818604232</v>
      </c>
      <c r="L49" s="24" t="n">
        <v>127077.3</v>
      </c>
      <c r="M49" s="25" t="n">
        <v>17.3</v>
      </c>
      <c r="N49" s="26" t="n">
        <f aca="false">L49/M49*100</f>
        <v>734550.867052023</v>
      </c>
      <c r="O49" s="25" t="n">
        <v>18893096</v>
      </c>
      <c r="P49" s="26" t="n">
        <f aca="false">O49/N49*100</f>
        <v>2572.06094872963</v>
      </c>
      <c r="Q49" s="25" t="n">
        <v>132817.1</v>
      </c>
      <c r="R49" s="25" t="n">
        <v>14.8</v>
      </c>
      <c r="S49" s="26" t="n">
        <f aca="false">Q49/R49*100</f>
        <v>897412.837837838</v>
      </c>
      <c r="T49" s="25" t="n">
        <v>23731.3</v>
      </c>
      <c r="U49" s="0" t="n">
        <f aca="false">T49/S49*100</f>
        <v>2.64441280527884</v>
      </c>
      <c r="V49" s="24" t="n">
        <v>152225.9</v>
      </c>
      <c r="W49" s="25" t="n">
        <v>17.9</v>
      </c>
      <c r="X49" s="26" t="n">
        <f aca="false">V49/W49*100</f>
        <v>850424.022346369</v>
      </c>
      <c r="Y49" s="25" t="n">
        <v>8262.5</v>
      </c>
      <c r="Z49" s="0" t="n">
        <f aca="false">Y49/X49*100</f>
        <v>0.971574153938324</v>
      </c>
      <c r="AA49" s="24" t="n">
        <v>161216</v>
      </c>
      <c r="AB49" s="27" t="n">
        <v>15.6</v>
      </c>
      <c r="AC49" s="26" t="n">
        <f aca="false">AA49/AB49*100</f>
        <v>1033435.8974359</v>
      </c>
      <c r="AD49" s="24" t="n">
        <v>14351.1</v>
      </c>
      <c r="AE49" s="26" t="n">
        <f aca="false">AD49/AC49*100</f>
        <v>1.38867829495832</v>
      </c>
      <c r="AF49" s="24" t="n">
        <v>195968.9</v>
      </c>
      <c r="AG49" s="28" t="n">
        <v>14.9</v>
      </c>
      <c r="AH49" s="26" t="n">
        <f aca="false">AF49/AG49*100</f>
        <v>1315227.51677852</v>
      </c>
      <c r="AI49" s="24" t="n">
        <v>44166.4</v>
      </c>
      <c r="AJ49" s="26" t="n">
        <f aca="false">AI49/AH49*100</f>
        <v>3.35808059340028</v>
      </c>
      <c r="AK49" s="24" t="n">
        <v>272573.9</v>
      </c>
      <c r="AL49" s="29" t="n">
        <v>18.4</v>
      </c>
      <c r="AM49" s="0" t="n">
        <f aca="false">AK49/AL49*100</f>
        <v>1481379.89130435</v>
      </c>
      <c r="AN49" s="24" t="n">
        <v>38101</v>
      </c>
      <c r="AO49" s="26" t="n">
        <f aca="false">AN49/AM49*100</f>
        <v>2.57199387028619</v>
      </c>
      <c r="AP49" s="24" t="n">
        <v>322319.8</v>
      </c>
      <c r="AQ49" s="29" t="n">
        <v>21.1</v>
      </c>
      <c r="AR49" s="26" t="n">
        <f aca="false">AP49/AQ49*100</f>
        <v>1527581.99052133</v>
      </c>
      <c r="AS49" s="24" t="n">
        <v>64436.5</v>
      </c>
      <c r="AT49" s="26" t="n">
        <f aca="false">AS49/AR49*100</f>
        <v>4.21820238781484</v>
      </c>
      <c r="AU49" s="24" t="n">
        <v>338058.5</v>
      </c>
      <c r="AV49" s="29" t="n">
        <v>20.5</v>
      </c>
      <c r="AW49" s="0" t="n">
        <f aca="false">AU49/AV49*100</f>
        <v>1649065.85365854</v>
      </c>
      <c r="AX49" s="24" t="n">
        <v>95720.7</v>
      </c>
      <c r="AY49" s="26" t="n">
        <f aca="false">AX49/AW49*100</f>
        <v>5.80454078214274</v>
      </c>
      <c r="AZ49" s="25" t="n">
        <v>373171.4</v>
      </c>
      <c r="BA49" s="27" t="n">
        <v>20.4</v>
      </c>
      <c r="BB49" s="0" t="n">
        <f aca="false">AZ49/BA49*100</f>
        <v>1829271.56862745</v>
      </c>
      <c r="BC49" s="30" t="n">
        <v>53353.8</v>
      </c>
      <c r="BD49" s="26" t="n">
        <f aca="false">BC49/BB49*100</f>
        <v>2.91666917668396</v>
      </c>
      <c r="BE49" s="25" t="n">
        <v>391148.5</v>
      </c>
      <c r="BF49" s="25" t="n">
        <v>19.6</v>
      </c>
      <c r="BG49" s="0" t="n">
        <f aca="false">BE49/BF49*100</f>
        <v>1995655.6122449</v>
      </c>
      <c r="BH49" s="24" t="n">
        <v>57571.1</v>
      </c>
      <c r="BI49" s="26" t="n">
        <f aca="false">BH49/BG49*100</f>
        <v>2.88482139136415</v>
      </c>
      <c r="BJ49" s="25" t="n">
        <v>435557.7</v>
      </c>
      <c r="BK49" s="27" t="n">
        <v>19.6</v>
      </c>
      <c r="BL49" s="0" t="n">
        <f aca="false">BJ49/BK49*100</f>
        <v>2222233.16326531</v>
      </c>
      <c r="BM49" s="31" t="n">
        <v>78404.6412</v>
      </c>
      <c r="BN49" s="26" t="n">
        <f aca="false">BM49/BL49*100</f>
        <v>3.52819148305724</v>
      </c>
      <c r="BO49" s="25" t="n">
        <v>586666</v>
      </c>
      <c r="BP49" s="27" t="n">
        <v>20.9</v>
      </c>
      <c r="BQ49" s="0" t="n">
        <f aca="false">BO49/BP49*100</f>
        <v>2807014.35406699</v>
      </c>
      <c r="BR49" s="31" t="n">
        <v>126908.4087</v>
      </c>
      <c r="BS49" s="26" t="n">
        <f aca="false">BR49/BQ49*100</f>
        <v>4.52111719757068</v>
      </c>
      <c r="BT49" s="30" t="n">
        <v>582676.4</v>
      </c>
      <c r="BU49" s="27" t="n">
        <v>18.1</v>
      </c>
      <c r="BV49" s="0" t="n">
        <f aca="false">BT49/BU49*100</f>
        <v>3219206.62983425</v>
      </c>
      <c r="BW49" s="32"/>
      <c r="BX49" s="33" t="n">
        <v>3.3</v>
      </c>
      <c r="BY49" s="34" t="n">
        <v>528840.4476</v>
      </c>
      <c r="BZ49" s="35" t="n">
        <v>18.0660691859414</v>
      </c>
      <c r="CA49" s="0" t="n">
        <f aca="false">BY49/BZ49*100</f>
        <v>2927257.9561</v>
      </c>
      <c r="CB49" s="31" t="n">
        <v>147733.2764</v>
      </c>
      <c r="CC49" s="26" t="n">
        <f aca="false">CB49/CA49*100</f>
        <v>5.04681441183358</v>
      </c>
    </row>
    <row r="50" customFormat="false" ht="15" hidden="false" customHeight="false" outlineLevel="0" collapsed="false">
      <c r="A50" s="0" t="s">
        <v>49</v>
      </c>
      <c r="B50" s="24" t="n">
        <v>2184.8</v>
      </c>
      <c r="C50" s="25" t="n">
        <v>1.9</v>
      </c>
      <c r="D50" s="26" t="n">
        <f aca="false">B50/C50*100</f>
        <v>114989.473684211</v>
      </c>
      <c r="E50" s="25" t="n">
        <v>1744755</v>
      </c>
      <c r="F50" s="0" t="n">
        <f aca="false">E50/D50*100</f>
        <v>1517.31714573416</v>
      </c>
      <c r="G50" s="24" t="n">
        <v>2369.6</v>
      </c>
      <c r="H50" s="25" t="n">
        <v>1.3</v>
      </c>
      <c r="I50" s="0" t="n">
        <f aca="false">G50/H50*100</f>
        <v>182276.923076923</v>
      </c>
      <c r="J50" s="24" t="n">
        <v>1340961</v>
      </c>
      <c r="K50" s="26" t="n">
        <f aca="false">J50/I50*100</f>
        <v>735.672391964889</v>
      </c>
      <c r="L50" s="24" t="n">
        <v>8407.9</v>
      </c>
      <c r="M50" s="25" t="n">
        <v>3.6</v>
      </c>
      <c r="N50" s="26" t="n">
        <f aca="false">L50/M50*100</f>
        <v>233552.777777778</v>
      </c>
      <c r="O50" s="25" t="n">
        <v>2776384</v>
      </c>
      <c r="P50" s="26" t="n">
        <f aca="false">O50/N50*100</f>
        <v>1188.76085586175</v>
      </c>
      <c r="Q50" s="25" t="n">
        <v>9577.1</v>
      </c>
      <c r="R50" s="25" t="n">
        <v>4.2</v>
      </c>
      <c r="S50" s="26" t="n">
        <f aca="false">Q50/R50*100</f>
        <v>228026.19047619</v>
      </c>
      <c r="T50" s="25" t="n">
        <v>4998.9</v>
      </c>
      <c r="U50" s="0" t="n">
        <f aca="false">T50/S50*100</f>
        <v>2.19224817533491</v>
      </c>
      <c r="V50" s="24" t="n">
        <v>4015.6</v>
      </c>
      <c r="W50" s="25" t="n">
        <v>2</v>
      </c>
      <c r="X50" s="26" t="n">
        <f aca="false">V50/W50*100</f>
        <v>200780</v>
      </c>
      <c r="Y50" s="25" t="n">
        <v>4147.3</v>
      </c>
      <c r="Z50" s="0" t="n">
        <f aca="false">Y50/X50*100</f>
        <v>2.06559418268752</v>
      </c>
      <c r="AA50" s="24" t="n">
        <v>8767.7</v>
      </c>
      <c r="AB50" s="27" t="n">
        <v>4</v>
      </c>
      <c r="AC50" s="26" t="n">
        <f aca="false">AA50/AB50*100</f>
        <v>219192.5</v>
      </c>
      <c r="AD50" s="24" t="n">
        <v>2934.5</v>
      </c>
      <c r="AE50" s="26" t="n">
        <f aca="false">AD50/AC50*100</f>
        <v>1.33877755853873</v>
      </c>
      <c r="AF50" s="24" t="n">
        <v>10481.5</v>
      </c>
      <c r="AG50" s="28" t="n">
        <v>3.5</v>
      </c>
      <c r="AH50" s="26" t="n">
        <f aca="false">AF50/AG50*100</f>
        <v>299471.428571429</v>
      </c>
      <c r="AI50" s="24" t="n">
        <v>4163</v>
      </c>
      <c r="AJ50" s="26" t="n">
        <f aca="false">AI50/AH50*100</f>
        <v>1.39011591852311</v>
      </c>
      <c r="AK50" s="24" t="n">
        <v>19553.7</v>
      </c>
      <c r="AL50" s="29" t="n">
        <v>6.4</v>
      </c>
      <c r="AM50" s="0" t="n">
        <f aca="false">AK50/AL50*100</f>
        <v>305526.5625</v>
      </c>
      <c r="AN50" s="24" t="n">
        <v>3940.8</v>
      </c>
      <c r="AO50" s="26" t="n">
        <f aca="false">AN50/AM50*100</f>
        <v>1.28983875174519</v>
      </c>
      <c r="AP50" s="24" t="n">
        <v>15911</v>
      </c>
      <c r="AQ50" s="29" t="n">
        <v>4.8</v>
      </c>
      <c r="AR50" s="26" t="n">
        <f aca="false">AP50/AQ50*100</f>
        <v>331479.166666667</v>
      </c>
      <c r="AS50" s="24" t="n">
        <v>4928.5</v>
      </c>
      <c r="AT50" s="26" t="n">
        <f aca="false">AS50/AR50*100</f>
        <v>1.48682043869021</v>
      </c>
      <c r="AU50" s="24" t="n">
        <v>43005.6</v>
      </c>
      <c r="AV50" s="29" t="n">
        <v>11.2</v>
      </c>
      <c r="AW50" s="0" t="n">
        <f aca="false">AU50/AV50*100</f>
        <v>383978.571428571</v>
      </c>
      <c r="AX50" s="24" t="n">
        <v>8369.5</v>
      </c>
      <c r="AY50" s="26" t="n">
        <f aca="false">AX50/AW50*100</f>
        <v>2.17967892553528</v>
      </c>
      <c r="AZ50" s="25" t="n">
        <v>17309.3</v>
      </c>
      <c r="BA50" s="27" t="n">
        <v>4</v>
      </c>
      <c r="BB50" s="0" t="n">
        <f aca="false">AZ50/BA50*100</f>
        <v>432732.5</v>
      </c>
      <c r="BC50" s="30" t="n">
        <v>6044.7</v>
      </c>
      <c r="BD50" s="26" t="n">
        <f aca="false">BC50/BB50*100</f>
        <v>1.39686757985592</v>
      </c>
      <c r="BE50" s="25" t="n">
        <v>85165.3</v>
      </c>
      <c r="BF50" s="25" t="n">
        <v>16.3</v>
      </c>
      <c r="BG50" s="0" t="n">
        <f aca="false">BE50/BF50*100</f>
        <v>522486.503067485</v>
      </c>
      <c r="BH50" s="24" t="n">
        <v>5555.1</v>
      </c>
      <c r="BI50" s="26" t="n">
        <f aca="false">BH50/BG50*100</f>
        <v>1.06320449760642</v>
      </c>
      <c r="BJ50" s="25" t="n">
        <v>57346.6</v>
      </c>
      <c r="BK50" s="27" t="n">
        <v>10.8</v>
      </c>
      <c r="BL50" s="0" t="n">
        <f aca="false">BJ50/BK50*100</f>
        <v>530987.037037037</v>
      </c>
      <c r="BM50" s="31" t="n">
        <v>6550.7548</v>
      </c>
      <c r="BN50" s="26" t="n">
        <f aca="false">BM50/BL50*100</f>
        <v>1.23369392152281</v>
      </c>
      <c r="BO50" s="25" t="n">
        <v>80158.5</v>
      </c>
      <c r="BP50" s="27" t="n">
        <v>12.6</v>
      </c>
      <c r="BQ50" s="0" t="n">
        <f aca="false">BO50/BP50*100</f>
        <v>636178.571428572</v>
      </c>
      <c r="BR50" s="31" t="n">
        <v>9316.6546</v>
      </c>
      <c r="BS50" s="26" t="n">
        <f aca="false">BR50/BQ50*100</f>
        <v>1.46447161511256</v>
      </c>
      <c r="BT50" s="30" t="n">
        <v>74298.4</v>
      </c>
      <c r="BU50" s="27" t="n">
        <v>10.4</v>
      </c>
      <c r="BV50" s="0" t="n">
        <f aca="false">BT50/BU50*100</f>
        <v>714407.692307692</v>
      </c>
      <c r="BW50" s="32"/>
      <c r="BX50" s="33" t="n">
        <v>0.7</v>
      </c>
      <c r="BY50" s="34" t="n">
        <v>63741.1759</v>
      </c>
      <c r="BZ50" s="35" t="n">
        <v>10.3763379306338</v>
      </c>
      <c r="CA50" s="0" t="n">
        <f aca="false">BY50/BZ50*100</f>
        <v>614293.5622</v>
      </c>
      <c r="CB50" s="31" t="n">
        <v>5350.5555</v>
      </c>
      <c r="CC50" s="26" t="n">
        <f aca="false">CB50/CA50*100</f>
        <v>0.871009535056462</v>
      </c>
    </row>
    <row r="51" customFormat="false" ht="15" hidden="false" customHeight="false" outlineLevel="0" collapsed="false">
      <c r="A51" s="0" t="s">
        <v>50</v>
      </c>
      <c r="B51" s="24" t="n">
        <v>3106.7</v>
      </c>
      <c r="C51" s="25" t="n">
        <v>5.8</v>
      </c>
      <c r="D51" s="26" t="n">
        <f aca="false">B51/C51*100</f>
        <v>53563.7931034483</v>
      </c>
      <c r="E51" s="25" t="n">
        <v>1239619</v>
      </c>
      <c r="F51" s="0" t="n">
        <f aca="false">E51/D51*100</f>
        <v>2314.28531882705</v>
      </c>
      <c r="G51" s="24" t="n">
        <v>2926.6</v>
      </c>
      <c r="H51" s="25" t="n">
        <v>3.5</v>
      </c>
      <c r="I51" s="0" t="n">
        <f aca="false">G51/H51*100</f>
        <v>83617.1428571429</v>
      </c>
      <c r="J51" s="24" t="n">
        <v>1290405</v>
      </c>
      <c r="K51" s="26" t="n">
        <f aca="false">J51/I51*100</f>
        <v>1543.23019886558</v>
      </c>
      <c r="L51" s="24" t="n">
        <v>6640.6</v>
      </c>
      <c r="M51" s="25" t="n">
        <v>8.4</v>
      </c>
      <c r="N51" s="26" t="n">
        <f aca="false">L51/M51*100</f>
        <v>79054.7619047619</v>
      </c>
      <c r="O51" s="25" t="n">
        <v>2518423</v>
      </c>
      <c r="P51" s="26" t="n">
        <f aca="false">O51/N51*100</f>
        <v>3185.66894557721</v>
      </c>
      <c r="Q51" s="25" t="n">
        <v>8408.7</v>
      </c>
      <c r="R51" s="25" t="n">
        <v>8</v>
      </c>
      <c r="S51" s="26" t="n">
        <f aca="false">Q51/R51*100</f>
        <v>105108.75</v>
      </c>
      <c r="T51" s="25" t="n">
        <v>3257.6</v>
      </c>
      <c r="U51" s="0" t="n">
        <f aca="false">T51/S51*100</f>
        <v>3.09926623616017</v>
      </c>
      <c r="V51" s="24" t="n">
        <v>8028.9</v>
      </c>
      <c r="W51" s="25" t="n">
        <v>9.2</v>
      </c>
      <c r="X51" s="26" t="n">
        <f aca="false">V51/W51*100</f>
        <v>87270.6521739131</v>
      </c>
      <c r="Y51" s="25" t="n">
        <v>3198</v>
      </c>
      <c r="Z51" s="0" t="n">
        <f aca="false">Y51/X51*100</f>
        <v>3.66446213055338</v>
      </c>
      <c r="AA51" s="24" t="n">
        <v>9175.6</v>
      </c>
      <c r="AB51" s="27" t="n">
        <v>8.9</v>
      </c>
      <c r="AC51" s="26" t="n">
        <f aca="false">AA51/AB51*100</f>
        <v>103096.629213483</v>
      </c>
      <c r="AD51" s="24" t="n">
        <v>1834.4</v>
      </c>
      <c r="AE51" s="26" t="n">
        <f aca="false">AD51/AC51*100</f>
        <v>1.7793016260517</v>
      </c>
      <c r="AF51" s="24" t="n">
        <v>7847.2</v>
      </c>
      <c r="AG51" s="28" t="n">
        <v>6.1</v>
      </c>
      <c r="AH51" s="26" t="n">
        <f aca="false">AF51/AG51*100</f>
        <v>128642.62295082</v>
      </c>
      <c r="AI51" s="24" t="n">
        <v>2187.6</v>
      </c>
      <c r="AJ51" s="26" t="n">
        <f aca="false">AI51/AH51*100</f>
        <v>1.70052502803548</v>
      </c>
      <c r="AK51" s="24" t="n">
        <v>32243.6</v>
      </c>
      <c r="AL51" s="29" t="n">
        <v>22.6</v>
      </c>
      <c r="AM51" s="0" t="n">
        <f aca="false">AK51/AL51*100</f>
        <v>142670.796460177</v>
      </c>
      <c r="AN51" s="24" t="n">
        <v>5713</v>
      </c>
      <c r="AO51" s="26" t="n">
        <f aca="false">AN51/AM51*100</f>
        <v>4.00432333858502</v>
      </c>
      <c r="AP51" s="24" t="n">
        <v>16134.3</v>
      </c>
      <c r="AQ51" s="29" t="n">
        <v>12</v>
      </c>
      <c r="AR51" s="26" t="n">
        <f aca="false">AP51/AQ51*100</f>
        <v>134452.5</v>
      </c>
      <c r="AS51" s="24" t="n">
        <v>5337.7</v>
      </c>
      <c r="AT51" s="26" t="n">
        <f aca="false">AS51/AR51*100</f>
        <v>3.96995221360704</v>
      </c>
      <c r="AU51" s="24" t="n">
        <v>16739.6</v>
      </c>
      <c r="AV51" s="29" t="n">
        <v>12.1</v>
      </c>
      <c r="AW51" s="0" t="n">
        <f aca="false">AU51/AV51*100</f>
        <v>138343.801652893</v>
      </c>
      <c r="AX51" s="24" t="n">
        <v>4946.7</v>
      </c>
      <c r="AY51" s="26" t="n">
        <f aca="false">AX51/AW51*100</f>
        <v>3.57565712442352</v>
      </c>
      <c r="AZ51" s="25" t="n">
        <v>17835</v>
      </c>
      <c r="BA51" s="27" t="n">
        <v>12.2</v>
      </c>
      <c r="BB51" s="0" t="n">
        <f aca="false">AZ51/BA51*100</f>
        <v>146188.524590164</v>
      </c>
      <c r="BC51" s="30" t="n">
        <v>5681.2</v>
      </c>
      <c r="BD51" s="26" t="n">
        <f aca="false">BC51/BB51*100</f>
        <v>3.88621474628539</v>
      </c>
      <c r="BE51" s="25" t="n">
        <v>23128.3</v>
      </c>
      <c r="BF51" s="25" t="n">
        <v>13.1</v>
      </c>
      <c r="BG51" s="0" t="n">
        <f aca="false">BE51/BF51*100</f>
        <v>176551.908396947</v>
      </c>
      <c r="BH51" s="24" t="n">
        <v>4161.4</v>
      </c>
      <c r="BI51" s="26" t="n">
        <f aca="false">BH51/BG51*100</f>
        <v>2.35704050881388</v>
      </c>
      <c r="BJ51" s="25" t="n">
        <v>23011.4</v>
      </c>
      <c r="BK51" s="27" t="n">
        <v>12.2</v>
      </c>
      <c r="BL51" s="0" t="n">
        <f aca="false">BJ51/BK51*100</f>
        <v>188618.032786885</v>
      </c>
      <c r="BM51" s="31" t="n">
        <v>4750.1274</v>
      </c>
      <c r="BN51" s="26" t="n">
        <f aca="false">BM51/BL51*100</f>
        <v>2.51838455200466</v>
      </c>
      <c r="BO51" s="25" t="n">
        <v>23322.9</v>
      </c>
      <c r="BP51" s="27" t="n">
        <v>11.1</v>
      </c>
      <c r="BQ51" s="0" t="n">
        <f aca="false">BO51/BP51*100</f>
        <v>210116.216216216</v>
      </c>
      <c r="BR51" s="31" t="n">
        <v>6139.9587</v>
      </c>
      <c r="BS51" s="26" t="n">
        <f aca="false">BR51/BQ51*100</f>
        <v>2.92217269593404</v>
      </c>
      <c r="BT51" s="30" t="n">
        <v>24761.5</v>
      </c>
      <c r="BU51" s="27" t="n">
        <v>9.3</v>
      </c>
      <c r="BV51" s="0" t="n">
        <f aca="false">BT51/BU51*100</f>
        <v>266252.688172043</v>
      </c>
      <c r="BW51" s="32"/>
      <c r="BX51" s="33" t="n">
        <v>3.5</v>
      </c>
      <c r="BY51" s="34" t="n">
        <v>23684.2951</v>
      </c>
      <c r="BZ51" s="35" t="n">
        <v>9.26520916988499</v>
      </c>
      <c r="CA51" s="0" t="n">
        <f aca="false">BY51/BZ51*100</f>
        <v>255626.1242</v>
      </c>
      <c r="CB51" s="31" t="n">
        <v>4925.5492</v>
      </c>
      <c r="CC51" s="26" t="n">
        <f aca="false">CB51/CA51*100</f>
        <v>1.92685673869009</v>
      </c>
    </row>
    <row r="52" customFormat="false" ht="15" hidden="false" customHeight="false" outlineLevel="0" collapsed="false">
      <c r="A52" s="0" t="s">
        <v>51</v>
      </c>
      <c r="B52" s="24" t="n">
        <v>25169</v>
      </c>
      <c r="C52" s="25" t="n">
        <v>8</v>
      </c>
      <c r="D52" s="26" t="n">
        <f aca="false">B52/C52*100</f>
        <v>314612.5</v>
      </c>
      <c r="E52" s="25" t="n">
        <v>4679410</v>
      </c>
      <c r="F52" s="0" t="n">
        <f aca="false">E52/D52*100</f>
        <v>1487.35666891811</v>
      </c>
      <c r="G52" s="24" t="n">
        <v>66967.1</v>
      </c>
      <c r="H52" s="25" t="n">
        <v>20.8</v>
      </c>
      <c r="I52" s="0" t="n">
        <f aca="false">G52/H52*100</f>
        <v>321957.211538462</v>
      </c>
      <c r="J52" s="24" t="n">
        <v>8061432</v>
      </c>
      <c r="K52" s="26" t="n">
        <f aca="false">J52/I52*100</f>
        <v>2503.88303510231</v>
      </c>
      <c r="L52" s="24" t="n">
        <v>56081.2</v>
      </c>
      <c r="M52" s="25" t="n">
        <v>12.4</v>
      </c>
      <c r="N52" s="26" t="n">
        <f aca="false">L52/M52*100</f>
        <v>452267.741935484</v>
      </c>
      <c r="O52" s="25" t="n">
        <v>9621017</v>
      </c>
      <c r="P52" s="26" t="n">
        <f aca="false">O52/N52*100</f>
        <v>2127.28348894104</v>
      </c>
      <c r="Q52" s="25" t="n">
        <v>64715.6</v>
      </c>
      <c r="R52" s="25" t="n">
        <v>10.8</v>
      </c>
      <c r="S52" s="26" t="n">
        <f aca="false">Q52/R52*100</f>
        <v>599218.518518518</v>
      </c>
      <c r="T52" s="25" t="n">
        <v>12634.6</v>
      </c>
      <c r="U52" s="0" t="n">
        <f aca="false">T52/S52*100</f>
        <v>2.10851293969306</v>
      </c>
      <c r="V52" s="24" t="n">
        <v>21739.9</v>
      </c>
      <c r="W52" s="25" t="n">
        <v>4.2</v>
      </c>
      <c r="X52" s="26" t="n">
        <f aca="false">V52/W52*100</f>
        <v>517616.666666667</v>
      </c>
      <c r="Y52" s="25" t="n">
        <v>9773.1</v>
      </c>
      <c r="Z52" s="0" t="n">
        <f aca="false">Y52/X52*100</f>
        <v>1.88809608139872</v>
      </c>
      <c r="AA52" s="24" t="n">
        <v>65316.7</v>
      </c>
      <c r="AB52" s="27" t="n">
        <v>10.9</v>
      </c>
      <c r="AC52" s="26" t="n">
        <f aca="false">AA52/AB52*100</f>
        <v>599235.779816514</v>
      </c>
      <c r="AD52" s="24" t="n">
        <v>9552.9</v>
      </c>
      <c r="AE52" s="26" t="n">
        <f aca="false">AD52/AC52*100</f>
        <v>1.59418050820081</v>
      </c>
      <c r="AF52" s="24" t="n">
        <v>77356.2</v>
      </c>
      <c r="AG52" s="28" t="n">
        <v>7.7</v>
      </c>
      <c r="AH52" s="26" t="n">
        <f aca="false">AF52/AG52*100</f>
        <v>1004625.97402597</v>
      </c>
      <c r="AI52" s="24" t="n">
        <v>17033.5</v>
      </c>
      <c r="AJ52" s="26" t="n">
        <f aca="false">AI52/AH52*100</f>
        <v>1.69550663036706</v>
      </c>
      <c r="AK52" s="24" t="n">
        <v>83326.2</v>
      </c>
      <c r="AL52" s="29" t="n">
        <v>7.7</v>
      </c>
      <c r="AM52" s="0" t="n">
        <f aca="false">AK52/AL52*100</f>
        <v>1082158.44155844</v>
      </c>
      <c r="AN52" s="24" t="n">
        <v>22762</v>
      </c>
      <c r="AO52" s="26" t="n">
        <f aca="false">AN52/AM52*100</f>
        <v>2.10338885008557</v>
      </c>
      <c r="AP52" s="24" t="n">
        <v>186904.1</v>
      </c>
      <c r="AQ52" s="29" t="n">
        <v>16.7</v>
      </c>
      <c r="AR52" s="26" t="n">
        <f aca="false">AP52/AQ52*100</f>
        <v>1119186.22754491</v>
      </c>
      <c r="AS52" s="24" t="n">
        <v>37873.7</v>
      </c>
      <c r="AT52" s="26" t="n">
        <f aca="false">AS52/AR52*100</f>
        <v>3.38403914092842</v>
      </c>
      <c r="AU52" s="24" t="n">
        <v>109015.4</v>
      </c>
      <c r="AV52" s="29" t="n">
        <v>9.4</v>
      </c>
      <c r="AW52" s="0" t="n">
        <f aca="false">AU52/AV52*100</f>
        <v>1159738.29787234</v>
      </c>
      <c r="AX52" s="24" t="n">
        <v>58731.1</v>
      </c>
      <c r="AY52" s="26" t="n">
        <f aca="false">AX52/AW52*100</f>
        <v>5.06416836520345</v>
      </c>
      <c r="AZ52" s="25" t="n">
        <v>96344.7</v>
      </c>
      <c r="BA52" s="27" t="n">
        <v>7.7</v>
      </c>
      <c r="BB52" s="0" t="n">
        <f aca="false">AZ52/BA52*100</f>
        <v>1251229.87012987</v>
      </c>
      <c r="BC52" s="30" t="n">
        <v>45924.5</v>
      </c>
      <c r="BD52" s="26" t="n">
        <f aca="false">BC52/BB52*100</f>
        <v>3.67034875815691</v>
      </c>
      <c r="BE52" s="25" t="n">
        <v>193848</v>
      </c>
      <c r="BF52" s="25" t="n">
        <v>15.5</v>
      </c>
      <c r="BG52" s="0" t="n">
        <f aca="false">BE52/BF52*100</f>
        <v>1250632.25806452</v>
      </c>
      <c r="BH52" s="24" t="n">
        <v>35657.3</v>
      </c>
      <c r="BI52" s="26" t="n">
        <f aca="false">BH52/BG52*100</f>
        <v>2.85114187404564</v>
      </c>
      <c r="BJ52" s="25" t="n">
        <v>221164.2</v>
      </c>
      <c r="BK52" s="27" t="n">
        <v>16</v>
      </c>
      <c r="BL52" s="0" t="n">
        <f aca="false">BJ52/BK52*100</f>
        <v>1382276.25</v>
      </c>
      <c r="BM52" s="31" t="n">
        <v>33459.7768</v>
      </c>
      <c r="BN52" s="26" t="n">
        <f aca="false">BM52/BL52*100</f>
        <v>2.42062878530974</v>
      </c>
      <c r="BO52" s="25" t="n">
        <v>313076.3</v>
      </c>
      <c r="BP52" s="27" t="n">
        <v>18.4</v>
      </c>
      <c r="BQ52" s="0" t="n">
        <f aca="false">BO52/BP52*100</f>
        <v>1701501.63043478</v>
      </c>
      <c r="BR52" s="31" t="n">
        <v>36915.1645</v>
      </c>
      <c r="BS52" s="26" t="n">
        <f aca="false">BR52/BQ52*100</f>
        <v>2.16956386286666</v>
      </c>
      <c r="BT52" s="30" t="n">
        <v>223397.9</v>
      </c>
      <c r="BU52" s="27" t="n">
        <v>12</v>
      </c>
      <c r="BV52" s="0" t="n">
        <f aca="false">BT52/BU52*100</f>
        <v>1861649.16666667</v>
      </c>
      <c r="BW52" s="32"/>
      <c r="BX52" s="33" t="n">
        <v>1.5</v>
      </c>
      <c r="BY52" s="34" t="n">
        <v>190629.6774</v>
      </c>
      <c r="BZ52" s="35" t="n">
        <v>11.0434600824132</v>
      </c>
      <c r="CA52" s="0" t="n">
        <f aca="false">BY52/BZ52*100</f>
        <v>1726177.0856</v>
      </c>
      <c r="CB52" s="31" t="n">
        <v>36442.479</v>
      </c>
      <c r="CC52" s="26" t="n">
        <f aca="false">CB52/CA52*100</f>
        <v>2.1111668845571</v>
      </c>
    </row>
    <row r="53" customFormat="false" ht="15" hidden="false" customHeight="false" outlineLevel="0" collapsed="false">
      <c r="A53" s="0" t="s">
        <v>52</v>
      </c>
      <c r="B53" s="24" t="n">
        <v>314.9</v>
      </c>
      <c r="C53" s="25" t="n">
        <v>0.6</v>
      </c>
      <c r="D53" s="26" t="n">
        <f aca="false">B53/C53*100</f>
        <v>52483.3333333333</v>
      </c>
      <c r="E53" s="25" t="n">
        <v>479352</v>
      </c>
      <c r="F53" s="0" t="n">
        <f aca="false">E53/D53*100</f>
        <v>913.341378215306</v>
      </c>
      <c r="G53" s="24" t="n">
        <v>2066.6</v>
      </c>
      <c r="H53" s="25" t="n">
        <v>2.2</v>
      </c>
      <c r="I53" s="0" t="n">
        <f aca="false">G53/H53*100</f>
        <v>93936.3636363636</v>
      </c>
      <c r="J53" s="24" t="n">
        <v>762591</v>
      </c>
      <c r="K53" s="26" t="n">
        <f aca="false">J53/I53*100</f>
        <v>811.816606987322</v>
      </c>
      <c r="L53" s="24" t="n">
        <v>5920</v>
      </c>
      <c r="M53" s="25" t="n">
        <v>6.5</v>
      </c>
      <c r="N53" s="26" t="n">
        <f aca="false">L53/M53*100</f>
        <v>91076.9230769231</v>
      </c>
      <c r="O53" s="25" t="n">
        <v>914796</v>
      </c>
      <c r="P53" s="26" t="n">
        <f aca="false">O53/N53*100</f>
        <v>1004.42128378378</v>
      </c>
      <c r="Q53" s="25" t="n">
        <v>9629.8</v>
      </c>
      <c r="R53" s="25" t="n">
        <v>8.6</v>
      </c>
      <c r="S53" s="26" t="n">
        <f aca="false">Q53/R53*100</f>
        <v>111974.418604651</v>
      </c>
      <c r="T53" s="25" t="n">
        <v>3114.7</v>
      </c>
      <c r="U53" s="0" t="n">
        <f aca="false">T53/S53*100</f>
        <v>2.78161747907537</v>
      </c>
      <c r="V53" s="24" t="n">
        <v>5923.2</v>
      </c>
      <c r="W53" s="25" t="n">
        <v>6</v>
      </c>
      <c r="X53" s="26" t="n">
        <f aca="false">V53/W53*100</f>
        <v>98720</v>
      </c>
      <c r="Y53" s="25" t="n">
        <v>1143.8</v>
      </c>
      <c r="Z53" s="0" t="n">
        <f aca="false">Y53/X53*100</f>
        <v>1.15863047001621</v>
      </c>
      <c r="AA53" s="24" t="n">
        <v>7295.6</v>
      </c>
      <c r="AB53" s="27" t="n">
        <v>6.6</v>
      </c>
      <c r="AC53" s="26" t="n">
        <f aca="false">AA53/AB53*100</f>
        <v>110539.393939394</v>
      </c>
      <c r="AD53" s="24" t="n">
        <v>877.5</v>
      </c>
      <c r="AE53" s="26" t="n">
        <f aca="false">AD53/AC53*100</f>
        <v>0.793834640057021</v>
      </c>
      <c r="AF53" s="24" t="n">
        <v>9646.6</v>
      </c>
      <c r="AG53" s="28" t="n">
        <v>7.2</v>
      </c>
      <c r="AH53" s="26" t="n">
        <f aca="false">AF53/AG53*100</f>
        <v>133980.555555556</v>
      </c>
      <c r="AI53" s="24" t="n">
        <v>1983</v>
      </c>
      <c r="AJ53" s="26" t="n">
        <f aca="false">AI53/AH53*100</f>
        <v>1.48006551531109</v>
      </c>
      <c r="AK53" s="24" t="n">
        <v>10126</v>
      </c>
      <c r="AL53" s="29" t="n">
        <v>7.2</v>
      </c>
      <c r="AM53" s="0" t="n">
        <f aca="false">AK53/AL53*100</f>
        <v>140638.888888889</v>
      </c>
      <c r="AN53" s="24" t="n">
        <v>3090.5</v>
      </c>
      <c r="AO53" s="26" t="n">
        <f aca="false">AN53/AM53*100</f>
        <v>2.19747185463164</v>
      </c>
      <c r="AP53" s="24" t="n">
        <v>9811.7</v>
      </c>
      <c r="AQ53" s="29" t="n">
        <v>6.8</v>
      </c>
      <c r="AR53" s="26" t="n">
        <f aca="false">AP53/AQ53*100</f>
        <v>144289.705882353</v>
      </c>
      <c r="AS53" s="24" t="n">
        <v>3107.7</v>
      </c>
      <c r="AT53" s="26" t="n">
        <f aca="false">AS53/AR53*100</f>
        <v>2.15379190150535</v>
      </c>
      <c r="AU53" s="24" t="n">
        <v>11346</v>
      </c>
      <c r="AV53" s="29" t="n">
        <v>7</v>
      </c>
      <c r="AW53" s="0" t="n">
        <f aca="false">AU53/AV53*100</f>
        <v>162085.714285714</v>
      </c>
      <c r="AX53" s="24" t="n">
        <v>2777.5</v>
      </c>
      <c r="AY53" s="26" t="n">
        <f aca="false">AX53/AW53*100</f>
        <v>1.71359950643399</v>
      </c>
      <c r="AZ53" s="25" t="n">
        <v>8952.4</v>
      </c>
      <c r="BA53" s="27" t="n">
        <v>4.8</v>
      </c>
      <c r="BB53" s="0" t="n">
        <f aca="false">AZ53/BA53*100</f>
        <v>186508.333333333</v>
      </c>
      <c r="BC53" s="30" t="n">
        <v>3468.3</v>
      </c>
      <c r="BD53" s="26" t="n">
        <f aca="false">BC53/BB53*100</f>
        <v>1.85959519235065</v>
      </c>
      <c r="BE53" s="25" t="n">
        <v>13883.8</v>
      </c>
      <c r="BF53" s="25" t="n">
        <v>6.4</v>
      </c>
      <c r="BG53" s="0" t="n">
        <f aca="false">BE53/BF53*100</f>
        <v>216934.375</v>
      </c>
      <c r="BH53" s="24" t="n">
        <v>3132.4</v>
      </c>
      <c r="BI53" s="26" t="n">
        <f aca="false">BH53/BG53*100</f>
        <v>1.44393897924199</v>
      </c>
      <c r="BJ53" s="25" t="n">
        <v>13526.9</v>
      </c>
      <c r="BK53" s="27" t="n">
        <v>6.2</v>
      </c>
      <c r="BL53" s="0" t="n">
        <f aca="false">BJ53/BK53*100</f>
        <v>218175.806451613</v>
      </c>
      <c r="BM53" s="31" t="n">
        <v>6699.553</v>
      </c>
      <c r="BN53" s="26" t="n">
        <f aca="false">BM53/BL53*100</f>
        <v>3.07071306803481</v>
      </c>
      <c r="BO53" s="25" t="n">
        <v>22501.2</v>
      </c>
      <c r="BP53" s="27" t="n">
        <v>8.9</v>
      </c>
      <c r="BQ53" s="0" t="n">
        <f aca="false">BO53/BP53*100</f>
        <v>252822.471910112</v>
      </c>
      <c r="BR53" s="31" t="n">
        <v>4932.3203</v>
      </c>
      <c r="BS53" s="26" t="n">
        <f aca="false">BR53/BQ53*100</f>
        <v>1.9509026483032</v>
      </c>
      <c r="BT53" s="30" t="n">
        <v>29363.7</v>
      </c>
      <c r="BU53" s="27" t="n">
        <v>9.8</v>
      </c>
      <c r="BV53" s="0" t="n">
        <f aca="false">BT53/BU53*100</f>
        <v>299629.591836735</v>
      </c>
      <c r="BW53" s="32"/>
      <c r="BX53" s="33" t="n">
        <v>2.1</v>
      </c>
      <c r="BY53" s="34" t="n">
        <v>27168.3616</v>
      </c>
      <c r="BZ53" s="35" t="n">
        <v>8.26584238970937</v>
      </c>
      <c r="CA53" s="0" t="n">
        <f aca="false">BY53/BZ53*100</f>
        <v>328682.3087</v>
      </c>
      <c r="CB53" s="31" t="n">
        <v>6913.9778</v>
      </c>
      <c r="CC53" s="26" t="n">
        <f aca="false">CB53/CA53*100</f>
        <v>2.10354424834914</v>
      </c>
    </row>
    <row r="54" customFormat="false" ht="15" hidden="false" customHeight="false" outlineLevel="0" collapsed="false">
      <c r="A54" s="0" t="s">
        <v>53</v>
      </c>
      <c r="B54" s="24" t="n">
        <v>6135.9</v>
      </c>
      <c r="C54" s="25" t="n">
        <v>1.9</v>
      </c>
      <c r="D54" s="26" t="n">
        <f aca="false">B54/C54*100</f>
        <v>322942.105263158</v>
      </c>
      <c r="E54" s="25" t="n">
        <v>4602974</v>
      </c>
      <c r="F54" s="0" t="n">
        <f aca="false">E54/D54*100</f>
        <v>1425.32482602389</v>
      </c>
      <c r="G54" s="24" t="n">
        <v>22594</v>
      </c>
      <c r="H54" s="25" t="n">
        <v>5.6</v>
      </c>
      <c r="I54" s="0" t="n">
        <f aca="false">G54/H54*100</f>
        <v>403464.285714286</v>
      </c>
      <c r="J54" s="24" t="n">
        <v>5860106</v>
      </c>
      <c r="K54" s="26" t="n">
        <f aca="false">J54/I54*100</f>
        <v>1452.44726918651</v>
      </c>
      <c r="L54" s="24" t="n">
        <v>16450.5</v>
      </c>
      <c r="M54" s="25" t="n">
        <v>2.4</v>
      </c>
      <c r="N54" s="26" t="n">
        <f aca="false">L54/M54*100</f>
        <v>685437.5</v>
      </c>
      <c r="O54" s="25" t="n">
        <v>8357757</v>
      </c>
      <c r="P54" s="26" t="n">
        <f aca="false">O54/N54*100</f>
        <v>1219.33174067658</v>
      </c>
      <c r="Q54" s="25" t="n">
        <v>22479.7</v>
      </c>
      <c r="R54" s="25" t="n">
        <v>3.5</v>
      </c>
      <c r="S54" s="26" t="n">
        <f aca="false">Q54/R54*100</f>
        <v>642277.142857143</v>
      </c>
      <c r="T54" s="25" t="n">
        <v>9745.3</v>
      </c>
      <c r="U54" s="0" t="n">
        <f aca="false">T54/S54*100</f>
        <v>1.51730450139459</v>
      </c>
      <c r="V54" s="24" t="n">
        <v>37295.5</v>
      </c>
      <c r="W54" s="25" t="n">
        <v>6.5</v>
      </c>
      <c r="X54" s="26" t="n">
        <f aca="false">V54/W54*100</f>
        <v>573776.923076923</v>
      </c>
      <c r="Y54" s="25" t="n">
        <v>23805</v>
      </c>
      <c r="Z54" s="0" t="n">
        <f aca="false">Y54/X54*100</f>
        <v>4.14882492525908</v>
      </c>
      <c r="AA54" s="24" t="n">
        <v>76467.5</v>
      </c>
      <c r="AB54" s="27" t="n">
        <v>10.2</v>
      </c>
      <c r="AC54" s="26" t="n">
        <f aca="false">AA54/AB54*100</f>
        <v>749681.37254902</v>
      </c>
      <c r="AD54" s="24" t="n">
        <v>18750.3</v>
      </c>
      <c r="AE54" s="26" t="n">
        <f aca="false">AD54/AC54*100</f>
        <v>2.50110255991107</v>
      </c>
      <c r="AF54" s="24" t="n">
        <v>153221.8</v>
      </c>
      <c r="AG54" s="28" t="n">
        <v>17.1</v>
      </c>
      <c r="AH54" s="26" t="n">
        <f aca="false">AF54/AG54*100</f>
        <v>896033.918128655</v>
      </c>
      <c r="AI54" s="24" t="n">
        <v>30333.3</v>
      </c>
      <c r="AJ54" s="26" t="n">
        <f aca="false">AI54/AH54*100</f>
        <v>3.38528479628878</v>
      </c>
      <c r="AK54" s="24" t="n">
        <v>152018.4</v>
      </c>
      <c r="AL54" s="29" t="n">
        <v>17</v>
      </c>
      <c r="AM54" s="0" t="n">
        <f aca="false">AK54/AL54*100</f>
        <v>894225.882352941</v>
      </c>
      <c r="AN54" s="24" t="n">
        <v>59006.8</v>
      </c>
      <c r="AO54" s="26" t="n">
        <f aca="false">AN54/AM54*100</f>
        <v>6.59864595338459</v>
      </c>
      <c r="AP54" s="24" t="n">
        <v>172670.5</v>
      </c>
      <c r="AQ54" s="29" t="n">
        <v>18.1</v>
      </c>
      <c r="AR54" s="26" t="n">
        <f aca="false">AP54/AQ54*100</f>
        <v>953980.662983425</v>
      </c>
      <c r="AS54" s="24" t="n">
        <v>60848</v>
      </c>
      <c r="AT54" s="26" t="n">
        <f aca="false">AS54/AR54*100</f>
        <v>6.37832634989764</v>
      </c>
      <c r="AU54" s="24" t="n">
        <v>215681.7</v>
      </c>
      <c r="AV54" s="29" t="n">
        <v>21.3</v>
      </c>
      <c r="AW54" s="0" t="n">
        <f aca="false">AU54/AV54*100</f>
        <v>1012590.14084507</v>
      </c>
      <c r="AX54" s="24" t="n">
        <v>45827.4</v>
      </c>
      <c r="AY54" s="26" t="n">
        <f aca="false">AX54/AW54*100</f>
        <v>4.52576004361983</v>
      </c>
      <c r="AZ54" s="25" t="n">
        <v>185763.7</v>
      </c>
      <c r="BA54" s="27" t="n">
        <v>15.8</v>
      </c>
      <c r="BB54" s="0" t="n">
        <f aca="false">AZ54/BA54*100</f>
        <v>1175719.62025316</v>
      </c>
      <c r="BC54" s="30" t="n">
        <v>55695.4</v>
      </c>
      <c r="BD54" s="26" t="n">
        <f aca="false">BC54/BB54*100</f>
        <v>4.73713281981356</v>
      </c>
      <c r="BE54" s="25" t="n">
        <v>223517.3</v>
      </c>
      <c r="BF54" s="25" t="n">
        <v>16.5</v>
      </c>
      <c r="BG54" s="0" t="n">
        <f aca="false">BE54/BF54*100</f>
        <v>1354650.3030303</v>
      </c>
      <c r="BH54" s="24" t="n">
        <v>53418.5</v>
      </c>
      <c r="BI54" s="26" t="n">
        <f aca="false">BH54/BG54*100</f>
        <v>3.94334241689569</v>
      </c>
      <c r="BJ54" s="25" t="n">
        <v>218802.1</v>
      </c>
      <c r="BK54" s="27" t="n">
        <v>15.4</v>
      </c>
      <c r="BL54" s="0" t="n">
        <f aca="false">BJ54/BK54*100</f>
        <v>1420792.85714286</v>
      </c>
      <c r="BM54" s="31" t="n">
        <v>94979.166</v>
      </c>
      <c r="BN54" s="26" t="n">
        <f aca="false">BM54/BL54*100</f>
        <v>6.68494112442248</v>
      </c>
      <c r="BO54" s="25" t="n">
        <v>246042.6</v>
      </c>
      <c r="BP54" s="27" t="n">
        <v>15.7</v>
      </c>
      <c r="BQ54" s="0" t="n">
        <f aca="false">BO54/BP54*100</f>
        <v>1567150.31847134</v>
      </c>
      <c r="BR54" s="31" t="n">
        <v>95618.0953</v>
      </c>
      <c r="BS54" s="26" t="n">
        <f aca="false">BR54/BQ54*100</f>
        <v>6.10139909190522</v>
      </c>
      <c r="BT54" s="30" t="n">
        <v>266444.5</v>
      </c>
      <c r="BU54" s="27" t="n">
        <v>13.7</v>
      </c>
      <c r="BV54" s="0" t="n">
        <f aca="false">BT54/BU54*100</f>
        <v>1944850.3649635</v>
      </c>
      <c r="BW54" s="32"/>
      <c r="BX54" s="33" t="n">
        <v>8</v>
      </c>
      <c r="BY54" s="34" t="n">
        <v>276159.8651</v>
      </c>
      <c r="BZ54" s="35" t="n">
        <v>14.5866262413208</v>
      </c>
      <c r="CA54" s="0" t="n">
        <f aca="false">BY54/BZ54*100</f>
        <v>1893240.1539</v>
      </c>
      <c r="CB54" s="31" t="n">
        <v>181801.8806</v>
      </c>
      <c r="CC54" s="26" t="n">
        <f aca="false">CB54/CA54*100</f>
        <v>9.60268459474068</v>
      </c>
    </row>
    <row r="55" customFormat="false" ht="15" hidden="false" customHeight="false" outlineLevel="0" collapsed="false">
      <c r="A55" s="0" t="s">
        <v>54</v>
      </c>
      <c r="B55" s="24" t="n">
        <v>911.6</v>
      </c>
      <c r="C55" s="25" t="n">
        <v>0.4</v>
      </c>
      <c r="D55" s="26" t="n">
        <f aca="false">B55/C55*100</f>
        <v>227900</v>
      </c>
      <c r="E55" s="25" t="n">
        <v>1620499</v>
      </c>
      <c r="F55" s="0" t="n">
        <f aca="false">E55/D55*100</f>
        <v>711.057042562528</v>
      </c>
      <c r="G55" s="24" t="n">
        <v>2256.9</v>
      </c>
      <c r="H55" s="25" t="n">
        <v>0.7</v>
      </c>
      <c r="I55" s="0" t="n">
        <f aca="false">G55/H55*100</f>
        <v>322414.285714286</v>
      </c>
      <c r="J55" s="24" t="n">
        <v>736119</v>
      </c>
      <c r="K55" s="26" t="n">
        <f aca="false">J55/I55*100</f>
        <v>228.314635118968</v>
      </c>
      <c r="L55" s="24" t="n">
        <v>7820</v>
      </c>
      <c r="M55" s="25" t="n">
        <v>2.2</v>
      </c>
      <c r="N55" s="26" t="n">
        <f aca="false">L55/M55*100</f>
        <v>355454.545454545</v>
      </c>
      <c r="O55" s="25" t="n">
        <v>2498818</v>
      </c>
      <c r="P55" s="26" t="n">
        <f aca="false">O55/N55*100</f>
        <v>702.992276214834</v>
      </c>
      <c r="Q55" s="25" t="n">
        <v>10923.6</v>
      </c>
      <c r="R55" s="25" t="n">
        <v>2.8</v>
      </c>
      <c r="S55" s="26" t="n">
        <f aca="false">Q55/R55*100</f>
        <v>390128.571428572</v>
      </c>
      <c r="T55" s="25" t="n">
        <v>6656.7</v>
      </c>
      <c r="U55" s="0" t="n">
        <f aca="false">T55/S55*100</f>
        <v>1.70628364275514</v>
      </c>
      <c r="V55" s="24" t="n">
        <v>6914.2</v>
      </c>
      <c r="W55" s="25" t="n">
        <v>1.9</v>
      </c>
      <c r="X55" s="26" t="n">
        <f aca="false">V55/W55*100</f>
        <v>363905.263157895</v>
      </c>
      <c r="Y55" s="25" t="n">
        <v>4132.6</v>
      </c>
      <c r="Z55" s="0" t="n">
        <f aca="false">Y55/X55*100</f>
        <v>1.13562523502357</v>
      </c>
      <c r="AA55" s="24" t="n">
        <v>11651.4</v>
      </c>
      <c r="AB55" s="27" t="n">
        <v>2.7</v>
      </c>
      <c r="AC55" s="26" t="n">
        <f aca="false">AA55/AB55*100</f>
        <v>431533.333333333</v>
      </c>
      <c r="AD55" s="24" t="n">
        <v>6616.3</v>
      </c>
      <c r="AE55" s="26" t="n">
        <f aca="false">AD55/AC55*100</f>
        <v>1.53320716823729</v>
      </c>
      <c r="AF55" s="24" t="n">
        <v>14230.1</v>
      </c>
      <c r="AG55" s="28" t="n">
        <v>2.6</v>
      </c>
      <c r="AH55" s="26" t="n">
        <f aca="false">AF55/AG55*100</f>
        <v>547311.538461539</v>
      </c>
      <c r="AI55" s="24" t="n">
        <v>6063.4</v>
      </c>
      <c r="AJ55" s="26" t="n">
        <f aca="false">AI55/AH55*100</f>
        <v>1.10785166653783</v>
      </c>
      <c r="AK55" s="24" t="n">
        <v>9244.6</v>
      </c>
      <c r="AL55" s="29" t="n">
        <v>1.6</v>
      </c>
      <c r="AM55" s="0" t="n">
        <f aca="false">AK55/AL55*100</f>
        <v>577787.5</v>
      </c>
      <c r="AN55" s="24" t="n">
        <v>5077.5</v>
      </c>
      <c r="AO55" s="26" t="n">
        <f aca="false">AN55/AM55*100</f>
        <v>0.87878328970426</v>
      </c>
      <c r="AP55" s="24" t="n">
        <v>8870.3</v>
      </c>
      <c r="AQ55" s="29" t="n">
        <v>1.4</v>
      </c>
      <c r="AR55" s="26" t="n">
        <f aca="false">AP55/AQ55*100</f>
        <v>633592.857142857</v>
      </c>
      <c r="AS55" s="24" t="n">
        <v>4535.8</v>
      </c>
      <c r="AT55" s="26" t="n">
        <f aca="false">AS55/AR55*100</f>
        <v>0.715885595752117</v>
      </c>
      <c r="AU55" s="24" t="n">
        <v>6888.9</v>
      </c>
      <c r="AV55" s="29" t="n">
        <v>1.1</v>
      </c>
      <c r="AW55" s="0" t="n">
        <f aca="false">AU55/AV55*100</f>
        <v>626263.636363636</v>
      </c>
      <c r="AX55" s="24" t="n">
        <v>5250.7</v>
      </c>
      <c r="AY55" s="26" t="n">
        <f aca="false">AX55/AW55*100</f>
        <v>0.838416873521172</v>
      </c>
      <c r="AZ55" s="25" t="n">
        <v>14671.4</v>
      </c>
      <c r="BA55" s="27" t="n">
        <v>2.2</v>
      </c>
      <c r="BB55" s="0" t="n">
        <f aca="false">AZ55/BA55*100</f>
        <v>666881.818181818</v>
      </c>
      <c r="BC55" s="30" t="n">
        <v>11137.6</v>
      </c>
      <c r="BD55" s="26" t="n">
        <f aca="false">BC55/BB55*100</f>
        <v>1.67010101285494</v>
      </c>
      <c r="BE55" s="25" t="n">
        <v>25264.1</v>
      </c>
      <c r="BF55" s="25" t="n">
        <v>4</v>
      </c>
      <c r="BG55" s="0" t="n">
        <f aca="false">BE55/BF55*100</f>
        <v>631602.5</v>
      </c>
      <c r="BH55" s="24" t="n">
        <v>11808.5</v>
      </c>
      <c r="BI55" s="26" t="n">
        <f aca="false">BH55/BG55*100</f>
        <v>1.86960944581442</v>
      </c>
      <c r="BJ55" s="25" t="n">
        <v>23250.7</v>
      </c>
      <c r="BK55" s="27" t="n">
        <v>3.2</v>
      </c>
      <c r="BL55" s="0" t="n">
        <f aca="false">BJ55/BK55*100</f>
        <v>726584.375</v>
      </c>
      <c r="BM55" s="31" t="n">
        <v>23093.1433</v>
      </c>
      <c r="BN55" s="26" t="n">
        <f aca="false">BM55/BL55*100</f>
        <v>3.17831542964298</v>
      </c>
      <c r="BO55" s="25" t="n">
        <v>28408.6</v>
      </c>
      <c r="BP55" s="27" t="n">
        <v>3.2</v>
      </c>
      <c r="BQ55" s="0" t="n">
        <f aca="false">BO55/BP55*100</f>
        <v>887768.75</v>
      </c>
      <c r="BR55" s="31" t="n">
        <v>17131.1742</v>
      </c>
      <c r="BS55" s="26" t="n">
        <f aca="false">BR55/BQ55*100</f>
        <v>1.92968880691058</v>
      </c>
      <c r="BT55" s="30" t="n">
        <v>41663.7</v>
      </c>
      <c r="BU55" s="27" t="n">
        <v>3.7</v>
      </c>
      <c r="BV55" s="0" t="n">
        <f aca="false">BT55/BU55*100</f>
        <v>1126045.94594595</v>
      </c>
      <c r="BW55" s="32"/>
      <c r="BX55" s="33" t="n">
        <v>1.3</v>
      </c>
      <c r="BY55" s="34" t="n">
        <v>31172.6258</v>
      </c>
      <c r="BZ55" s="35" t="n">
        <v>3.40846261849125</v>
      </c>
      <c r="CA55" s="0" t="n">
        <f aca="false">BY55/BZ55*100</f>
        <v>914565.5766</v>
      </c>
      <c r="CB55" s="31" t="n">
        <v>11171.266</v>
      </c>
      <c r="CC55" s="26" t="n">
        <f aca="false">CB55/CA55*100</f>
        <v>1.22148332342995</v>
      </c>
    </row>
    <row r="56" customFormat="false" ht="15" hidden="false" customHeight="false" outlineLevel="0" collapsed="false">
      <c r="A56" s="0" t="s">
        <v>55</v>
      </c>
      <c r="B56" s="24" t="n">
        <v>946.8</v>
      </c>
      <c r="C56" s="25" t="n">
        <v>2.5</v>
      </c>
      <c r="D56" s="26" t="n">
        <f aca="false">B56/C56*100</f>
        <v>37872</v>
      </c>
      <c r="E56" s="25" t="n">
        <v>594049</v>
      </c>
      <c r="F56" s="0" t="n">
        <f aca="false">E56/D56*100</f>
        <v>1568.57044782425</v>
      </c>
      <c r="G56" s="24" t="n">
        <v>2868.9</v>
      </c>
      <c r="H56" s="25" t="n">
        <v>6.1</v>
      </c>
      <c r="I56" s="0" t="n">
        <f aca="false">G56/H56*100</f>
        <v>47031.1475409836</v>
      </c>
      <c r="J56" s="24" t="n">
        <v>1455787</v>
      </c>
      <c r="K56" s="26" t="n">
        <f aca="false">J56/I56*100</f>
        <v>3095.36780647635</v>
      </c>
      <c r="L56" s="24" t="n">
        <v>3405.1</v>
      </c>
      <c r="M56" s="25" t="n">
        <v>6</v>
      </c>
      <c r="N56" s="26" t="n">
        <f aca="false">L56/M56*100</f>
        <v>56751.6666666667</v>
      </c>
      <c r="O56" s="25" t="n">
        <v>917333</v>
      </c>
      <c r="P56" s="26" t="n">
        <f aca="false">O56/N56*100</f>
        <v>1616.39834366098</v>
      </c>
      <c r="Q56" s="25" t="n">
        <v>3391.6</v>
      </c>
      <c r="R56" s="25" t="n">
        <v>5.2</v>
      </c>
      <c r="S56" s="26" t="n">
        <f aca="false">Q56/R56*100</f>
        <v>65223.0769230769</v>
      </c>
      <c r="T56" s="25" t="n">
        <v>1509.5</v>
      </c>
      <c r="U56" s="0" t="n">
        <f aca="false">T56/S56*100</f>
        <v>2.31436490152141</v>
      </c>
      <c r="V56" s="24" t="n">
        <v>3358.4</v>
      </c>
      <c r="W56" s="25" t="n">
        <v>5.2</v>
      </c>
      <c r="X56" s="26" t="n">
        <f aca="false">V56/W56*100</f>
        <v>64584.6153846154</v>
      </c>
      <c r="Y56" s="25" t="n">
        <v>696.2</v>
      </c>
      <c r="Z56" s="0" t="n">
        <f aca="false">Y56/X56*100</f>
        <v>1.07796569795141</v>
      </c>
      <c r="AA56" s="24" t="n">
        <v>3680.5</v>
      </c>
      <c r="AB56" s="27" t="n">
        <v>4.9</v>
      </c>
      <c r="AC56" s="26" t="n">
        <f aca="false">AA56/AB56*100</f>
        <v>75112.2448979592</v>
      </c>
      <c r="AD56" s="24" t="n">
        <v>2231.2</v>
      </c>
      <c r="AE56" s="26" t="n">
        <f aca="false">AD56/AC56*100</f>
        <v>2.9704877054748</v>
      </c>
      <c r="AF56" s="24" t="n">
        <v>7063.8</v>
      </c>
      <c r="AG56" s="28" t="n">
        <v>7</v>
      </c>
      <c r="AH56" s="26" t="n">
        <f aca="false">AF56/AG56*100</f>
        <v>100911.428571429</v>
      </c>
      <c r="AI56" s="24" t="n">
        <v>4377</v>
      </c>
      <c r="AJ56" s="26" t="n">
        <f aca="false">AI56/AH56*100</f>
        <v>4.33746708570458</v>
      </c>
      <c r="AK56" s="24" t="n">
        <v>11995.7</v>
      </c>
      <c r="AL56" s="29" t="n">
        <v>11.5</v>
      </c>
      <c r="AM56" s="0" t="n">
        <f aca="false">AK56/AL56*100</f>
        <v>104310.434782609</v>
      </c>
      <c r="AN56" s="24" t="n">
        <v>3927.6</v>
      </c>
      <c r="AO56" s="26" t="n">
        <f aca="false">AN56/AM56*100</f>
        <v>3.76529923222488</v>
      </c>
      <c r="AP56" s="24" t="n">
        <v>9518.8</v>
      </c>
      <c r="AQ56" s="29" t="n">
        <v>7.5</v>
      </c>
      <c r="AR56" s="26" t="n">
        <f aca="false">AP56/AQ56*100</f>
        <v>126917.333333333</v>
      </c>
      <c r="AS56" s="24" t="n">
        <v>5705.7</v>
      </c>
      <c r="AT56" s="26" t="n">
        <f aca="false">AS56/AR56*100</f>
        <v>4.49560343740808</v>
      </c>
      <c r="AU56" s="24" t="n">
        <v>8167.5</v>
      </c>
      <c r="AV56" s="29" t="n">
        <v>7</v>
      </c>
      <c r="AW56" s="0" t="n">
        <f aca="false">AU56/AV56*100</f>
        <v>116678.571428571</v>
      </c>
      <c r="AX56" s="24" t="n">
        <v>6357.9</v>
      </c>
      <c r="AY56" s="26" t="n">
        <f aca="false">AX56/AW56*100</f>
        <v>5.449072543618</v>
      </c>
      <c r="AZ56" s="25" t="n">
        <v>12432.6</v>
      </c>
      <c r="BA56" s="27" t="n">
        <v>8.5</v>
      </c>
      <c r="BB56" s="0" t="n">
        <f aca="false">AZ56/BA56*100</f>
        <v>146265.882352941</v>
      </c>
      <c r="BC56" s="30" t="n">
        <v>7915.3</v>
      </c>
      <c r="BD56" s="26" t="n">
        <f aca="false">BC56/BB56*100</f>
        <v>5.41158325692132</v>
      </c>
      <c r="BE56" s="25" t="n">
        <v>15347.2</v>
      </c>
      <c r="BF56" s="25" t="n">
        <v>7.7</v>
      </c>
      <c r="BG56" s="0" t="n">
        <f aca="false">BE56/BF56*100</f>
        <v>199314.285714286</v>
      </c>
      <c r="BH56" s="24" t="n">
        <v>4486.2</v>
      </c>
      <c r="BI56" s="26" t="n">
        <f aca="false">BH56/BG56*100</f>
        <v>2.25081708715596</v>
      </c>
      <c r="BJ56" s="25" t="n">
        <v>20845.5</v>
      </c>
      <c r="BK56" s="27" t="n">
        <v>10.1</v>
      </c>
      <c r="BL56" s="0" t="n">
        <f aca="false">BJ56/BK56*100</f>
        <v>206391.089108911</v>
      </c>
      <c r="BM56" s="31" t="n">
        <v>8473.4556</v>
      </c>
      <c r="BN56" s="26" t="n">
        <f aca="false">BM56/BL56*100</f>
        <v>4.10553364323235</v>
      </c>
      <c r="BO56" s="25" t="n">
        <v>23441</v>
      </c>
      <c r="BP56" s="27" t="n">
        <v>7.7</v>
      </c>
      <c r="BQ56" s="0" t="n">
        <f aca="false">BO56/BP56*100</f>
        <v>304428.571428571</v>
      </c>
      <c r="BR56" s="31" t="n">
        <v>10075.2074</v>
      </c>
      <c r="BS56" s="26" t="n">
        <f aca="false">BR56/BQ56*100</f>
        <v>3.30954724542468</v>
      </c>
      <c r="BT56" s="30" t="n">
        <v>21014.5</v>
      </c>
      <c r="BU56" s="27" t="n">
        <v>8.4</v>
      </c>
      <c r="BV56" s="0" t="n">
        <f aca="false">BT56/BU56*100</f>
        <v>250172.619047619</v>
      </c>
      <c r="BW56" s="32"/>
      <c r="BX56" s="33" t="n">
        <v>2.1</v>
      </c>
      <c r="BY56" s="34" t="n">
        <v>30627.1093</v>
      </c>
      <c r="BZ56" s="35" t="n">
        <v>8.68897800709807</v>
      </c>
      <c r="CA56" s="0" t="n">
        <f aca="false">BY56/BZ56*100</f>
        <v>352482.2974</v>
      </c>
      <c r="CB56" s="31" t="n">
        <v>11019.6274</v>
      </c>
      <c r="CC56" s="26" t="n">
        <f aca="false">CB56/CA56*100</f>
        <v>3.12629243547367</v>
      </c>
    </row>
    <row r="57" customFormat="false" ht="15" hidden="false" customHeight="false" outlineLevel="0" collapsed="false">
      <c r="A57" s="0" t="s">
        <v>56</v>
      </c>
      <c r="B57" s="24" t="n">
        <v>109156.3</v>
      </c>
      <c r="C57" s="25" t="n">
        <v>26.5</v>
      </c>
      <c r="D57" s="26" t="n">
        <f aca="false">B57/C57*100</f>
        <v>411910.566037736</v>
      </c>
      <c r="E57" s="25" t="n">
        <v>7683501</v>
      </c>
      <c r="F57" s="0" t="n">
        <f aca="false">E57/D57*100</f>
        <v>1865.33233995656</v>
      </c>
      <c r="G57" s="24" t="n">
        <v>127463.3</v>
      </c>
      <c r="H57" s="25" t="n">
        <v>25.1</v>
      </c>
      <c r="I57" s="0" t="n">
        <f aca="false">G57/H57*100</f>
        <v>507821.912350598</v>
      </c>
      <c r="J57" s="24" t="n">
        <v>17248374</v>
      </c>
      <c r="K57" s="26" t="n">
        <f aca="false">J57/I57*100</f>
        <v>3396.53992482542</v>
      </c>
      <c r="L57" s="24" t="n">
        <v>152911</v>
      </c>
      <c r="M57" s="25" t="n">
        <v>25.5</v>
      </c>
      <c r="N57" s="26" t="n">
        <f aca="false">L57/M57*100</f>
        <v>599650.980392157</v>
      </c>
      <c r="O57" s="25" t="n">
        <v>11785076</v>
      </c>
      <c r="P57" s="26" t="n">
        <f aca="false">O57/N57*100</f>
        <v>1965.32256018207</v>
      </c>
      <c r="Q57" s="25" t="n">
        <v>142275.1</v>
      </c>
      <c r="R57" s="25" t="n">
        <v>21.8</v>
      </c>
      <c r="S57" s="26" t="n">
        <f aca="false">Q57/R57*100</f>
        <v>652638.073394495</v>
      </c>
      <c r="T57" s="25" t="n">
        <v>10396.3</v>
      </c>
      <c r="U57" s="0" t="n">
        <f aca="false">T57/S57*100</f>
        <v>1.59296559974303</v>
      </c>
      <c r="V57" s="24" t="n">
        <v>90801.5</v>
      </c>
      <c r="W57" s="25" t="n">
        <v>17.8</v>
      </c>
      <c r="X57" s="26" t="n">
        <f aca="false">V57/W57*100</f>
        <v>510120.786516854</v>
      </c>
      <c r="Y57" s="25" t="n">
        <v>7923.1</v>
      </c>
      <c r="Z57" s="0" t="n">
        <f aca="false">Y57/X57*100</f>
        <v>1.55318116991459</v>
      </c>
      <c r="AA57" s="24" t="n">
        <v>96237.5</v>
      </c>
      <c r="AB57" s="27" t="n">
        <v>14.2</v>
      </c>
      <c r="AC57" s="26" t="n">
        <f aca="false">AA57/AB57*100</f>
        <v>677728.873239437</v>
      </c>
      <c r="AD57" s="24" t="n">
        <v>9445.9</v>
      </c>
      <c r="AE57" s="26" t="n">
        <f aca="false">AD57/AC57*100</f>
        <v>1.39375794258995</v>
      </c>
      <c r="AF57" s="24" t="n">
        <v>185468.2</v>
      </c>
      <c r="AG57" s="28" t="n">
        <v>21.5</v>
      </c>
      <c r="AH57" s="26" t="n">
        <f aca="false">AF57/AG57*100</f>
        <v>862642.790697675</v>
      </c>
      <c r="AI57" s="24" t="n">
        <v>17351.8</v>
      </c>
      <c r="AJ57" s="26" t="n">
        <f aca="false">AI57/AH57*100</f>
        <v>2.0114698907953</v>
      </c>
      <c r="AK57" s="24" t="n">
        <v>242591.3</v>
      </c>
      <c r="AL57" s="29" t="n">
        <v>24.5</v>
      </c>
      <c r="AM57" s="0" t="n">
        <f aca="false">AK57/AL57*100</f>
        <v>990168.571428571</v>
      </c>
      <c r="AN57" s="24" t="n">
        <v>74095.1</v>
      </c>
      <c r="AO57" s="26" t="n">
        <f aca="false">AN57/AM57*100</f>
        <v>7.48307936022438</v>
      </c>
      <c r="AP57" s="24" t="n">
        <v>238966.8</v>
      </c>
      <c r="AQ57" s="29" t="n">
        <v>22.9</v>
      </c>
      <c r="AR57" s="26" t="n">
        <f aca="false">AP57/AQ57*100</f>
        <v>1043523.1441048</v>
      </c>
      <c r="AS57" s="24" t="n">
        <v>65842</v>
      </c>
      <c r="AT57" s="26" t="n">
        <f aca="false">AS57/AR57*100</f>
        <v>6.30958693843664</v>
      </c>
      <c r="AU57" s="24" t="n">
        <v>245579.5</v>
      </c>
      <c r="AV57" s="29" t="n">
        <v>21.1</v>
      </c>
      <c r="AW57" s="0" t="n">
        <f aca="false">AU57/AV57*100</f>
        <v>1163883.88625592</v>
      </c>
      <c r="AX57" s="24" t="n">
        <v>57558.3</v>
      </c>
      <c r="AY57" s="26" t="n">
        <f aca="false">AX57/AW57*100</f>
        <v>4.94536445428059</v>
      </c>
      <c r="AZ57" s="25" t="n">
        <v>232953.1</v>
      </c>
      <c r="BA57" s="27" t="n">
        <v>19.1</v>
      </c>
      <c r="BB57" s="0" t="n">
        <f aca="false">AZ57/BA57*100</f>
        <v>1219649.7382199</v>
      </c>
      <c r="BC57" s="30" t="n">
        <v>61181.3</v>
      </c>
      <c r="BD57" s="26" t="n">
        <f aca="false">BC57/BB57*100</f>
        <v>5.01630083480323</v>
      </c>
      <c r="BE57" s="25" t="n">
        <v>217330</v>
      </c>
      <c r="BF57" s="25" t="n">
        <v>17.7</v>
      </c>
      <c r="BG57" s="0" t="n">
        <f aca="false">BE57/BF57*100</f>
        <v>1227853.10734463</v>
      </c>
      <c r="BH57" s="24" t="n">
        <v>36138.3</v>
      </c>
      <c r="BI57" s="26" t="n">
        <f aca="false">BH57/BG57*100</f>
        <v>2.94321037132471</v>
      </c>
      <c r="BJ57" s="25" t="n">
        <v>209373.9</v>
      </c>
      <c r="BK57" s="27" t="n">
        <v>15.6</v>
      </c>
      <c r="BL57" s="0" t="n">
        <f aca="false">BJ57/BK57*100</f>
        <v>1342140.38461538</v>
      </c>
      <c r="BM57" s="31" t="n">
        <v>31226.9542</v>
      </c>
      <c r="BN57" s="26" t="n">
        <f aca="false">BM57/BL57*100</f>
        <v>2.32665334848326</v>
      </c>
      <c r="BO57" s="25" t="n">
        <v>205521.9</v>
      </c>
      <c r="BP57" s="27" t="n">
        <v>13.5</v>
      </c>
      <c r="BQ57" s="0" t="n">
        <f aca="false">BO57/BP57*100</f>
        <v>1522384.44444444</v>
      </c>
      <c r="BR57" s="31" t="n">
        <v>42523.6459</v>
      </c>
      <c r="BS57" s="26" t="n">
        <f aca="false">BR57/BQ57*100</f>
        <v>2.79322651089738</v>
      </c>
      <c r="BT57" s="30" t="n">
        <v>164854.9</v>
      </c>
      <c r="BU57" s="27" t="n">
        <v>9.3</v>
      </c>
      <c r="BV57" s="0" t="n">
        <f aca="false">BT57/BU57*100</f>
        <v>1772633.33333333</v>
      </c>
      <c r="BW57" s="32"/>
      <c r="BX57" s="33" t="n">
        <v>2.9</v>
      </c>
      <c r="BY57" s="34" t="n">
        <v>157163.234</v>
      </c>
      <c r="BZ57" s="35" t="n">
        <v>9.23433396847653</v>
      </c>
      <c r="CA57" s="0" t="n">
        <f aca="false">BY57/BZ57*100</f>
        <v>1701944.4449</v>
      </c>
      <c r="CB57" s="31" t="n">
        <v>65381.0445</v>
      </c>
      <c r="CC57" s="26" t="n">
        <f aca="false">CB57/CA57*100</f>
        <v>3.84154986350577</v>
      </c>
    </row>
    <row r="58" customFormat="false" ht="15" hidden="false" customHeight="false" outlineLevel="0" collapsed="false">
      <c r="A58" s="0" t="s">
        <v>57</v>
      </c>
      <c r="B58" s="24" t="n">
        <v>4904.1</v>
      </c>
      <c r="C58" s="25" t="n">
        <v>4.2</v>
      </c>
      <c r="D58" s="26" t="n">
        <f aca="false">B58/C58*100</f>
        <v>116764.285714286</v>
      </c>
      <c r="E58" s="25" t="n">
        <v>3186467</v>
      </c>
      <c r="F58" s="0" t="n">
        <f aca="false">E58/D58*100</f>
        <v>2728.97400134581</v>
      </c>
      <c r="G58" s="24" t="n">
        <v>3700.6</v>
      </c>
      <c r="H58" s="25" t="n">
        <v>2.7</v>
      </c>
      <c r="I58" s="0" t="n">
        <f aca="false">G58/H58*100</f>
        <v>137059.259259259</v>
      </c>
      <c r="J58" s="24" t="n">
        <v>1742121</v>
      </c>
      <c r="K58" s="26" t="n">
        <f aca="false">J58/I58*100</f>
        <v>1271.07136680538</v>
      </c>
      <c r="L58" s="24" t="n">
        <v>6159.2</v>
      </c>
      <c r="M58" s="25" t="n">
        <v>3</v>
      </c>
      <c r="N58" s="26" t="n">
        <f aca="false">L58/M58*100</f>
        <v>205306.666666667</v>
      </c>
      <c r="O58" s="25" t="n">
        <v>3252899</v>
      </c>
      <c r="P58" s="26" t="n">
        <f aca="false">O58/N58*100</f>
        <v>1584.40982595142</v>
      </c>
      <c r="Q58" s="25" t="n">
        <v>10472.6</v>
      </c>
      <c r="R58" s="25" t="n">
        <v>4.4</v>
      </c>
      <c r="S58" s="26" t="n">
        <f aca="false">Q58/R58*100</f>
        <v>238013.636363636</v>
      </c>
      <c r="T58" s="25" t="n">
        <v>1712</v>
      </c>
      <c r="U58" s="0" t="n">
        <f aca="false">T58/S58*100</f>
        <v>0.719286519107003</v>
      </c>
      <c r="V58" s="24" t="n">
        <v>16570.5</v>
      </c>
      <c r="W58" s="25" t="n">
        <v>7.9</v>
      </c>
      <c r="X58" s="26" t="n">
        <f aca="false">V58/W58*100</f>
        <v>209753.164556962</v>
      </c>
      <c r="Y58" s="25" t="n">
        <v>3417.2</v>
      </c>
      <c r="Z58" s="0" t="n">
        <f aca="false">Y58/X58*100</f>
        <v>1.62915301288434</v>
      </c>
      <c r="AA58" s="24" t="n">
        <v>17222.1</v>
      </c>
      <c r="AB58" s="27" t="n">
        <v>7</v>
      </c>
      <c r="AC58" s="26" t="n">
        <f aca="false">AA58/AB58*100</f>
        <v>246030</v>
      </c>
      <c r="AD58" s="24" t="n">
        <v>3315.5</v>
      </c>
      <c r="AE58" s="26" t="n">
        <f aca="false">AD58/AC58*100</f>
        <v>1.34759988619274</v>
      </c>
      <c r="AF58" s="24" t="n">
        <v>7713.7</v>
      </c>
      <c r="AG58" s="28" t="n">
        <v>2.7</v>
      </c>
      <c r="AH58" s="26" t="n">
        <f aca="false">AF58/AG58*100</f>
        <v>285692.592592593</v>
      </c>
      <c r="AI58" s="24" t="n">
        <v>5632.5</v>
      </c>
      <c r="AJ58" s="26" t="n">
        <f aca="false">AI58/AH58*100</f>
        <v>1.97152468983756</v>
      </c>
      <c r="AK58" s="24" t="n">
        <v>10617.4</v>
      </c>
      <c r="AL58" s="29" t="n">
        <v>3.4</v>
      </c>
      <c r="AM58" s="0" t="n">
        <f aca="false">AK58/AL58*100</f>
        <v>312276.470588235</v>
      </c>
      <c r="AN58" s="24" t="n">
        <v>8887.5</v>
      </c>
      <c r="AO58" s="26" t="n">
        <f aca="false">AN58/AM58*100</f>
        <v>2.84603575263247</v>
      </c>
      <c r="AP58" s="24" t="n">
        <v>13180.7</v>
      </c>
      <c r="AQ58" s="29" t="n">
        <v>3.9</v>
      </c>
      <c r="AR58" s="26" t="n">
        <f aca="false">AP58/AQ58*100</f>
        <v>337966.666666667</v>
      </c>
      <c r="AS58" s="24" t="n">
        <v>6786.6</v>
      </c>
      <c r="AT58" s="26" t="n">
        <f aca="false">AS58/AR58*100</f>
        <v>2.00806785679061</v>
      </c>
      <c r="AU58" s="24" t="n">
        <v>8484.9</v>
      </c>
      <c r="AV58" s="29" t="n">
        <v>2.5</v>
      </c>
      <c r="AW58" s="0" t="n">
        <f aca="false">AU58/AV58*100</f>
        <v>339396</v>
      </c>
      <c r="AX58" s="24" t="n">
        <v>4829.6</v>
      </c>
      <c r="AY58" s="26" t="n">
        <f aca="false">AX58/AW58*100</f>
        <v>1.42299850322337</v>
      </c>
      <c r="AZ58" s="25" t="n">
        <v>23177.4</v>
      </c>
      <c r="BA58" s="27" t="n">
        <v>5.7</v>
      </c>
      <c r="BB58" s="0" t="n">
        <f aca="false">AZ58/BA58*100</f>
        <v>406621.052631579</v>
      </c>
      <c r="BC58" s="30" t="n">
        <v>14846.7</v>
      </c>
      <c r="BD58" s="26" t="n">
        <f aca="false">BC58/BB58*100</f>
        <v>3.65123741230682</v>
      </c>
      <c r="BE58" s="25" t="n">
        <v>16065.3</v>
      </c>
      <c r="BF58" s="25" t="n">
        <v>3.6</v>
      </c>
      <c r="BG58" s="0" t="n">
        <f aca="false">BE58/BF58*100</f>
        <v>446258.333333333</v>
      </c>
      <c r="BH58" s="24" t="n">
        <v>7513.1</v>
      </c>
      <c r="BI58" s="26" t="n">
        <f aca="false">BH58/BG58*100</f>
        <v>1.68357640380198</v>
      </c>
      <c r="BJ58" s="25" t="n">
        <v>10348.8</v>
      </c>
      <c r="BK58" s="27" t="n">
        <v>2.3</v>
      </c>
      <c r="BL58" s="0" t="n">
        <f aca="false">BJ58/BK58*100</f>
        <v>449947.826086957</v>
      </c>
      <c r="BM58" s="31" t="n">
        <v>7895.6258</v>
      </c>
      <c r="BN58" s="26" t="n">
        <f aca="false">BM58/BL58*100</f>
        <v>1.75478696467223</v>
      </c>
      <c r="BO58" s="25" t="n">
        <v>12833.6</v>
      </c>
      <c r="BP58" s="27" t="n">
        <v>2.4</v>
      </c>
      <c r="BQ58" s="0" t="n">
        <f aca="false">BO58/BP58*100</f>
        <v>534733.333333333</v>
      </c>
      <c r="BR58" s="31" t="n">
        <v>6596.9321</v>
      </c>
      <c r="BS58" s="26" t="n">
        <f aca="false">BR58/BQ58*100</f>
        <v>1.23368634210198</v>
      </c>
      <c r="BT58" s="30" t="n">
        <v>13457.7</v>
      </c>
      <c r="BU58" s="27" t="n">
        <v>2</v>
      </c>
      <c r="BV58" s="0" t="n">
        <f aca="false">BT58/BU58*100</f>
        <v>672885</v>
      </c>
      <c r="BW58" s="32"/>
      <c r="BX58" s="33" t="n">
        <v>1.2</v>
      </c>
      <c r="BY58" s="34" t="n">
        <v>9717.0967</v>
      </c>
      <c r="BZ58" s="35" t="n">
        <v>1.25840641992145</v>
      </c>
      <c r="CA58" s="0" t="n">
        <f aca="false">BY58/BZ58*100</f>
        <v>772174.7558</v>
      </c>
      <c r="CB58" s="31" t="n">
        <v>3123.0869</v>
      </c>
      <c r="CC58" s="26" t="n">
        <f aca="false">CB58/CA58*100</f>
        <v>0.404453380085493</v>
      </c>
    </row>
    <row r="59" customFormat="false" ht="15" hidden="false" customHeight="false" outlineLevel="0" collapsed="false">
      <c r="A59" s="0" t="s">
        <v>58</v>
      </c>
      <c r="B59" s="24" t="n">
        <v>4770</v>
      </c>
      <c r="C59" s="25" t="n">
        <v>7.3</v>
      </c>
      <c r="D59" s="26" t="n">
        <f aca="false">B59/C59*100</f>
        <v>65342.4657534247</v>
      </c>
      <c r="E59" s="25" t="n">
        <v>901672</v>
      </c>
      <c r="F59" s="0" t="n">
        <f aca="false">E59/D59*100</f>
        <v>1379.91731656185</v>
      </c>
      <c r="G59" s="24" t="n">
        <v>10235.9</v>
      </c>
      <c r="H59" s="25" t="n">
        <v>11.8</v>
      </c>
      <c r="I59" s="0" t="n">
        <f aca="false">G59/H59*100</f>
        <v>86744.9152542373</v>
      </c>
      <c r="J59" s="24" t="n">
        <v>704483</v>
      </c>
      <c r="K59" s="26" t="n">
        <f aca="false">J59/I59*100</f>
        <v>812.131751971004</v>
      </c>
      <c r="L59" s="24" t="n">
        <v>19278.6</v>
      </c>
      <c r="M59" s="25" t="n">
        <v>17.8</v>
      </c>
      <c r="N59" s="26" t="n">
        <f aca="false">L59/M59*100</f>
        <v>108306.741573034</v>
      </c>
      <c r="O59" s="25" t="n">
        <v>913634</v>
      </c>
      <c r="P59" s="26" t="n">
        <f aca="false">O59/N59*100</f>
        <v>843.561524177067</v>
      </c>
      <c r="Q59" s="25" t="n">
        <v>22552.9</v>
      </c>
      <c r="R59" s="25" t="n">
        <v>19.4</v>
      </c>
      <c r="S59" s="26" t="n">
        <f aca="false">Q59/R59*100</f>
        <v>116252.06185567</v>
      </c>
      <c r="T59" s="25" t="n">
        <v>1094.1</v>
      </c>
      <c r="U59" s="0" t="n">
        <f aca="false">T59/S59*100</f>
        <v>0.941144597812255</v>
      </c>
      <c r="V59" s="24" t="n">
        <v>8316.2</v>
      </c>
      <c r="W59" s="25" t="n">
        <v>8.8</v>
      </c>
      <c r="X59" s="26" t="n">
        <f aca="false">V59/W59*100</f>
        <v>94502.2727272727</v>
      </c>
      <c r="Y59" s="25" t="n">
        <v>1983.4</v>
      </c>
      <c r="Z59" s="0" t="n">
        <f aca="false">Y59/X59*100</f>
        <v>2.09878550299416</v>
      </c>
      <c r="AA59" s="24" t="n">
        <v>21594.4</v>
      </c>
      <c r="AB59" s="27" t="n">
        <v>17.6</v>
      </c>
      <c r="AC59" s="26" t="n">
        <f aca="false">AA59/AB59*100</f>
        <v>122695.454545455</v>
      </c>
      <c r="AD59" s="24" t="n">
        <v>1232.9</v>
      </c>
      <c r="AE59" s="26" t="n">
        <f aca="false">AD59/AC59*100</f>
        <v>1.00484570073723</v>
      </c>
      <c r="AF59" s="24" t="n">
        <v>29563.1</v>
      </c>
      <c r="AG59" s="28" t="n">
        <v>19.8</v>
      </c>
      <c r="AH59" s="26" t="n">
        <f aca="false">AF59/AG59*100</f>
        <v>149308.585858586</v>
      </c>
      <c r="AI59" s="24" t="n">
        <v>1497.2</v>
      </c>
      <c r="AJ59" s="26" t="n">
        <f aca="false">AI59/AH59*100</f>
        <v>1.00275546204559</v>
      </c>
      <c r="AK59" s="24" t="n">
        <v>16019.9</v>
      </c>
      <c r="AL59" s="29" t="n">
        <v>8.5</v>
      </c>
      <c r="AM59" s="0" t="n">
        <f aca="false">AK59/AL59*100</f>
        <v>188469.411764706</v>
      </c>
      <c r="AN59" s="24" t="n">
        <v>2195.3</v>
      </c>
      <c r="AO59" s="26" t="n">
        <f aca="false">AN59/AM59*100</f>
        <v>1.16480439952809</v>
      </c>
      <c r="AP59" s="24" t="n">
        <v>29275.1</v>
      </c>
      <c r="AQ59" s="29" t="n">
        <v>15.1</v>
      </c>
      <c r="AR59" s="26" t="n">
        <f aca="false">AP59/AQ59*100</f>
        <v>193874.834437086</v>
      </c>
      <c r="AS59" s="24" t="n">
        <v>2889.2</v>
      </c>
      <c r="AT59" s="26" t="n">
        <f aca="false">AS59/AR59*100</f>
        <v>1.49023982838658</v>
      </c>
      <c r="AU59" s="24" t="n">
        <v>25279</v>
      </c>
      <c r="AV59" s="29" t="n">
        <v>12</v>
      </c>
      <c r="AW59" s="0" t="n">
        <f aca="false">AU59/AV59*100</f>
        <v>210658.333333333</v>
      </c>
      <c r="AX59" s="24" t="n">
        <v>3620.9</v>
      </c>
      <c r="AY59" s="26" t="n">
        <f aca="false">AX59/AW59*100</f>
        <v>1.71884963803948</v>
      </c>
      <c r="AZ59" s="25" t="n">
        <v>32939.2</v>
      </c>
      <c r="BA59" s="27" t="n">
        <v>13.2</v>
      </c>
      <c r="BB59" s="0" t="n">
        <f aca="false">AZ59/BA59*100</f>
        <v>249539.393939394</v>
      </c>
      <c r="BC59" s="30" t="n">
        <v>3615</v>
      </c>
      <c r="BD59" s="26" t="n">
        <f aca="false">BC59/BB59*100</f>
        <v>1.44866906300092</v>
      </c>
      <c r="BE59" s="25" t="n">
        <v>33920.3</v>
      </c>
      <c r="BF59" s="25" t="n">
        <v>12.3</v>
      </c>
      <c r="BG59" s="0" t="n">
        <f aca="false">BE59/BF59*100</f>
        <v>275774.796747968</v>
      </c>
      <c r="BH59" s="24" t="n">
        <v>3945</v>
      </c>
      <c r="BI59" s="26" t="n">
        <f aca="false">BH59/BG59*100</f>
        <v>1.43051506030312</v>
      </c>
      <c r="BJ59" s="25" t="n">
        <v>35382.4</v>
      </c>
      <c r="BK59" s="27" t="n">
        <v>12.8</v>
      </c>
      <c r="BL59" s="0" t="n">
        <f aca="false">BJ59/BK59*100</f>
        <v>276425</v>
      </c>
      <c r="BM59" s="31" t="n">
        <v>6478.8733</v>
      </c>
      <c r="BN59" s="26" t="n">
        <f aca="false">BM59/BL59*100</f>
        <v>2.34380873654698</v>
      </c>
      <c r="BO59" s="25" t="n">
        <v>36335.6</v>
      </c>
      <c r="BP59" s="27" t="n">
        <v>13.4</v>
      </c>
      <c r="BQ59" s="0" t="n">
        <f aca="false">BO59/BP59*100</f>
        <v>271161.194029851</v>
      </c>
      <c r="BR59" s="31" t="n">
        <v>8328.095</v>
      </c>
      <c r="BS59" s="26" t="n">
        <f aca="false">BR59/BQ59*100</f>
        <v>3.07127095740816</v>
      </c>
      <c r="BT59" s="30" t="n">
        <v>41842.4</v>
      </c>
      <c r="BU59" s="27" t="n">
        <v>11</v>
      </c>
      <c r="BV59" s="0" t="n">
        <f aca="false">BT59/BU59*100</f>
        <v>380385.454545455</v>
      </c>
      <c r="BW59" s="32"/>
      <c r="BX59" s="33" t="n">
        <v>2.3</v>
      </c>
      <c r="BY59" s="34" t="n">
        <v>47103.5358</v>
      </c>
      <c r="BZ59" s="35" t="n">
        <v>13.138342030268</v>
      </c>
      <c r="CA59" s="0" t="n">
        <f aca="false">BY59/BZ59*100</f>
        <v>358519.6343</v>
      </c>
      <c r="CB59" s="31" t="n">
        <v>8067.3479</v>
      </c>
      <c r="CC59" s="26" t="n">
        <f aca="false">CB59/CA59*100</f>
        <v>2.25018301040926</v>
      </c>
    </row>
    <row r="60" customFormat="false" ht="15" hidden="false" customHeight="false" outlineLevel="0" collapsed="false">
      <c r="A60" s="0" t="s">
        <v>59</v>
      </c>
      <c r="B60" s="24" t="n">
        <v>709.3</v>
      </c>
      <c r="C60" s="0" t="n">
        <v>2.4</v>
      </c>
      <c r="D60" s="26" t="n">
        <f aca="false">B60/C60*100</f>
        <v>29554.1666666667</v>
      </c>
      <c r="E60" s="25" t="n">
        <v>380388</v>
      </c>
      <c r="F60" s="0" t="n">
        <f aca="false">E60/D60*100</f>
        <v>1287.08755110673</v>
      </c>
      <c r="G60" s="24" t="n">
        <v>2827</v>
      </c>
      <c r="H60" s="25" t="n">
        <v>6</v>
      </c>
      <c r="I60" s="0" t="n">
        <f aca="false">G60/H60*100</f>
        <v>47116.6666666667</v>
      </c>
      <c r="J60" s="24" t="n">
        <v>501831</v>
      </c>
      <c r="K60" s="26" t="n">
        <f aca="false">J60/I60*100</f>
        <v>1065.08171206226</v>
      </c>
      <c r="L60" s="24" t="n">
        <v>2709.6</v>
      </c>
      <c r="M60" s="0" t="n">
        <v>6.3</v>
      </c>
      <c r="N60" s="26" t="n">
        <f aca="false">L60/M60*100</f>
        <v>43009.5238095238</v>
      </c>
      <c r="O60" s="25" t="n">
        <v>1273919</v>
      </c>
      <c r="P60" s="26" t="n">
        <f aca="false">O60/N60*100</f>
        <v>2961.9463020372</v>
      </c>
      <c r="Q60" s="25" t="n">
        <v>2561.5</v>
      </c>
      <c r="R60" s="25" t="n">
        <v>5.1</v>
      </c>
      <c r="S60" s="26" t="n">
        <f aca="false">Q60/R60*100</f>
        <v>50225.4901960784</v>
      </c>
      <c r="T60" s="25" t="n">
        <v>1669.2</v>
      </c>
      <c r="U60" s="0" t="n">
        <f aca="false">T60/S60*100</f>
        <v>3.32341206324419</v>
      </c>
      <c r="V60" s="24" t="n">
        <v>3391</v>
      </c>
      <c r="W60" s="25" t="n">
        <v>7.7</v>
      </c>
      <c r="X60" s="26" t="n">
        <f aca="false">V60/W60*100</f>
        <v>44038.961038961</v>
      </c>
      <c r="Y60" s="25" t="n">
        <v>571.2</v>
      </c>
      <c r="Z60" s="0" t="n">
        <f aca="false">Y60/X60*100</f>
        <v>1.29703332350339</v>
      </c>
      <c r="AA60" s="24" t="n">
        <v>2517.2</v>
      </c>
      <c r="AB60" s="27" t="n">
        <v>3.8</v>
      </c>
      <c r="AC60" s="26" t="n">
        <f aca="false">AA60/AB60*100</f>
        <v>66242.1052631579</v>
      </c>
      <c r="AD60" s="32" t="n">
        <v>684.1</v>
      </c>
      <c r="AE60" s="26" t="n">
        <f aca="false">AD60/AC60*100</f>
        <v>1.0327268393453</v>
      </c>
      <c r="AF60" s="24" t="n">
        <v>2056.8</v>
      </c>
      <c r="AG60" s="28" t="n">
        <v>3.2</v>
      </c>
      <c r="AH60" s="26" t="n">
        <f aca="false">AF60/AG60*100</f>
        <v>64275</v>
      </c>
      <c r="AI60" s="24" t="n">
        <v>1019.9</v>
      </c>
      <c r="AJ60" s="26" t="n">
        <f aca="false">AI60/AH60*100</f>
        <v>1.58677557370673</v>
      </c>
      <c r="AK60" s="24" t="n">
        <v>2338</v>
      </c>
      <c r="AL60" s="29" t="n">
        <v>3</v>
      </c>
      <c r="AM60" s="0" t="n">
        <f aca="false">AK60/AL60*100</f>
        <v>77933.3333333333</v>
      </c>
      <c r="AN60" s="24" t="n">
        <v>1058</v>
      </c>
      <c r="AO60" s="26" t="n">
        <f aca="false">AN60/AM60*100</f>
        <v>1.35757057313944</v>
      </c>
      <c r="AP60" s="24" t="n">
        <v>3475.4</v>
      </c>
      <c r="AQ60" s="29" t="n">
        <v>3.9</v>
      </c>
      <c r="AR60" s="26" t="n">
        <f aca="false">AP60/AQ60*100</f>
        <v>89112.8205128205</v>
      </c>
      <c r="AS60" s="24" t="n">
        <v>877</v>
      </c>
      <c r="AT60" s="26" t="n">
        <f aca="false">AS60/AR60*100</f>
        <v>0.984145709846349</v>
      </c>
      <c r="AU60" s="24" t="n">
        <v>2076.3</v>
      </c>
      <c r="AV60" s="29" t="n">
        <v>2.6</v>
      </c>
      <c r="AW60" s="0" t="n">
        <f aca="false">AU60/AV60*100</f>
        <v>79857.6923076923</v>
      </c>
      <c r="AX60" s="24" t="n">
        <v>680.5</v>
      </c>
      <c r="AY60" s="26" t="n">
        <f aca="false">AX60/AW60*100</f>
        <v>0.852140827433415</v>
      </c>
      <c r="AZ60" s="25" t="n">
        <v>5697.6</v>
      </c>
      <c r="BA60" s="27" t="n">
        <v>3.6</v>
      </c>
      <c r="BB60" s="0" t="n">
        <f aca="false">AZ60/BA60*100</f>
        <v>158266.666666667</v>
      </c>
      <c r="BC60" s="30" t="n">
        <v>1141.1</v>
      </c>
      <c r="BD60" s="26" t="n">
        <f aca="false">BC60/BB60*100</f>
        <v>0.720998315080034</v>
      </c>
      <c r="BE60" s="25" t="n">
        <v>3606</v>
      </c>
      <c r="BF60" s="25" t="n">
        <v>2.7</v>
      </c>
      <c r="BG60" s="0" t="n">
        <f aca="false">BE60/BF60*100</f>
        <v>133555.555555556</v>
      </c>
      <c r="BH60" s="24" t="n">
        <v>1386.3</v>
      </c>
      <c r="BI60" s="26" t="n">
        <f aca="false">BH60/BG60*100</f>
        <v>1.03799500831947</v>
      </c>
      <c r="BJ60" s="25" t="n">
        <v>4665.4</v>
      </c>
      <c r="BK60" s="27" t="n">
        <v>3.6</v>
      </c>
      <c r="BL60" s="0" t="n">
        <f aca="false">BJ60/BK60*100</f>
        <v>129594.444444444</v>
      </c>
      <c r="BM60" s="31" t="n">
        <v>841.8007</v>
      </c>
      <c r="BN60" s="26" t="n">
        <f aca="false">BM60/BL60*100</f>
        <v>0.649565422043126</v>
      </c>
      <c r="BO60" s="25" t="n">
        <v>4463.9</v>
      </c>
      <c r="BP60" s="27" t="n">
        <v>3.2</v>
      </c>
      <c r="BQ60" s="0" t="n">
        <f aca="false">BO60/BP60*100</f>
        <v>139496.875</v>
      </c>
      <c r="BR60" s="31" t="n">
        <v>820.7933</v>
      </c>
      <c r="BS60" s="26" t="n">
        <f aca="false">BR60/BQ60*100</f>
        <v>0.588395474809024</v>
      </c>
      <c r="BT60" s="30" t="n">
        <v>6936</v>
      </c>
      <c r="BU60" s="27" t="n">
        <v>3.5</v>
      </c>
      <c r="BV60" s="0" t="n">
        <f aca="false">BT60/BU60*100</f>
        <v>198171.428571429</v>
      </c>
      <c r="BW60" s="32"/>
      <c r="BX60" s="33" t="n">
        <v>0.6</v>
      </c>
      <c r="BY60" s="34" t="n">
        <v>5270.9781</v>
      </c>
      <c r="BZ60" s="35" t="n">
        <v>3.18755522423819</v>
      </c>
      <c r="CA60" s="0" t="n">
        <f aca="false">BY60/BZ60*100</f>
        <v>165361.1539</v>
      </c>
      <c r="CB60" s="31" t="n">
        <v>1673.6064</v>
      </c>
      <c r="CC60" s="26" t="n">
        <f aca="false">CB60/CA60*100</f>
        <v>1.01209163127399</v>
      </c>
    </row>
    <row r="61" customFormat="false" ht="15" hidden="false" customHeight="false" outlineLevel="0" collapsed="false">
      <c r="A61" s="0" t="s">
        <v>60</v>
      </c>
      <c r="B61" s="24" t="n">
        <v>47975.7</v>
      </c>
      <c r="C61" s="25" t="n">
        <v>10.1</v>
      </c>
      <c r="D61" s="26" t="n">
        <f aca="false">B61/C61*100</f>
        <v>475006.930693069</v>
      </c>
      <c r="E61" s="25" t="n">
        <v>13822921</v>
      </c>
      <c r="F61" s="0" t="n">
        <f aca="false">E61/D61*100</f>
        <v>2910.04617129088</v>
      </c>
      <c r="G61" s="24" t="n">
        <v>68572.6</v>
      </c>
      <c r="H61" s="25" t="n">
        <v>7.7</v>
      </c>
      <c r="I61" s="0" t="n">
        <f aca="false">G61/H61*100</f>
        <v>890553.246753247</v>
      </c>
      <c r="J61" s="24" t="n">
        <v>11279134</v>
      </c>
      <c r="K61" s="26" t="n">
        <f aca="false">J61/I61*100</f>
        <v>1266.53111884339</v>
      </c>
      <c r="L61" s="24" t="n">
        <v>80903.9</v>
      </c>
      <c r="M61" s="0" t="n">
        <v>8</v>
      </c>
      <c r="N61" s="26" t="n">
        <f aca="false">L61/M61*100</f>
        <v>1011298.75</v>
      </c>
      <c r="O61" s="25" t="n">
        <v>13933408</v>
      </c>
      <c r="P61" s="26" t="n">
        <f aca="false">O61/N61*100</f>
        <v>1377.7736796372</v>
      </c>
      <c r="Q61" s="25" t="n">
        <v>60355.5</v>
      </c>
      <c r="R61" s="25" t="n">
        <v>7</v>
      </c>
      <c r="S61" s="26" t="n">
        <f aca="false">Q61/R61*100</f>
        <v>862221.428571429</v>
      </c>
      <c r="T61" s="25" t="n">
        <v>28928.7</v>
      </c>
      <c r="U61" s="0" t="n">
        <f aca="false">T61/S61*100</f>
        <v>3.35513582026493</v>
      </c>
      <c r="V61" s="24" t="n">
        <v>57055.2</v>
      </c>
      <c r="W61" s="25" t="n">
        <v>8</v>
      </c>
      <c r="X61" s="26" t="n">
        <f aca="false">V61/W61*100</f>
        <v>713190</v>
      </c>
      <c r="Y61" s="25" t="n">
        <v>16656.2</v>
      </c>
      <c r="Z61" s="0" t="n">
        <f aca="false">Y61/X61*100</f>
        <v>2.33545058119155</v>
      </c>
      <c r="AA61" s="24" t="n">
        <v>59747.8</v>
      </c>
      <c r="AB61" s="27" t="n">
        <v>5.8</v>
      </c>
      <c r="AC61" s="26" t="n">
        <f aca="false">AA61/AB61*100</f>
        <v>1030134.48275862</v>
      </c>
      <c r="AD61" s="24" t="n">
        <v>22591.8</v>
      </c>
      <c r="AE61" s="26" t="n">
        <f aca="false">AD61/AC61*100</f>
        <v>2.19309229795909</v>
      </c>
      <c r="AF61" s="24" t="n">
        <v>74410.4</v>
      </c>
      <c r="AG61" s="28" t="n">
        <v>5.8</v>
      </c>
      <c r="AH61" s="26" t="n">
        <f aca="false">AF61/AG61*100</f>
        <v>1282937.93103448</v>
      </c>
      <c r="AI61" s="24" t="n">
        <v>30620.1</v>
      </c>
      <c r="AJ61" s="26" t="n">
        <f aca="false">AI61/AH61*100</f>
        <v>2.38671717931902</v>
      </c>
      <c r="AK61" s="24" t="n">
        <v>61642.6</v>
      </c>
      <c r="AL61" s="29" t="n">
        <v>4.1</v>
      </c>
      <c r="AM61" s="0" t="n">
        <f aca="false">AK61/AL61*100</f>
        <v>1503478.04878049</v>
      </c>
      <c r="AN61" s="24" t="n">
        <v>33786.5</v>
      </c>
      <c r="AO61" s="26" t="n">
        <f aca="false">AN61/AM61*100</f>
        <v>2.24722269988612</v>
      </c>
      <c r="AP61" s="24" t="n">
        <v>96568.8</v>
      </c>
      <c r="AQ61" s="29" t="n">
        <v>6.4</v>
      </c>
      <c r="AR61" s="26" t="n">
        <f aca="false">AP61/AQ61*100</f>
        <v>1508887.5</v>
      </c>
      <c r="AS61" s="24" t="n">
        <v>40872.9</v>
      </c>
      <c r="AT61" s="26" t="n">
        <f aca="false">AS61/AR61*100</f>
        <v>2.70881029897855</v>
      </c>
      <c r="AU61" s="24" t="n">
        <v>89127.5</v>
      </c>
      <c r="AV61" s="29" t="n">
        <v>5.8</v>
      </c>
      <c r="AW61" s="0" t="n">
        <f aca="false">AU61/AV61*100</f>
        <v>1536681.03448276</v>
      </c>
      <c r="AX61" s="24" t="n">
        <v>28834.8</v>
      </c>
      <c r="AY61" s="26" t="n">
        <f aca="false">AX61/AW61*100</f>
        <v>1.87643364842501</v>
      </c>
      <c r="AZ61" s="25" t="n">
        <v>102656.6</v>
      </c>
      <c r="BA61" s="27" t="n">
        <v>7.3</v>
      </c>
      <c r="BB61" s="0" t="n">
        <f aca="false">AZ61/BA61*100</f>
        <v>1406254.79452055</v>
      </c>
      <c r="BC61" s="30" t="n">
        <v>39669.3</v>
      </c>
      <c r="BD61" s="26" t="n">
        <f aca="false">BC61/BB61*100</f>
        <v>2.82091838225696</v>
      </c>
      <c r="BE61" s="25" t="n">
        <v>139857</v>
      </c>
      <c r="BF61" s="25" t="n">
        <v>8.4</v>
      </c>
      <c r="BG61" s="0" t="n">
        <f aca="false">BE61/BF61*100</f>
        <v>1664964.28571429</v>
      </c>
      <c r="BH61" s="24" t="n">
        <v>52454.1</v>
      </c>
      <c r="BI61" s="26" t="n">
        <f aca="false">BH61/BG61*100</f>
        <v>3.15046397391622</v>
      </c>
      <c r="BJ61" s="25" t="n">
        <v>193672.4</v>
      </c>
      <c r="BK61" s="27" t="n">
        <v>10.3</v>
      </c>
      <c r="BL61" s="0" t="n">
        <f aca="false">BJ61/BK61*100</f>
        <v>1880314.5631068</v>
      </c>
      <c r="BM61" s="31" t="n">
        <v>44762.0263</v>
      </c>
      <c r="BN61" s="26" t="n">
        <f aca="false">BM61/BL61*100</f>
        <v>2.38056052844907</v>
      </c>
      <c r="BO61" s="25" t="n">
        <v>153822.9</v>
      </c>
      <c r="BP61" s="27" t="n">
        <v>6.9</v>
      </c>
      <c r="BQ61" s="0" t="n">
        <f aca="false">BO61/BP61*100</f>
        <v>2229317.39130435</v>
      </c>
      <c r="BR61" s="31" t="n">
        <v>39781.1867</v>
      </c>
      <c r="BS61" s="26" t="n">
        <f aca="false">BR61/BQ61*100</f>
        <v>1.78445594401094</v>
      </c>
      <c r="BT61" s="30" t="n">
        <v>168148.7</v>
      </c>
      <c r="BU61" s="27" t="n">
        <v>6.3</v>
      </c>
      <c r="BV61" s="0" t="n">
        <f aca="false">BT61/BU61*100</f>
        <v>2669026.98412698</v>
      </c>
      <c r="BW61" s="32"/>
      <c r="BX61" s="33" t="n">
        <v>1.3</v>
      </c>
      <c r="BY61" s="34" t="n">
        <v>185485.2318</v>
      </c>
      <c r="BZ61" s="35" t="n">
        <v>6.48471243121199</v>
      </c>
      <c r="CA61" s="0" t="n">
        <f aca="false">BY61/BZ61*100</f>
        <v>2860346.2955</v>
      </c>
      <c r="CB61" s="31" t="n">
        <v>45716.0522</v>
      </c>
      <c r="CC61" s="26" t="n">
        <f aca="false">CB61/CA61*100</f>
        <v>1.59826984137977</v>
      </c>
    </row>
    <row r="62" customFormat="false" ht="15" hidden="false" customHeight="false" outlineLevel="0" collapsed="false">
      <c r="A62" s="0" t="s">
        <v>61</v>
      </c>
      <c r="B62" s="24" t="n">
        <v>4089.2</v>
      </c>
      <c r="C62" s="25" t="n">
        <v>0.2</v>
      </c>
      <c r="D62" s="26" t="n">
        <f aca="false">B62/C62*100</f>
        <v>2044600</v>
      </c>
      <c r="E62" s="25" t="n">
        <v>1970729</v>
      </c>
      <c r="F62" s="0" t="n">
        <f aca="false">E62/D62*100</f>
        <v>96.3870194659102</v>
      </c>
      <c r="G62" s="24" t="n">
        <v>10207</v>
      </c>
      <c r="H62" s="25" t="n">
        <v>0.4</v>
      </c>
      <c r="I62" s="0" t="n">
        <f aca="false">G62/H62*100</f>
        <v>2551750</v>
      </c>
      <c r="J62" s="24" t="n">
        <v>18746078</v>
      </c>
      <c r="K62" s="26" t="n">
        <f aca="false">J62/I62*100</f>
        <v>734.636151660625</v>
      </c>
      <c r="L62" s="24" t="n">
        <v>14520.4</v>
      </c>
      <c r="M62" s="25" t="n">
        <v>0.6</v>
      </c>
      <c r="N62" s="26" t="n">
        <f aca="false">L62/M62*100</f>
        <v>2420066.66666667</v>
      </c>
      <c r="O62" s="25" t="n">
        <v>19399255</v>
      </c>
      <c r="P62" s="26" t="n">
        <f aca="false">O62/N62*100</f>
        <v>801.600024792705</v>
      </c>
      <c r="Q62" s="25" t="n">
        <v>17846.8</v>
      </c>
      <c r="R62" s="25" t="n">
        <v>0.7</v>
      </c>
      <c r="S62" s="26" t="n">
        <f aca="false">Q62/R62*100</f>
        <v>2549542.85714286</v>
      </c>
      <c r="T62" s="25" t="n">
        <v>22741.6</v>
      </c>
      <c r="U62" s="0" t="n">
        <f aca="false">T62/S62*100</f>
        <v>0.891987359078378</v>
      </c>
      <c r="V62" s="24" t="n">
        <v>11822.1</v>
      </c>
      <c r="W62" s="0" t="n">
        <v>0.4</v>
      </c>
      <c r="X62" s="26" t="n">
        <f aca="false">V62/W62*100</f>
        <v>2955525</v>
      </c>
      <c r="Y62" s="25" t="n">
        <v>23379.8</v>
      </c>
      <c r="Z62" s="0" t="n">
        <f aca="false">Y62/X62*100</f>
        <v>0.791054042851947</v>
      </c>
      <c r="AA62" s="24" t="n">
        <v>27968</v>
      </c>
      <c r="AB62" s="27" t="n">
        <v>0.9</v>
      </c>
      <c r="AC62" s="26" t="n">
        <f aca="false">AA62/AB62*100</f>
        <v>3107555.55555556</v>
      </c>
      <c r="AD62" s="24" t="n">
        <v>29208.5</v>
      </c>
      <c r="AE62" s="26" t="n">
        <f aca="false">AD62/AC62*100</f>
        <v>0.939918835812357</v>
      </c>
      <c r="AF62" s="24" t="n">
        <v>73798.9</v>
      </c>
      <c r="AG62" s="28" t="n">
        <v>1.8</v>
      </c>
      <c r="AH62" s="26" t="n">
        <f aca="false">AF62/AG62*100</f>
        <v>4099938.88888889</v>
      </c>
      <c r="AI62" s="24" t="n">
        <v>33700.8</v>
      </c>
      <c r="AJ62" s="26" t="n">
        <f aca="false">AI62/AH62*100</f>
        <v>0.821982983486204</v>
      </c>
      <c r="AK62" s="24" t="n">
        <v>27080</v>
      </c>
      <c r="AL62" s="29" t="n">
        <v>0.6</v>
      </c>
      <c r="AM62" s="0" t="n">
        <f aca="false">AK62/AL62*100</f>
        <v>4513333.33333333</v>
      </c>
      <c r="AN62" s="24" t="n">
        <v>33666</v>
      </c>
      <c r="AO62" s="26" t="n">
        <f aca="false">AN62/AM62*100</f>
        <v>0.745923190546529</v>
      </c>
      <c r="AP62" s="24" t="n">
        <v>14145</v>
      </c>
      <c r="AQ62" s="29" t="n">
        <v>0.3</v>
      </c>
      <c r="AR62" s="26" t="n">
        <f aca="false">AP62/AQ62*100</f>
        <v>4715000</v>
      </c>
      <c r="AS62" s="24" t="n">
        <v>58120.5</v>
      </c>
      <c r="AT62" s="26" t="n">
        <f aca="false">AS62/AR62*100</f>
        <v>1.2326723223754</v>
      </c>
      <c r="AU62" s="24" t="n">
        <v>27071.4</v>
      </c>
      <c r="AV62" s="29" t="n">
        <v>0.6</v>
      </c>
      <c r="AW62" s="0" t="n">
        <f aca="false">AU62/AV62*100</f>
        <v>4511900</v>
      </c>
      <c r="AX62" s="24" t="n">
        <v>63984.1</v>
      </c>
      <c r="AY62" s="26" t="n">
        <f aca="false">AX62/AW62*100</f>
        <v>1.41811875263193</v>
      </c>
      <c r="AZ62" s="25" t="n">
        <v>45145.7</v>
      </c>
      <c r="BA62" s="27" t="n">
        <v>0.9</v>
      </c>
      <c r="BB62" s="0" t="n">
        <f aca="false">AZ62/BA62*100</f>
        <v>5016188.88888889</v>
      </c>
      <c r="BC62" s="30" t="n">
        <v>64430</v>
      </c>
      <c r="BD62" s="26" t="n">
        <f aca="false">BC62/BB62*100</f>
        <v>1.28444126461656</v>
      </c>
      <c r="BE62" s="25" t="n">
        <v>173187</v>
      </c>
      <c r="BF62" s="25" t="n">
        <v>3.3</v>
      </c>
      <c r="BG62" s="0" t="n">
        <f aca="false">BE62/BF62*100</f>
        <v>5248090.90909091</v>
      </c>
      <c r="BH62" s="24" t="n">
        <v>70236.3</v>
      </c>
      <c r="BI62" s="26" t="n">
        <f aca="false">BH62/BG62*100</f>
        <v>1.33832094787715</v>
      </c>
      <c r="BJ62" s="25" t="n">
        <v>206025.7</v>
      </c>
      <c r="BK62" s="27" t="n">
        <v>3.2</v>
      </c>
      <c r="BL62" s="0" t="n">
        <f aca="false">BJ62/BK62*100</f>
        <v>6438303.125</v>
      </c>
      <c r="BM62" s="31" t="n">
        <v>119070.3343</v>
      </c>
      <c r="BN62" s="26" t="n">
        <f aca="false">BM62/BL62*100</f>
        <v>1.84940553416394</v>
      </c>
      <c r="BO62" s="25" t="n">
        <v>265811.3</v>
      </c>
      <c r="BP62" s="27" t="n">
        <v>3.3</v>
      </c>
      <c r="BQ62" s="0" t="n">
        <f aca="false">BO62/BP62*100</f>
        <v>8054887.87878788</v>
      </c>
      <c r="BR62" s="31" t="n">
        <v>73590.7872</v>
      </c>
      <c r="BS62" s="26" t="n">
        <f aca="false">BR62/BQ62*100</f>
        <v>0.913616530824687</v>
      </c>
      <c r="BT62" s="30" t="n">
        <v>229058.8</v>
      </c>
      <c r="BU62" s="27" t="n">
        <v>2.1</v>
      </c>
      <c r="BV62" s="0" t="n">
        <f aca="false">BT62/BU62*100</f>
        <v>10907561.9047619</v>
      </c>
      <c r="BW62" s="32"/>
      <c r="BX62" s="33" t="n">
        <v>0.5</v>
      </c>
      <c r="BY62" s="34" t="n">
        <v>231859.315</v>
      </c>
      <c r="BZ62" s="35" t="n">
        <v>2.75245493353971</v>
      </c>
      <c r="CA62" s="0" t="n">
        <f aca="false">BY62/BZ62*100</f>
        <v>8423727.9301</v>
      </c>
      <c r="CB62" s="31" t="n">
        <v>50578.557</v>
      </c>
      <c r="CC62" s="26" t="n">
        <f aca="false">CB62/CA62*100</f>
        <v>0.600429612870932</v>
      </c>
    </row>
    <row r="63" customFormat="false" ht="15" hidden="false" customHeight="false" outlineLevel="0" collapsed="false">
      <c r="A63" s="0" t="s">
        <v>62</v>
      </c>
      <c r="B63" s="32" t="n">
        <v>31406.9</v>
      </c>
      <c r="C63" s="25" t="n">
        <v>7.3</v>
      </c>
      <c r="D63" s="26" t="n">
        <f aca="false">B63/C63*100</f>
        <v>430231.506849315</v>
      </c>
      <c r="E63" s="0" t="n">
        <v>12668089</v>
      </c>
      <c r="F63" s="0" t="n">
        <f aca="false">E63/D63*100</f>
        <v>2944.48193549825</v>
      </c>
      <c r="G63" s="32" t="n">
        <v>17679.8</v>
      </c>
      <c r="H63" s="0" t="n">
        <v>3.1</v>
      </c>
      <c r="I63" s="0" t="n">
        <f aca="false">G63/H63*100</f>
        <v>570316.129032258</v>
      </c>
      <c r="J63" s="32" t="n">
        <v>14637661</v>
      </c>
      <c r="K63" s="26" t="n">
        <f aca="false">J63/I63*100</f>
        <v>2566.58724080589</v>
      </c>
      <c r="L63" s="32" t="n">
        <v>21092.1</v>
      </c>
      <c r="M63" s="25" t="n">
        <v>2.9</v>
      </c>
      <c r="N63" s="26" t="n">
        <f aca="false">L63/M63*100</f>
        <v>727313.793103448</v>
      </c>
      <c r="O63" s="0" t="n">
        <v>15211114</v>
      </c>
      <c r="P63" s="26" t="n">
        <f aca="false">O63/N63*100</f>
        <v>2091.41008244793</v>
      </c>
      <c r="Q63" s="0" t="n">
        <v>38300</v>
      </c>
      <c r="R63" s="0" t="n">
        <v>4.6</v>
      </c>
      <c r="S63" s="26" t="n">
        <f aca="false">Q63/R63*100</f>
        <v>832608.695652174</v>
      </c>
      <c r="T63" s="25" t="n">
        <v>27418.7</v>
      </c>
      <c r="U63" s="0" t="n">
        <f aca="false">T63/S63*100</f>
        <v>3.29310757180157</v>
      </c>
      <c r="V63" s="32" t="n">
        <v>14646.1</v>
      </c>
      <c r="W63" s="0" t="n">
        <v>2.6</v>
      </c>
      <c r="X63" s="26" t="n">
        <f aca="false">V63/W63*100</f>
        <v>563311.538461539</v>
      </c>
      <c r="Y63" s="0" t="n">
        <v>41032.8</v>
      </c>
      <c r="Z63" s="0" t="n">
        <f aca="false">Y63/X63*100</f>
        <v>7.28421081380026</v>
      </c>
      <c r="AA63" s="24" t="n">
        <v>19351.6</v>
      </c>
      <c r="AB63" s="43" t="n">
        <v>2.4</v>
      </c>
      <c r="AC63" s="26" t="n">
        <f aca="false">AA63/AB63*100</f>
        <v>806316.666666667</v>
      </c>
      <c r="AD63" s="32" t="n">
        <v>39721.2</v>
      </c>
      <c r="AE63" s="26" t="n">
        <f aca="false">AD63/AC63*100</f>
        <v>4.92625312635648</v>
      </c>
      <c r="AF63" s="32" t="n">
        <v>29442.8</v>
      </c>
      <c r="AG63" s="28" t="n">
        <v>3</v>
      </c>
      <c r="AH63" s="26" t="n">
        <f aca="false">AF63/AG63*100</f>
        <v>981426.666666667</v>
      </c>
      <c r="AI63" s="24" t="n">
        <v>38531.9</v>
      </c>
      <c r="AJ63" s="26" t="n">
        <f aca="false">AI63/AH63*100</f>
        <v>3.92611096770688</v>
      </c>
      <c r="AK63" s="24" t="n">
        <v>57635.7</v>
      </c>
      <c r="AL63" s="28" t="n">
        <v>5.9</v>
      </c>
      <c r="AM63" s="0" t="n">
        <f aca="false">AK63/AL63*100</f>
        <v>976876.271186441</v>
      </c>
      <c r="AN63" s="24" t="n">
        <v>37748.5</v>
      </c>
      <c r="AO63" s="26" t="n">
        <f aca="false">AN63/AM63*100</f>
        <v>3.86420482444041</v>
      </c>
      <c r="AP63" s="32" t="n">
        <v>75044.8</v>
      </c>
      <c r="AQ63" s="28" t="n">
        <v>8</v>
      </c>
      <c r="AR63" s="26" t="n">
        <f aca="false">AP63/AQ63*100</f>
        <v>938060</v>
      </c>
      <c r="AS63" s="32" t="n">
        <v>31046.5</v>
      </c>
      <c r="AT63" s="26" t="n">
        <f aca="false">AS63/AR63*100</f>
        <v>3.30964970257766</v>
      </c>
      <c r="AU63" s="32" t="n">
        <v>51098</v>
      </c>
      <c r="AV63" s="29" t="n">
        <v>4.6</v>
      </c>
      <c r="AW63" s="0" t="n">
        <f aca="false">AU63/AV63*100</f>
        <v>1110826.08695652</v>
      </c>
      <c r="AX63" s="32" t="n">
        <v>29453.3</v>
      </c>
      <c r="AY63" s="26" t="n">
        <f aca="false">AX63/AW63*100</f>
        <v>2.65147716153274</v>
      </c>
      <c r="AZ63" s="0" t="n">
        <v>62878.1</v>
      </c>
      <c r="BA63" s="43" t="n">
        <v>5.2</v>
      </c>
      <c r="BB63" s="0" t="n">
        <f aca="false">AZ63/BA63*100</f>
        <v>1209194.23076923</v>
      </c>
      <c r="BC63" s="41" t="n">
        <v>14891</v>
      </c>
      <c r="BD63" s="26" t="n">
        <f aca="false">BC63/BB63*100</f>
        <v>1.23148123114407</v>
      </c>
      <c r="BE63" s="0" t="n">
        <v>47136.6</v>
      </c>
      <c r="BF63" s="25" t="n">
        <v>3.4</v>
      </c>
      <c r="BG63" s="0" t="n">
        <f aca="false">BE63/BF63*100</f>
        <v>1386370.58823529</v>
      </c>
      <c r="BH63" s="32" t="n">
        <v>29814.5</v>
      </c>
      <c r="BI63" s="26" t="n">
        <f aca="false">BH63/BG63*100</f>
        <v>2.1505433145369</v>
      </c>
      <c r="BJ63" s="25" t="n">
        <v>103405.8</v>
      </c>
      <c r="BK63" s="43" t="n">
        <v>7.2</v>
      </c>
      <c r="BL63" s="0" t="n">
        <f aca="false">BJ63/BK63*100</f>
        <v>1436191.66666667</v>
      </c>
      <c r="BM63" s="31" t="n">
        <v>21614.5016</v>
      </c>
      <c r="BN63" s="26" t="n">
        <f aca="false">BM63/BL63*100</f>
        <v>1.5049872591286</v>
      </c>
      <c r="BO63" s="0" t="n">
        <v>102687.7</v>
      </c>
      <c r="BP63" s="43" t="n">
        <v>6.2</v>
      </c>
      <c r="BQ63" s="0" t="n">
        <f aca="false">BO63/BP63*100</f>
        <v>1656253.22580645</v>
      </c>
      <c r="BR63" s="31" t="n">
        <v>28327.0283</v>
      </c>
      <c r="BS63" s="26" t="n">
        <f aca="false">BR63/BQ63*100</f>
        <v>1.710307811549</v>
      </c>
      <c r="BT63" s="41" t="n">
        <v>96945.4</v>
      </c>
      <c r="BU63" s="43" t="n">
        <v>5.4</v>
      </c>
      <c r="BV63" s="0" t="n">
        <f aca="false">BT63/BU63*100</f>
        <v>1795285.18518519</v>
      </c>
      <c r="BW63" s="32"/>
      <c r="BX63" s="33" t="n">
        <v>1.2</v>
      </c>
      <c r="BY63" s="34" t="n">
        <v>78108.1287</v>
      </c>
      <c r="BZ63" s="35" t="n">
        <v>4.40693567268142</v>
      </c>
      <c r="CA63" s="0" t="n">
        <f aca="false">BY63/BZ63*100</f>
        <v>1772390.9424</v>
      </c>
      <c r="CB63" s="31" t="n">
        <v>22008.3491</v>
      </c>
      <c r="CC63" s="26" t="n">
        <f aca="false">CB63/CA63*100</f>
        <v>1.24173220329136</v>
      </c>
    </row>
    <row r="64" customFormat="false" ht="15" hidden="false" customHeight="false" outlineLevel="0" collapsed="false">
      <c r="A64" s="0" t="s">
        <v>63</v>
      </c>
      <c r="B64" s="24" t="s">
        <v>90</v>
      </c>
      <c r="C64" s="25" t="s">
        <v>90</v>
      </c>
      <c r="D64" s="26"/>
      <c r="E64" s="25" t="n">
        <v>46076</v>
      </c>
      <c r="G64" s="24" t="n">
        <v>32.3</v>
      </c>
      <c r="H64" s="25" t="n">
        <v>1.8</v>
      </c>
      <c r="I64" s="0" t="n">
        <f aca="false">G64/H64*100</f>
        <v>1794.44444444444</v>
      </c>
      <c r="J64" s="24" t="n">
        <v>172902</v>
      </c>
      <c r="K64" s="26" t="n">
        <f aca="false">J64/I64*100</f>
        <v>9635.40557275542</v>
      </c>
      <c r="L64" s="32" t="n">
        <v>57.7</v>
      </c>
      <c r="M64" s="25" t="n">
        <v>1.9</v>
      </c>
      <c r="N64" s="26" t="n">
        <f aca="false">L64/M64*100</f>
        <v>3036.84210526316</v>
      </c>
      <c r="O64" s="25" t="n">
        <v>4432</v>
      </c>
      <c r="P64" s="26" t="n">
        <f aca="false">O64/N64*100</f>
        <v>145.941074523397</v>
      </c>
      <c r="Q64" s="25" t="n">
        <v>45.5</v>
      </c>
      <c r="R64" s="25" t="n">
        <v>2</v>
      </c>
      <c r="S64" s="26" t="n">
        <f aca="false">Q64/R64*100</f>
        <v>2275</v>
      </c>
      <c r="T64" s="25" t="n">
        <v>56.5</v>
      </c>
      <c r="U64" s="0" t="n">
        <f aca="false">T64/S64*100</f>
        <v>2.48351648351648</v>
      </c>
      <c r="V64" s="24" t="s">
        <v>90</v>
      </c>
      <c r="W64" s="25"/>
      <c r="X64" s="26"/>
      <c r="Y64" s="25" t="n">
        <v>26.4</v>
      </c>
      <c r="AA64" s="24" t="n">
        <v>111.8</v>
      </c>
      <c r="AB64" s="43" t="n">
        <v>2.8</v>
      </c>
      <c r="AC64" s="26" t="n">
        <f aca="false">AA64/AB64*100</f>
        <v>3992.85714285714</v>
      </c>
      <c r="AD64" s="24" t="n">
        <v>57.2</v>
      </c>
      <c r="AE64" s="26" t="n">
        <f aca="false">AD64/AC64*100</f>
        <v>1.43255813953488</v>
      </c>
      <c r="AF64" s="24" t="n">
        <v>226.1</v>
      </c>
      <c r="AG64" s="28" t="n">
        <v>3.9</v>
      </c>
      <c r="AH64" s="26" t="n">
        <f aca="false">AF64/AG64*100</f>
        <v>5797.4358974359</v>
      </c>
      <c r="AI64" s="24" t="n">
        <v>110.9</v>
      </c>
      <c r="AJ64" s="26" t="n">
        <f aca="false">AI64/AH64*100</f>
        <v>1.91291463954003</v>
      </c>
      <c r="AK64" s="24" t="n">
        <v>2.1</v>
      </c>
      <c r="AL64" s="29" t="n">
        <v>0</v>
      </c>
      <c r="AN64" s="24" t="n">
        <v>139.9</v>
      </c>
      <c r="AO64" s="26"/>
      <c r="AP64" s="24" t="n">
        <v>3.9</v>
      </c>
      <c r="AQ64" s="29" t="n">
        <v>0.1</v>
      </c>
      <c r="AR64" s="26" t="n">
        <f aca="false">AP64/AQ64*100</f>
        <v>3900</v>
      </c>
      <c r="AS64" s="24" t="n">
        <v>23.3</v>
      </c>
      <c r="AT64" s="26" t="n">
        <f aca="false">AS64/AR64*100</f>
        <v>0.597435897435897</v>
      </c>
      <c r="AU64" s="24" t="n">
        <v>10.3</v>
      </c>
      <c r="AV64" s="29" t="n">
        <v>0.2</v>
      </c>
      <c r="AW64" s="0" t="n">
        <f aca="false">AU64/AV64*100</f>
        <v>5150</v>
      </c>
      <c r="AX64" s="24" t="n">
        <v>468</v>
      </c>
      <c r="AY64" s="26" t="n">
        <f aca="false">AX64/AW64*100</f>
        <v>9.0873786407767</v>
      </c>
      <c r="AZ64" s="25" t="n">
        <v>9.6</v>
      </c>
      <c r="BA64" s="43" t="n">
        <v>0.1</v>
      </c>
      <c r="BB64" s="0" t="n">
        <f aca="false">AZ64/BA64*100</f>
        <v>9600</v>
      </c>
      <c r="BC64" s="30" t="n">
        <v>270.3</v>
      </c>
      <c r="BD64" s="26" t="n">
        <f aca="false">BC64/BB64*100</f>
        <v>2.815625</v>
      </c>
      <c r="BE64" s="25" t="n">
        <v>15.1</v>
      </c>
      <c r="BF64" s="0" t="n">
        <v>0.2</v>
      </c>
      <c r="BG64" s="0" t="n">
        <f aca="false">BE64/BF64*100</f>
        <v>7550</v>
      </c>
      <c r="BH64" s="24" t="n">
        <v>79.8</v>
      </c>
      <c r="BI64" s="26" t="n">
        <f aca="false">BH64/BG64*100</f>
        <v>1.05695364238411</v>
      </c>
      <c r="BJ64" s="25" t="n">
        <v>75.7</v>
      </c>
      <c r="BK64" s="43" t="n">
        <v>1.2</v>
      </c>
      <c r="BL64" s="0" t="n">
        <f aca="false">BJ64/BK64*100</f>
        <v>6308.33333333333</v>
      </c>
      <c r="BM64" s="31" t="n">
        <v>71.1597</v>
      </c>
      <c r="BN64" s="26" t="n">
        <f aca="false">BM64/BL64*100</f>
        <v>1.12802694848085</v>
      </c>
      <c r="BO64" s="0" t="n">
        <v>88.7</v>
      </c>
      <c r="BP64" s="43" t="n">
        <v>1</v>
      </c>
      <c r="BQ64" s="0" t="n">
        <f aca="false">BO64/BP64*100</f>
        <v>8870</v>
      </c>
      <c r="BR64" s="31" t="n">
        <v>28.4962</v>
      </c>
      <c r="BS64" s="26" t="n">
        <f aca="false">BR64/BQ64*100</f>
        <v>0.321264937993236</v>
      </c>
      <c r="BT64" s="41" t="n">
        <v>197.6</v>
      </c>
      <c r="BU64" s="43" t="n">
        <v>1.4</v>
      </c>
      <c r="BV64" s="0" t="n">
        <f aca="false">BT64/BU64*100</f>
        <v>14114.2857142857</v>
      </c>
      <c r="BW64" s="32"/>
      <c r="BX64" s="33" t="n">
        <v>0.8</v>
      </c>
      <c r="BZ64" s="35" t="n">
        <v>3.87493838235518</v>
      </c>
      <c r="CA64" s="0" t="n">
        <f aca="false">BY64/BZ64*100</f>
        <v>0</v>
      </c>
      <c r="CB64" s="31" t="n">
        <v>330.5709</v>
      </c>
      <c r="CC64" s="26"/>
    </row>
    <row r="65" customFormat="false" ht="15" hidden="false" customHeight="false" outlineLevel="0" collapsed="false">
      <c r="A65" s="0" t="s">
        <v>64</v>
      </c>
      <c r="B65" s="24" t="n">
        <v>126.2</v>
      </c>
      <c r="C65" s="25" t="n">
        <v>0.4</v>
      </c>
      <c r="D65" s="26" t="n">
        <f aca="false">B65/C65*100</f>
        <v>31550</v>
      </c>
      <c r="E65" s="25" t="n">
        <v>101786</v>
      </c>
      <c r="F65" s="0" t="n">
        <f aca="false">E65/D65*100</f>
        <v>322.618066561014</v>
      </c>
      <c r="G65" s="24" t="n">
        <v>825.2</v>
      </c>
      <c r="H65" s="25" t="n">
        <v>2.3</v>
      </c>
      <c r="I65" s="0" t="n">
        <f aca="false">G65/H65*100</f>
        <v>35878.2608695652</v>
      </c>
      <c r="J65" s="24" t="n">
        <v>592959</v>
      </c>
      <c r="K65" s="26" t="n">
        <f aca="false">J65/I65*100</f>
        <v>1652.6971643238</v>
      </c>
      <c r="L65" s="32" t="n">
        <v>2407.3</v>
      </c>
      <c r="M65" s="25" t="n">
        <v>5.6</v>
      </c>
      <c r="N65" s="26" t="n">
        <f aca="false">L65/M65*100</f>
        <v>42987.5</v>
      </c>
      <c r="O65" s="25" t="n">
        <v>363724</v>
      </c>
      <c r="P65" s="26" t="n">
        <f aca="false">O65/N65*100</f>
        <v>846.115731317243</v>
      </c>
      <c r="Q65" s="0" t="n">
        <v>3088.2</v>
      </c>
      <c r="R65" s="25" t="n">
        <v>6.4</v>
      </c>
      <c r="S65" s="26" t="n">
        <f aca="false">Q65/R65*100</f>
        <v>48253.125</v>
      </c>
      <c r="T65" s="25" t="n">
        <v>286.9</v>
      </c>
      <c r="U65" s="0" t="n">
        <f aca="false">T65/S65*100</f>
        <v>0.594572890356842</v>
      </c>
      <c r="V65" s="24" t="n">
        <v>972.6</v>
      </c>
      <c r="W65" s="25" t="n">
        <v>2</v>
      </c>
      <c r="X65" s="26" t="n">
        <f aca="false">V65/W65*100</f>
        <v>48630</v>
      </c>
      <c r="Y65" s="25" t="n">
        <v>527</v>
      </c>
      <c r="Z65" s="0" t="n">
        <f aca="false">Y65/X65*100</f>
        <v>1.08369319350195</v>
      </c>
      <c r="AA65" s="24" t="n">
        <v>137.8</v>
      </c>
      <c r="AB65" s="43" t="n">
        <v>0.2</v>
      </c>
      <c r="AC65" s="26" t="n">
        <f aca="false">AA65/AB65*100</f>
        <v>68900</v>
      </c>
      <c r="AD65" s="24" t="n">
        <v>461.6</v>
      </c>
      <c r="AE65" s="26" t="n">
        <f aca="false">AD65/AC65*100</f>
        <v>0.669956458635704</v>
      </c>
      <c r="AF65" s="24" t="n">
        <v>4017.5</v>
      </c>
      <c r="AG65" s="28" t="n">
        <v>4.8</v>
      </c>
      <c r="AH65" s="26" t="n">
        <f aca="false">AF65/AG65*100</f>
        <v>83697.9166666667</v>
      </c>
      <c r="AI65" s="24" t="n">
        <v>1201.1</v>
      </c>
      <c r="AJ65" s="26" t="n">
        <f aca="false">AI65/AH65*100</f>
        <v>1.4350416925949</v>
      </c>
      <c r="AK65" s="24" t="n">
        <v>4484.5</v>
      </c>
      <c r="AL65" s="29" t="n">
        <v>5.8</v>
      </c>
      <c r="AM65" s="0" t="n">
        <f aca="false">AK65/AL65*100</f>
        <v>77318.9655172414</v>
      </c>
      <c r="AN65" s="24" t="n">
        <v>1154</v>
      </c>
      <c r="AO65" s="26" t="n">
        <f aca="false">AN65/AM65*100</f>
        <v>1.49251867543762</v>
      </c>
      <c r="AP65" s="24" t="n">
        <v>5732.1</v>
      </c>
      <c r="AQ65" s="29" t="n">
        <v>6</v>
      </c>
      <c r="AR65" s="26" t="n">
        <f aca="false">AP65/AQ65*100</f>
        <v>95535</v>
      </c>
      <c r="AS65" s="24" t="n">
        <v>955.1</v>
      </c>
      <c r="AT65" s="26" t="n">
        <f aca="false">AS65/AR65*100</f>
        <v>0.999738315800492</v>
      </c>
      <c r="AU65" s="24" t="n">
        <v>11015.2</v>
      </c>
      <c r="AV65" s="29" t="n">
        <v>10.6</v>
      </c>
      <c r="AW65" s="0" t="n">
        <f aca="false">AU65/AV65*100</f>
        <v>103916.981132075</v>
      </c>
      <c r="AX65" s="24" t="n">
        <v>924.6</v>
      </c>
      <c r="AY65" s="26" t="n">
        <f aca="false">AX65/AW65*100</f>
        <v>0.889748710872249</v>
      </c>
      <c r="AZ65" s="25" t="n">
        <v>2311.7</v>
      </c>
      <c r="BA65" s="27" t="n">
        <v>1.8</v>
      </c>
      <c r="BB65" s="0" t="n">
        <f aca="false">AZ65/BA65*100</f>
        <v>128427.777777778</v>
      </c>
      <c r="BC65" s="30" t="n">
        <v>852.6</v>
      </c>
      <c r="BD65" s="26" t="n">
        <f aca="false">BC65/BB65*100</f>
        <v>0.663875070294589</v>
      </c>
      <c r="BE65" s="25" t="n">
        <v>2296.9</v>
      </c>
      <c r="BF65" s="0" t="n">
        <v>2.5</v>
      </c>
      <c r="BG65" s="0" t="n">
        <f aca="false">BE65/BF65*100</f>
        <v>91876</v>
      </c>
      <c r="BH65" s="24" t="n">
        <v>1769.7</v>
      </c>
      <c r="BI65" s="26" t="n">
        <f aca="false">BH65/BG65*100</f>
        <v>1.92618311637424</v>
      </c>
      <c r="BJ65" s="25" t="n">
        <v>2444.3</v>
      </c>
      <c r="BK65" s="43" t="n">
        <v>2.4</v>
      </c>
      <c r="BL65" s="0" t="n">
        <f aca="false">BJ65/BK65*100</f>
        <v>101845.833333333</v>
      </c>
      <c r="BM65" s="31" t="n">
        <v>1604.1255</v>
      </c>
      <c r="BN65" s="26" t="n">
        <f aca="false">BM65/BL65*100</f>
        <v>1.57505265311132</v>
      </c>
      <c r="BO65" s="25" t="n">
        <v>2429.3</v>
      </c>
      <c r="BP65" s="43" t="n">
        <v>2</v>
      </c>
      <c r="BQ65" s="0" t="n">
        <f aca="false">BO65/BP65*100</f>
        <v>121465</v>
      </c>
      <c r="BR65" s="31" t="n">
        <v>4263.9886</v>
      </c>
      <c r="BS65" s="26" t="n">
        <f aca="false">BR65/BQ65*100</f>
        <v>3.51046688346437</v>
      </c>
      <c r="BT65" s="41" t="n">
        <v>2433.1</v>
      </c>
      <c r="BU65" s="43" t="n">
        <v>1.4</v>
      </c>
      <c r="BV65" s="0" t="n">
        <f aca="false">BT65/BU65*100</f>
        <v>173792.857142857</v>
      </c>
      <c r="BW65" s="32"/>
      <c r="BX65" s="33" t="n">
        <v>3.5</v>
      </c>
      <c r="BY65" s="34" t="n">
        <v>3777.6058</v>
      </c>
      <c r="BZ65" s="35" t="n">
        <v>1.79656408151069</v>
      </c>
      <c r="CA65" s="0" t="n">
        <f aca="false">BY65/BZ65*100</f>
        <v>210268.3583</v>
      </c>
      <c r="CB65" s="31" t="n">
        <v>7598.1906</v>
      </c>
      <c r="CC65" s="26" t="n">
        <f aca="false">CB65/CA65*100</f>
        <v>3.61356823320002</v>
      </c>
    </row>
    <row r="66" customFormat="false" ht="15" hidden="false" customHeight="false" outlineLevel="0" collapsed="false">
      <c r="A66" s="0" t="s">
        <v>65</v>
      </c>
      <c r="B66" s="32"/>
      <c r="D66" s="26"/>
      <c r="G66" s="32"/>
      <c r="H66" s="43"/>
      <c r="J66" s="24" t="n">
        <v>1</v>
      </c>
      <c r="K66" s="26"/>
      <c r="L66" s="32" t="n">
        <v>2</v>
      </c>
      <c r="M66" s="25" t="n">
        <v>0.1</v>
      </c>
      <c r="N66" s="26" t="n">
        <f aca="false">L66/M66*100</f>
        <v>2000</v>
      </c>
      <c r="O66" s="25" t="s">
        <v>90</v>
      </c>
      <c r="P66" s="26"/>
      <c r="S66" s="26"/>
      <c r="T66" s="25" t="s">
        <v>90</v>
      </c>
      <c r="V66" s="24" t="n">
        <v>25</v>
      </c>
      <c r="W66" s="25" t="n">
        <v>0.7</v>
      </c>
      <c r="X66" s="26" t="n">
        <f aca="false">V66/W66*100</f>
        <v>3571.42857142857</v>
      </c>
      <c r="Y66" s="25" t="n">
        <v>45.3</v>
      </c>
      <c r="Z66" s="0" t="n">
        <f aca="false">Y66/X66*100</f>
        <v>1.2684</v>
      </c>
      <c r="AA66" s="24" t="n">
        <v>44.8</v>
      </c>
      <c r="AB66" s="43" t="n">
        <v>0.8</v>
      </c>
      <c r="AC66" s="26" t="n">
        <f aca="false">AA66/AB66*100</f>
        <v>5600</v>
      </c>
      <c r="AD66" s="24" t="n">
        <v>68.7</v>
      </c>
      <c r="AE66" s="26" t="n">
        <f aca="false">AD66/AC66*100</f>
        <v>1.22678571428571</v>
      </c>
      <c r="AF66" s="24" t="n">
        <v>7.1</v>
      </c>
      <c r="AG66" s="28" t="n">
        <v>0.1</v>
      </c>
      <c r="AH66" s="26" t="n">
        <f aca="false">AF66/AG66*100</f>
        <v>7100</v>
      </c>
      <c r="AI66" s="24" t="n">
        <v>6.2</v>
      </c>
      <c r="AJ66" s="26" t="n">
        <f aca="false">AI66/AH66*100</f>
        <v>0.0873239436619719</v>
      </c>
      <c r="AK66" s="24" t="n">
        <v>0</v>
      </c>
      <c r="AL66" s="29" t="n">
        <v>0</v>
      </c>
      <c r="AN66" s="24" t="n">
        <v>7.6</v>
      </c>
      <c r="AO66" s="26"/>
      <c r="AP66" s="24" t="n">
        <v>0</v>
      </c>
      <c r="AQ66" s="29" t="s">
        <v>90</v>
      </c>
      <c r="AR66" s="26"/>
      <c r="AS66" s="24" t="n">
        <v>34.1</v>
      </c>
      <c r="AT66" s="26"/>
      <c r="AU66" s="24" t="n">
        <v>1.4</v>
      </c>
      <c r="AV66" s="29" t="n">
        <v>0</v>
      </c>
      <c r="AX66" s="24" t="n">
        <v>4.1</v>
      </c>
      <c r="AY66" s="26"/>
      <c r="AZ66" s="25" t="n">
        <v>22.9</v>
      </c>
      <c r="BA66" s="27" t="n">
        <v>0.1</v>
      </c>
      <c r="BB66" s="0" t="n">
        <f aca="false">AZ66/BA66*100</f>
        <v>22900</v>
      </c>
      <c r="BC66" s="30" t="n">
        <v>1</v>
      </c>
      <c r="BD66" s="26" t="n">
        <f aca="false">BC66/BB66*100</f>
        <v>0.00436681222707424</v>
      </c>
      <c r="BE66" s="25" t="n">
        <v>51</v>
      </c>
      <c r="BF66" s="0" t="n">
        <v>0.3</v>
      </c>
      <c r="BG66" s="0" t="n">
        <f aca="false">BE66/BF66*100</f>
        <v>17000</v>
      </c>
      <c r="BH66" s="24" t="n">
        <v>5.5</v>
      </c>
      <c r="BI66" s="26" t="n">
        <f aca="false">BH66/BG66*100</f>
        <v>0.0323529411764706</v>
      </c>
      <c r="BJ66" s="25" t="n">
        <v>34</v>
      </c>
      <c r="BK66" s="43" t="n">
        <v>0.1</v>
      </c>
      <c r="BL66" s="0" t="n">
        <f aca="false">BJ66/BK66*100</f>
        <v>34000</v>
      </c>
      <c r="BM66" s="31" t="n">
        <v>17.0898</v>
      </c>
      <c r="BN66" s="26" t="n">
        <f aca="false">BM66/BL66*100</f>
        <v>0.0502641176470588</v>
      </c>
      <c r="BO66" s="25" t="n">
        <v>235.6</v>
      </c>
      <c r="BP66" s="27" t="n">
        <v>0.7</v>
      </c>
      <c r="BQ66" s="0" t="n">
        <f aca="false">BO66/BP66*100</f>
        <v>33657.1428571429</v>
      </c>
      <c r="BR66" s="31" t="n">
        <v>21.5878</v>
      </c>
      <c r="BS66" s="26" t="n">
        <f aca="false">BR66/BQ66*100</f>
        <v>0.0641403225806451</v>
      </c>
      <c r="BT66" s="30" t="n">
        <v>61.5</v>
      </c>
      <c r="BU66" s="43" t="n">
        <v>0.1</v>
      </c>
      <c r="BV66" s="0" t="n">
        <f aca="false">BT66/BU66*100</f>
        <v>61500</v>
      </c>
      <c r="BW66" s="32"/>
      <c r="BX66" s="33" t="n">
        <v>5.3</v>
      </c>
      <c r="BZ66" s="35" t="n">
        <v>0.111785690628997</v>
      </c>
      <c r="CA66" s="0" t="n">
        <f aca="false">BY66/BZ66*100</f>
        <v>0</v>
      </c>
      <c r="CB66" s="31" t="n">
        <v>859.3125</v>
      </c>
      <c r="CC66" s="26"/>
    </row>
    <row r="67" customFormat="false" ht="15" hidden="false" customHeight="false" outlineLevel="0" collapsed="false">
      <c r="A67" s="0" t="s">
        <v>66</v>
      </c>
      <c r="B67" s="32" t="n">
        <v>6.4</v>
      </c>
      <c r="D67" s="26"/>
      <c r="E67" s="0" t="n">
        <v>734071</v>
      </c>
      <c r="G67" s="32" t="n">
        <v>38.7</v>
      </c>
      <c r="H67" s="25" t="n">
        <v>0.1</v>
      </c>
      <c r="I67" s="0" t="n">
        <f aca="false">G67/H67*100</f>
        <v>38700</v>
      </c>
      <c r="J67" s="24" t="n">
        <v>79043</v>
      </c>
      <c r="K67" s="26" t="n">
        <f aca="false">J67/I67*100</f>
        <v>204.245478036176</v>
      </c>
      <c r="L67" s="32"/>
      <c r="M67" s="0" t="n">
        <v>0.1</v>
      </c>
      <c r="N67" s="26" t="n">
        <f aca="false">L67/M67*100</f>
        <v>0</v>
      </c>
      <c r="O67" s="25" t="n">
        <v>122554</v>
      </c>
      <c r="P67" s="26"/>
      <c r="S67" s="26"/>
      <c r="T67" s="25" t="n">
        <v>138.2</v>
      </c>
      <c r="V67" s="24" t="n">
        <v>11.5</v>
      </c>
      <c r="W67" s="25" t="n">
        <v>0</v>
      </c>
      <c r="X67" s="26"/>
      <c r="Y67" s="25" t="n">
        <v>97.5</v>
      </c>
      <c r="AA67" s="24" t="n">
        <v>31.6</v>
      </c>
      <c r="AB67" s="27" t="n">
        <v>0</v>
      </c>
      <c r="AC67" s="26"/>
      <c r="AD67" s="24" t="n">
        <v>48.3</v>
      </c>
      <c r="AE67" s="26"/>
      <c r="AF67" s="24" t="n">
        <v>736.9</v>
      </c>
      <c r="AG67" s="28" t="n">
        <v>0.9</v>
      </c>
      <c r="AH67" s="26" t="n">
        <f aca="false">AF67/AG67*100</f>
        <v>81877.7777777778</v>
      </c>
      <c r="AI67" s="24" t="n">
        <v>346.7</v>
      </c>
      <c r="AJ67" s="26" t="n">
        <f aca="false">AI67/AH67*100</f>
        <v>0.42343601574162</v>
      </c>
      <c r="AK67" s="24" t="n">
        <v>1383.1</v>
      </c>
      <c r="AL67" s="29" t="n">
        <v>1.3</v>
      </c>
      <c r="AM67" s="0" t="n">
        <f aca="false">AK67/AL67*100</f>
        <v>106392.307692308</v>
      </c>
      <c r="AN67" s="24" t="n">
        <v>128.2</v>
      </c>
      <c r="AO67" s="26" t="n">
        <f aca="false">AN67/AM67*100</f>
        <v>0.120497433302003</v>
      </c>
      <c r="AP67" s="24" t="n">
        <v>28.5</v>
      </c>
      <c r="AQ67" s="29" t="s">
        <v>90</v>
      </c>
      <c r="AR67" s="26"/>
      <c r="AS67" s="24" t="n">
        <v>162.7</v>
      </c>
      <c r="AT67" s="26"/>
      <c r="AU67" s="24" t="n">
        <v>90</v>
      </c>
      <c r="AV67" s="29" t="n">
        <v>0</v>
      </c>
      <c r="AX67" s="24" t="n">
        <v>158.1</v>
      </c>
      <c r="AY67" s="26"/>
      <c r="AZ67" s="25" t="n">
        <v>101.2</v>
      </c>
      <c r="BA67" s="27" t="n">
        <v>0.1</v>
      </c>
      <c r="BB67" s="0" t="n">
        <f aca="false">AZ67/BA67*100</f>
        <v>101200</v>
      </c>
      <c r="BC67" s="30" t="n">
        <v>61.8</v>
      </c>
      <c r="BD67" s="26" t="n">
        <f aca="false">BC67/BB67*100</f>
        <v>0.0610671936758893</v>
      </c>
      <c r="BE67" s="25" t="n">
        <v>106.6</v>
      </c>
      <c r="BF67" s="25" t="n">
        <v>0.1</v>
      </c>
      <c r="BG67" s="0" t="n">
        <f aca="false">BE67/BF67*100</f>
        <v>106600</v>
      </c>
      <c r="BH67" s="24" t="n">
        <v>29.8</v>
      </c>
      <c r="BI67" s="26" t="n">
        <f aca="false">BH67/BG67*100</f>
        <v>0.0279549718574109</v>
      </c>
      <c r="BJ67" s="25" t="n">
        <v>991</v>
      </c>
      <c r="BK67" s="27" t="n">
        <v>0.5</v>
      </c>
      <c r="BL67" s="0" t="n">
        <f aca="false">BJ67/BK67*100</f>
        <v>198200</v>
      </c>
      <c r="BM67" s="31" t="n">
        <v>1422.2714</v>
      </c>
      <c r="BN67" s="26" t="n">
        <f aca="false">BM67/BL67*100</f>
        <v>0.71759404641776</v>
      </c>
      <c r="BO67" s="25" t="n">
        <v>230.1</v>
      </c>
      <c r="BP67" s="27" t="n">
        <v>0.1</v>
      </c>
      <c r="BQ67" s="0" t="n">
        <f aca="false">BO67/BP67*100</f>
        <v>230100</v>
      </c>
      <c r="BR67" s="31" t="n">
        <v>243.048</v>
      </c>
      <c r="BS67" s="26" t="n">
        <f aca="false">BR67/BQ67*100</f>
        <v>0.105627118644068</v>
      </c>
      <c r="BT67" s="30" t="n">
        <v>540.4</v>
      </c>
      <c r="BU67" s="27" t="n">
        <v>0.2</v>
      </c>
      <c r="BV67" s="0" t="n">
        <f aca="false">BT67/BU67*100</f>
        <v>270200</v>
      </c>
      <c r="BW67" s="32"/>
      <c r="BX67" s="33" t="n">
        <v>0.1</v>
      </c>
      <c r="BY67" s="34" t="n">
        <v>255.0091</v>
      </c>
      <c r="BZ67" s="35" t="n">
        <v>0.0977173251903152</v>
      </c>
      <c r="CA67" s="0" t="n">
        <f aca="false">BY67/BZ67*100</f>
        <v>260966.1076</v>
      </c>
      <c r="CB67" s="31" t="n">
        <v>106.6976</v>
      </c>
      <c r="CC67" s="26" t="n">
        <f aca="false">CB67/CA67*100</f>
        <v>0.0408856157534228</v>
      </c>
    </row>
    <row r="68" customFormat="false" ht="15" hidden="false" customHeight="false" outlineLevel="0" collapsed="false">
      <c r="A68" s="0" t="s">
        <v>67</v>
      </c>
      <c r="B68" s="32" t="n">
        <v>4684.1</v>
      </c>
      <c r="C68" s="0" t="n">
        <v>6.4</v>
      </c>
      <c r="D68" s="26" t="n">
        <f aca="false">B68/C68*100</f>
        <v>73189.0625</v>
      </c>
      <c r="E68" s="0" t="n">
        <v>549280</v>
      </c>
      <c r="F68" s="0" t="n">
        <f aca="false">E68/D68*100</f>
        <v>750.494652121005</v>
      </c>
      <c r="G68" s="32" t="n">
        <v>6664</v>
      </c>
      <c r="H68" s="25" t="n">
        <v>6.5</v>
      </c>
      <c r="I68" s="0" t="n">
        <f aca="false">G68/H68*100</f>
        <v>102523.076923077</v>
      </c>
      <c r="J68" s="24" t="n">
        <v>1220901</v>
      </c>
      <c r="K68" s="26" t="n">
        <f aca="false">J68/I68*100</f>
        <v>1190.85481692677</v>
      </c>
      <c r="L68" s="24" t="n">
        <v>5341.9</v>
      </c>
      <c r="M68" s="0" t="n">
        <v>3.6</v>
      </c>
      <c r="N68" s="26" t="n">
        <f aca="false">L68/M68*100</f>
        <v>148386.111111111</v>
      </c>
      <c r="O68" s="25" t="n">
        <v>1422149</v>
      </c>
      <c r="P68" s="26" t="n">
        <f aca="false">O68/N68*100</f>
        <v>958.411127127052</v>
      </c>
      <c r="Q68" s="25" t="n">
        <v>6955.5</v>
      </c>
      <c r="R68" s="25" t="n">
        <v>4.4</v>
      </c>
      <c r="S68" s="26" t="n">
        <f aca="false">Q68/R68*100</f>
        <v>158079.545454545</v>
      </c>
      <c r="T68" s="25" t="n">
        <v>986.5</v>
      </c>
      <c r="U68" s="0" t="n">
        <f aca="false">T68/S68*100</f>
        <v>0.624052907770829</v>
      </c>
      <c r="V68" s="24" t="n">
        <v>5483.8</v>
      </c>
      <c r="W68" s="25" t="n">
        <v>4</v>
      </c>
      <c r="X68" s="26" t="n">
        <f aca="false">V68/W68*100</f>
        <v>137095</v>
      </c>
      <c r="Y68" s="25" t="n">
        <v>688.3</v>
      </c>
      <c r="Z68" s="0" t="n">
        <f aca="false">Y68/X68*100</f>
        <v>0.502060614902075</v>
      </c>
      <c r="AA68" s="24" t="n">
        <v>5741</v>
      </c>
      <c r="AB68" s="27" t="n">
        <v>3.4</v>
      </c>
      <c r="AC68" s="26" t="n">
        <f aca="false">AA68/AB68*100</f>
        <v>168852.941176471</v>
      </c>
      <c r="AD68" s="24" t="n">
        <v>1062.9</v>
      </c>
      <c r="AE68" s="26" t="n">
        <f aca="false">AD68/AC68*100</f>
        <v>0.629482668524647</v>
      </c>
      <c r="AF68" s="24" t="n">
        <v>5831</v>
      </c>
      <c r="AG68" s="28" t="n">
        <v>2.5</v>
      </c>
      <c r="AH68" s="26" t="n">
        <f aca="false">AF68/AG68*100</f>
        <v>233240</v>
      </c>
      <c r="AI68" s="24" t="n">
        <v>2852.2</v>
      </c>
      <c r="AJ68" s="26" t="n">
        <f aca="false">AI68/AH68*100</f>
        <v>1.22286057280055</v>
      </c>
      <c r="AK68" s="24" t="n">
        <v>5830.4</v>
      </c>
      <c r="AL68" s="29" t="n">
        <v>2.6</v>
      </c>
      <c r="AM68" s="0" t="n">
        <f aca="false">AK68/AL68*100</f>
        <v>224246.153846154</v>
      </c>
      <c r="AN68" s="24" t="n">
        <v>3569.6</v>
      </c>
      <c r="AO68" s="26" t="n">
        <f aca="false">AN68/AM68*100</f>
        <v>1.59182217343579</v>
      </c>
      <c r="AP68" s="24" t="n">
        <v>8843.7</v>
      </c>
      <c r="AQ68" s="29" t="n">
        <v>3.9</v>
      </c>
      <c r="AR68" s="26" t="n">
        <f aca="false">AP68/AQ68*100</f>
        <v>226761.538461538</v>
      </c>
      <c r="AS68" s="24" t="n">
        <v>1853.3</v>
      </c>
      <c r="AT68" s="26" t="n">
        <f aca="false">AS68/AR68*100</f>
        <v>0.817290274432647</v>
      </c>
      <c r="AU68" s="24" t="n">
        <v>10093.8</v>
      </c>
      <c r="AV68" s="29" t="n">
        <v>4.3</v>
      </c>
      <c r="AW68" s="0" t="n">
        <f aca="false">AU68/AV68*100</f>
        <v>234739.534883721</v>
      </c>
      <c r="AX68" s="24" t="n">
        <v>2654.2</v>
      </c>
      <c r="AY68" s="26" t="n">
        <f aca="false">AX68/AW68*100</f>
        <v>1.13070003368404</v>
      </c>
      <c r="AZ68" s="25" t="n">
        <v>11767.2</v>
      </c>
      <c r="BA68" s="43" t="n">
        <v>3.9</v>
      </c>
      <c r="BB68" s="0" t="n">
        <f aca="false">AZ68/BA68*100</f>
        <v>301723.076923077</v>
      </c>
      <c r="BC68" s="30" t="n">
        <v>3318.9</v>
      </c>
      <c r="BD68" s="26" t="n">
        <f aca="false">BC68/BB68*100</f>
        <v>1.0999821537834</v>
      </c>
      <c r="BE68" s="25" t="n">
        <v>13592.9</v>
      </c>
      <c r="BF68" s="25" t="n">
        <v>4.6</v>
      </c>
      <c r="BG68" s="0" t="n">
        <f aca="false">BE68/BF68*100</f>
        <v>295497.826086957</v>
      </c>
      <c r="BH68" s="24" t="n">
        <v>3313.2</v>
      </c>
      <c r="BI68" s="26" t="n">
        <f aca="false">BH68/BG68*100</f>
        <v>1.12122652266992</v>
      </c>
      <c r="BJ68" s="25" t="n">
        <v>14546.2</v>
      </c>
      <c r="BK68" s="27" t="n">
        <v>4</v>
      </c>
      <c r="BL68" s="0" t="n">
        <f aca="false">BJ68/BK68*100</f>
        <v>363655</v>
      </c>
      <c r="BM68" s="31" t="n">
        <v>4257.2772</v>
      </c>
      <c r="BN68" s="26" t="n">
        <f aca="false">BM68/BL68*100</f>
        <v>1.17069123207436</v>
      </c>
      <c r="BO68" s="25" t="n">
        <v>9690</v>
      </c>
      <c r="BP68" s="27" t="n">
        <v>2.8</v>
      </c>
      <c r="BQ68" s="0" t="n">
        <f aca="false">BO68/BP68*100</f>
        <v>346071.428571429</v>
      </c>
      <c r="BR68" s="31" t="n">
        <v>4338.4301</v>
      </c>
      <c r="BS68" s="26" t="n">
        <f aca="false">BR68/BQ68*100</f>
        <v>1.25362273271414</v>
      </c>
      <c r="BT68" s="30" t="n">
        <v>13167.2</v>
      </c>
      <c r="BU68" s="27" t="n">
        <v>3.1</v>
      </c>
      <c r="BV68" s="0" t="n">
        <f aca="false">BT68/BU68*100</f>
        <v>424748.387096774</v>
      </c>
      <c r="BW68" s="32"/>
      <c r="BX68" s="33" t="n">
        <v>1.7</v>
      </c>
      <c r="BY68" s="34" t="n">
        <v>11457.7248</v>
      </c>
      <c r="BZ68" s="35" t="n">
        <v>2.6479038640682</v>
      </c>
      <c r="CA68" s="0" t="n">
        <f aca="false">BY68/BZ68*100</f>
        <v>432709.2443</v>
      </c>
      <c r="CB68" s="31" t="n">
        <v>8886.5866</v>
      </c>
      <c r="CC68" s="26" t="n">
        <f aca="false">CB68/CA68*100</f>
        <v>2.0537085160674</v>
      </c>
    </row>
    <row r="69" customFormat="false" ht="15" hidden="false" customHeight="false" outlineLevel="0" collapsed="false">
      <c r="A69" s="0" t="s">
        <v>68</v>
      </c>
      <c r="B69" s="32"/>
      <c r="D69" s="26"/>
      <c r="G69" s="32"/>
      <c r="H69" s="43"/>
      <c r="J69" s="32"/>
      <c r="K69" s="26"/>
      <c r="L69" s="24" t="n">
        <v>915.4</v>
      </c>
      <c r="N69" s="26"/>
      <c r="O69" s="32"/>
      <c r="P69" s="26"/>
      <c r="Q69" s="25" t="n">
        <v>644.2</v>
      </c>
      <c r="R69" s="25" t="n">
        <v>1.6</v>
      </c>
      <c r="S69" s="26" t="n">
        <f aca="false">Q69/R69*100</f>
        <v>40262.5</v>
      </c>
      <c r="T69" s="25" t="n">
        <v>49.1</v>
      </c>
      <c r="U69" s="0" t="n">
        <f aca="false">T69/S69*100</f>
        <v>0.12194970506054</v>
      </c>
      <c r="V69" s="24" t="n">
        <v>496.9</v>
      </c>
      <c r="W69" s="25" t="n">
        <v>1.1</v>
      </c>
      <c r="X69" s="26" t="n">
        <f aca="false">V69/W69*100</f>
        <v>45172.7272727273</v>
      </c>
      <c r="Y69" s="25" t="n">
        <v>61.3</v>
      </c>
      <c r="Z69" s="0" t="n">
        <f aca="false">Y69/X69*100</f>
        <v>0.135701348359831</v>
      </c>
      <c r="AA69" s="24" t="n">
        <v>446.5</v>
      </c>
      <c r="AB69" s="43" t="n">
        <v>0.8</v>
      </c>
      <c r="AC69" s="26" t="n">
        <f aca="false">AA69/AB69*100</f>
        <v>55812.5</v>
      </c>
      <c r="AD69" s="24" t="n">
        <v>457.6</v>
      </c>
      <c r="AE69" s="26" t="n">
        <f aca="false">AD69/AC69*100</f>
        <v>0.819888017917133</v>
      </c>
      <c r="AF69" s="24" t="n">
        <v>15184.2</v>
      </c>
      <c r="AG69" s="28" t="n">
        <v>19.4</v>
      </c>
      <c r="AH69" s="26" t="n">
        <f aca="false">AF69/AG69*100</f>
        <v>78269.0721649485</v>
      </c>
      <c r="AI69" s="24" t="n">
        <v>532.1</v>
      </c>
      <c r="AJ69" s="26" t="n">
        <f aca="false">AI69/AH69*100</f>
        <v>0.679834301444923</v>
      </c>
      <c r="AK69" s="24" t="n">
        <v>13064.4</v>
      </c>
      <c r="AL69" s="29" t="n">
        <v>13.7</v>
      </c>
      <c r="AM69" s="0" t="n">
        <f aca="false">AK69/AL69*100</f>
        <v>95360.5839416058</v>
      </c>
      <c r="AN69" s="24" t="n">
        <v>362.6</v>
      </c>
      <c r="AO69" s="26" t="n">
        <f aca="false">AN69/AM69*100</f>
        <v>0.38024096016656</v>
      </c>
      <c r="AP69" s="24" t="n">
        <v>7217.9</v>
      </c>
      <c r="AQ69" s="29" t="n">
        <v>6.3</v>
      </c>
      <c r="AR69" s="26" t="n">
        <f aca="false">AP69/AQ69*100</f>
        <v>114569.841269841</v>
      </c>
      <c r="AS69" s="24" t="n">
        <v>521.6</v>
      </c>
      <c r="AT69" s="26" t="n">
        <f aca="false">AS69/AR69*100</f>
        <v>0.455268152786822</v>
      </c>
      <c r="AU69" s="24" t="n">
        <v>8156.9</v>
      </c>
      <c r="AV69" s="29" t="n">
        <v>7.3</v>
      </c>
      <c r="AW69" s="0" t="n">
        <f aca="false">AU69/AV69*100</f>
        <v>111738.356164384</v>
      </c>
      <c r="AX69" s="24" t="n">
        <v>998.4</v>
      </c>
      <c r="AY69" s="26" t="n">
        <f aca="false">AX69/AW69*100</f>
        <v>0.89351591903787</v>
      </c>
      <c r="AZ69" s="25" t="n">
        <v>10427.6</v>
      </c>
      <c r="BA69" s="43" t="n">
        <v>8.9</v>
      </c>
      <c r="BB69" s="0" t="n">
        <f aca="false">AZ69/BA69*100</f>
        <v>117164.04494382</v>
      </c>
      <c r="BC69" s="30" t="n">
        <v>1891.5</v>
      </c>
      <c r="BD69" s="26" t="n">
        <f aca="false">BC69/BB69*100</f>
        <v>1.61440312248264</v>
      </c>
      <c r="BE69" s="25" t="n">
        <v>9752.9</v>
      </c>
      <c r="BF69" s="0" t="n">
        <v>7.2</v>
      </c>
      <c r="BG69" s="0" t="n">
        <f aca="false">BE69/BF69*100</f>
        <v>135456.944444444</v>
      </c>
      <c r="BH69" s="24" t="n">
        <v>828.6</v>
      </c>
      <c r="BI69" s="26" t="n">
        <f aca="false">BH69/BG69*100</f>
        <v>0.611707287063335</v>
      </c>
      <c r="BJ69" s="0" t="n">
        <v>2110.4</v>
      </c>
      <c r="BK69" s="43" t="n">
        <v>1.5</v>
      </c>
      <c r="BL69" s="0" t="n">
        <f aca="false">BJ69/BK69*100</f>
        <v>140693.333333333</v>
      </c>
      <c r="BM69" s="31" t="n">
        <v>1193.1641</v>
      </c>
      <c r="BN69" s="26" t="n">
        <f aca="false">BM69/BL69*100</f>
        <v>0.848060154473086</v>
      </c>
      <c r="BO69" s="0" t="n">
        <v>800.8</v>
      </c>
      <c r="BP69" s="43" t="n">
        <v>0.5</v>
      </c>
      <c r="BQ69" s="0" t="n">
        <f aca="false">BO69/BP69*100</f>
        <v>160160</v>
      </c>
      <c r="BR69" s="31" t="n">
        <v>1106.7365</v>
      </c>
      <c r="BS69" s="26" t="n">
        <f aca="false">BR69/BQ69*100</f>
        <v>0.691019293206793</v>
      </c>
      <c r="BT69" s="41" t="n">
        <v>342.6</v>
      </c>
      <c r="BU69" s="43" t="n">
        <v>0.2</v>
      </c>
      <c r="BV69" s="0" t="n">
        <f aca="false">BT69/BU69*100</f>
        <v>171300</v>
      </c>
      <c r="BW69" s="32"/>
      <c r="BX69" s="33" t="n">
        <v>0.4</v>
      </c>
      <c r="BZ69" s="35" t="n">
        <v>0.172453398633245</v>
      </c>
      <c r="CA69" s="0" t="n">
        <f aca="false">BY69/BZ69*100</f>
        <v>0</v>
      </c>
      <c r="CB69" s="31" t="n">
        <v>509.7483</v>
      </c>
      <c r="CC69" s="26"/>
    </row>
    <row r="70" customFormat="false" ht="15" hidden="false" customHeight="false" outlineLevel="0" collapsed="false">
      <c r="A70" s="0" t="s">
        <v>69</v>
      </c>
      <c r="B70" s="24" t="n">
        <v>4534.7</v>
      </c>
      <c r="C70" s="25" t="n">
        <v>1.2</v>
      </c>
      <c r="D70" s="26" t="n">
        <f aca="false">B70/C70*100</f>
        <v>377891.666666667</v>
      </c>
      <c r="E70" s="25" t="n">
        <v>1422705</v>
      </c>
      <c r="F70" s="0" t="n">
        <f aca="false">E70/D70*100</f>
        <v>376.484883233731</v>
      </c>
      <c r="G70" s="24" t="n">
        <v>9386.8</v>
      </c>
      <c r="H70" s="25" t="n">
        <v>1.8</v>
      </c>
      <c r="I70" s="0" t="n">
        <f aca="false">G70/H70*100</f>
        <v>521488.888888889</v>
      </c>
      <c r="J70" s="24" t="n">
        <v>1756787</v>
      </c>
      <c r="K70" s="26" t="n">
        <f aca="false">J70/I70*100</f>
        <v>336.879085524353</v>
      </c>
      <c r="L70" s="24" t="n">
        <v>12912.7</v>
      </c>
      <c r="M70" s="0" t="n">
        <v>2</v>
      </c>
      <c r="N70" s="26" t="n">
        <f aca="false">L70/M70*100</f>
        <v>645635</v>
      </c>
      <c r="O70" s="25" t="n">
        <v>5644774</v>
      </c>
      <c r="P70" s="26" t="n">
        <f aca="false">O70/N70*100</f>
        <v>874.298016681252</v>
      </c>
      <c r="Q70" s="25" t="n">
        <v>9387.1</v>
      </c>
      <c r="R70" s="25" t="n">
        <v>1.6</v>
      </c>
      <c r="S70" s="26" t="n">
        <f aca="false">Q70/R70*100</f>
        <v>586693.75</v>
      </c>
      <c r="T70" s="25" t="n">
        <v>8091.3</v>
      </c>
      <c r="U70" s="0" t="n">
        <f aca="false">T70/S70*100</f>
        <v>1.37913519617347</v>
      </c>
      <c r="V70" s="24" t="n">
        <v>3895.5</v>
      </c>
      <c r="W70" s="25" t="n">
        <v>0.6</v>
      </c>
      <c r="X70" s="26" t="n">
        <f aca="false">V70/W70*100</f>
        <v>649250</v>
      </c>
      <c r="Y70" s="25" t="n">
        <v>8030.9</v>
      </c>
      <c r="Z70" s="0" t="n">
        <f aca="false">Y70/X70*100</f>
        <v>1.23695032730073</v>
      </c>
      <c r="AA70" s="24" t="n">
        <v>4957.2</v>
      </c>
      <c r="AB70" s="43" t="n">
        <v>0.5</v>
      </c>
      <c r="AC70" s="26" t="n">
        <f aca="false">AA70/AB70*100</f>
        <v>991440</v>
      </c>
      <c r="AD70" s="24" t="n">
        <v>14617.7</v>
      </c>
      <c r="AE70" s="26" t="n">
        <f aca="false">AD70/AC70*100</f>
        <v>1.47439078512063</v>
      </c>
      <c r="AF70" s="24" t="n">
        <v>11694.6</v>
      </c>
      <c r="AG70" s="28" t="n">
        <v>1.1</v>
      </c>
      <c r="AH70" s="26" t="n">
        <f aca="false">AF70/AG70*100</f>
        <v>1063145.45454545</v>
      </c>
      <c r="AI70" s="24" t="n">
        <v>19643.9</v>
      </c>
      <c r="AJ70" s="26" t="n">
        <f aca="false">AI70/AH70*100</f>
        <v>1.84771518478614</v>
      </c>
      <c r="AK70" s="24" t="n">
        <v>35800.1</v>
      </c>
      <c r="AL70" s="29" t="n">
        <v>3.4</v>
      </c>
      <c r="AM70" s="0" t="n">
        <f aca="false">AK70/AL70*100</f>
        <v>1052944.11764706</v>
      </c>
      <c r="AN70" s="24" t="n">
        <v>24979.5</v>
      </c>
      <c r="AO70" s="26" t="n">
        <f aca="false">AN70/AM70*100</f>
        <v>2.37234812193262</v>
      </c>
      <c r="AP70" s="24" t="n">
        <v>53874.8</v>
      </c>
      <c r="AQ70" s="29" t="n">
        <v>5.1</v>
      </c>
      <c r="AR70" s="26" t="n">
        <f aca="false">AP70/AQ70*100</f>
        <v>1056368.62745098</v>
      </c>
      <c r="AS70" s="24" t="n">
        <v>67700.4</v>
      </c>
      <c r="AT70" s="26" t="n">
        <f aca="false">AS70/AR70*100</f>
        <v>6.40878555465635</v>
      </c>
      <c r="AU70" s="24" t="n">
        <v>49820</v>
      </c>
      <c r="AV70" s="29" t="n">
        <v>4</v>
      </c>
      <c r="AW70" s="0" t="n">
        <f aca="false">AU70/AV70*100</f>
        <v>1245500</v>
      </c>
      <c r="AX70" s="24" t="n">
        <v>84718.5</v>
      </c>
      <c r="AY70" s="26" t="n">
        <f aca="false">AX70/AW70*100</f>
        <v>6.80196708149338</v>
      </c>
      <c r="AZ70" s="25" t="n">
        <v>58836.9</v>
      </c>
      <c r="BA70" s="43" t="n">
        <v>4</v>
      </c>
      <c r="BB70" s="0" t="n">
        <f aca="false">AZ70/BA70*100</f>
        <v>1470922.5</v>
      </c>
      <c r="BC70" s="30" t="n">
        <v>60049.8</v>
      </c>
      <c r="BD70" s="26" t="n">
        <f aca="false">BC70/BB70*100</f>
        <v>4.08245845719268</v>
      </c>
      <c r="BE70" s="25" t="n">
        <v>63138.7</v>
      </c>
      <c r="BF70" s="0" t="n">
        <v>4.1</v>
      </c>
      <c r="BG70" s="0" t="n">
        <f aca="false">BE70/BF70*100</f>
        <v>1539968.29268293</v>
      </c>
      <c r="BH70" s="24" t="n">
        <v>38440.1</v>
      </c>
      <c r="BI70" s="26" t="n">
        <f aca="false">BH70/BG70*100</f>
        <v>2.49616178350204</v>
      </c>
      <c r="BJ70" s="25" t="n">
        <v>63160.7</v>
      </c>
      <c r="BK70" s="43" t="n">
        <v>3.3</v>
      </c>
      <c r="BL70" s="0" t="n">
        <f aca="false">BJ70/BK70*100</f>
        <v>1913960.60606061</v>
      </c>
      <c r="BM70" s="31" t="n">
        <v>35017.6946</v>
      </c>
      <c r="BN70" s="26" t="n">
        <f aca="false">BM70/BL70*100</f>
        <v>1.82959327841522</v>
      </c>
      <c r="BO70" s="25" t="n">
        <v>57406.9</v>
      </c>
      <c r="BP70" s="43" t="n">
        <v>2.5</v>
      </c>
      <c r="BQ70" s="0" t="n">
        <f aca="false">BO70/BP70*100</f>
        <v>2296276</v>
      </c>
      <c r="BR70" s="31" t="n">
        <v>61568.1521</v>
      </c>
      <c r="BS70" s="26" t="n">
        <f aca="false">BR70/BQ70*100</f>
        <v>2.68121741898622</v>
      </c>
      <c r="BT70" s="30" t="n">
        <v>143245.7</v>
      </c>
      <c r="BU70" s="43" t="n">
        <v>4.7</v>
      </c>
      <c r="BV70" s="0" t="n">
        <f aca="false">BT70/BU70*100</f>
        <v>3047780.85106383</v>
      </c>
      <c r="BW70" s="32"/>
      <c r="BX70" s="33" t="n">
        <v>2.3</v>
      </c>
      <c r="BY70" s="34" t="n">
        <v>135373.0977</v>
      </c>
      <c r="BZ70" s="35" t="n">
        <v>4.5627900183436</v>
      </c>
      <c r="CA70" s="0" t="n">
        <f aca="false">BY70/BZ70*100</f>
        <v>2966893.0009</v>
      </c>
      <c r="CB70" s="31" t="n">
        <v>53845.9101</v>
      </c>
      <c r="CC70" s="26" t="n">
        <f aca="false">CB70/CA70*100</f>
        <v>1.81489221497594</v>
      </c>
    </row>
    <row r="71" customFormat="false" ht="15" hidden="false" customHeight="false" outlineLevel="0" collapsed="false">
      <c r="A71" s="0" t="s">
        <v>70</v>
      </c>
      <c r="B71" s="24" t="n">
        <v>355.2</v>
      </c>
      <c r="C71" s="25" t="n">
        <v>0.2</v>
      </c>
      <c r="D71" s="26" t="n">
        <f aca="false">B71/C71*100</f>
        <v>177600</v>
      </c>
      <c r="E71" s="25" t="n">
        <v>3044080</v>
      </c>
      <c r="F71" s="0" t="n">
        <f aca="false">E71/D71*100</f>
        <v>1714.00900900901</v>
      </c>
      <c r="G71" s="24" t="n">
        <v>1469.5</v>
      </c>
      <c r="H71" s="25" t="n">
        <v>0.6</v>
      </c>
      <c r="I71" s="0" t="n">
        <f aca="false">G71/H71*100</f>
        <v>244916.666666667</v>
      </c>
      <c r="J71" s="24" t="n">
        <v>3796239</v>
      </c>
      <c r="K71" s="26" t="n">
        <f aca="false">J71/I71*100</f>
        <v>1550.01252126574</v>
      </c>
      <c r="L71" s="24" t="n">
        <v>2260.5</v>
      </c>
      <c r="M71" s="25" t="n">
        <v>0.8</v>
      </c>
      <c r="N71" s="26" t="n">
        <f aca="false">L71/M71*100</f>
        <v>282562.5</v>
      </c>
      <c r="O71" s="25" t="n">
        <v>3636948</v>
      </c>
      <c r="P71" s="26" t="n">
        <f aca="false">O71/N71*100</f>
        <v>1287.1304578633</v>
      </c>
      <c r="Q71" s="25" t="n">
        <v>3449.7</v>
      </c>
      <c r="R71" s="25" t="n">
        <v>1.2</v>
      </c>
      <c r="S71" s="26" t="n">
        <f aca="false">Q71/R71*100</f>
        <v>287475</v>
      </c>
      <c r="T71" s="25" t="n">
        <v>3233</v>
      </c>
      <c r="U71" s="0" t="n">
        <f aca="false">T71/S71*100</f>
        <v>1.12461953213323</v>
      </c>
      <c r="V71" s="24" t="n">
        <v>1281.8</v>
      </c>
      <c r="W71" s="25" t="n">
        <v>0.4</v>
      </c>
      <c r="X71" s="26" t="n">
        <f aca="false">V71/W71*100</f>
        <v>320450</v>
      </c>
      <c r="Y71" s="25" t="n">
        <v>5460.1</v>
      </c>
      <c r="Z71" s="0" t="n">
        <f aca="false">Y71/X71*100</f>
        <v>1.70388516149165</v>
      </c>
      <c r="AA71" s="24" t="n">
        <v>2282.7</v>
      </c>
      <c r="AB71" s="27" t="n">
        <v>0.5</v>
      </c>
      <c r="AC71" s="26" t="n">
        <f aca="false">AA71/AB71*100</f>
        <v>456540</v>
      </c>
      <c r="AD71" s="24" t="n">
        <v>9966</v>
      </c>
      <c r="AE71" s="26" t="n">
        <f aca="false">AD71/AC71*100</f>
        <v>2.18294125377842</v>
      </c>
      <c r="AF71" s="24" t="n">
        <v>4887.7</v>
      </c>
      <c r="AG71" s="28" t="n">
        <v>1</v>
      </c>
      <c r="AH71" s="26" t="n">
        <f aca="false">AF71/AG71*100</f>
        <v>488770</v>
      </c>
      <c r="AI71" s="24" t="n">
        <v>4876.1</v>
      </c>
      <c r="AJ71" s="26" t="n">
        <f aca="false">AI71/AH71*100</f>
        <v>0.99762669558279</v>
      </c>
      <c r="AK71" s="24" t="n">
        <v>7787.8</v>
      </c>
      <c r="AL71" s="29" t="n">
        <v>1.5</v>
      </c>
      <c r="AM71" s="0" t="n">
        <f aca="false">AK71/AL71*100</f>
        <v>519186.666666667</v>
      </c>
      <c r="AN71" s="24" t="n">
        <v>7448.8</v>
      </c>
      <c r="AO71" s="26" t="n">
        <f aca="false">AN71/AM71*100</f>
        <v>1.43470556511467</v>
      </c>
      <c r="AP71" s="24" t="n">
        <v>4937.8</v>
      </c>
      <c r="AQ71" s="29" t="n">
        <v>0.6</v>
      </c>
      <c r="AR71" s="26" t="n">
        <f aca="false">AP71/AQ71*100</f>
        <v>822966.666666667</v>
      </c>
      <c r="AS71" s="24" t="n">
        <v>19300.8</v>
      </c>
      <c r="AT71" s="26" t="n">
        <f aca="false">AS71/AR71*100</f>
        <v>2.34527117339706</v>
      </c>
      <c r="AU71" s="24" t="n">
        <v>11248.2</v>
      </c>
      <c r="AV71" s="29" t="n">
        <v>1.6</v>
      </c>
      <c r="AW71" s="0" t="n">
        <f aca="false">AU71/AV71*100</f>
        <v>703012.5</v>
      </c>
      <c r="AX71" s="24" t="n">
        <v>20984.9</v>
      </c>
      <c r="AY71" s="26" t="n">
        <f aca="false">AX71/AW71*100</f>
        <v>2.9849967105848</v>
      </c>
      <c r="AZ71" s="25" t="n">
        <v>22968.1</v>
      </c>
      <c r="BA71" s="27" t="n">
        <v>2.9</v>
      </c>
      <c r="BB71" s="0" t="n">
        <f aca="false">AZ71/BA71*100</f>
        <v>792003.448275862</v>
      </c>
      <c r="BC71" s="30" t="n">
        <v>18735.6</v>
      </c>
      <c r="BD71" s="26" t="n">
        <f aca="false">BC71/BB71*100</f>
        <v>2.36559576107732</v>
      </c>
      <c r="BE71" s="25" t="n">
        <v>11812.2</v>
      </c>
      <c r="BF71" s="25" t="n">
        <v>1.3</v>
      </c>
      <c r="BG71" s="0" t="n">
        <f aca="false">BE71/BF71*100</f>
        <v>908630.769230769</v>
      </c>
      <c r="BH71" s="24" t="n">
        <v>9977.8</v>
      </c>
      <c r="BI71" s="26" t="n">
        <f aca="false">BH71/BG71*100</f>
        <v>1.09811381453074</v>
      </c>
      <c r="BJ71" s="25" t="n">
        <v>7618</v>
      </c>
      <c r="BK71" s="43" t="n">
        <v>0.8</v>
      </c>
      <c r="BL71" s="0" t="n">
        <f aca="false">BJ71/BK71*100</f>
        <v>952250</v>
      </c>
      <c r="BM71" s="31" t="n">
        <v>22703.5403</v>
      </c>
      <c r="BN71" s="26" t="n">
        <f aca="false">BM71/BL71*100</f>
        <v>2.38419955893935</v>
      </c>
      <c r="BO71" s="25" t="n">
        <v>9715.6</v>
      </c>
      <c r="BP71" s="27" t="n">
        <v>0.8</v>
      </c>
      <c r="BQ71" s="0" t="n">
        <f aca="false">BO71/BP71*100</f>
        <v>1214450</v>
      </c>
      <c r="BR71" s="31" t="n">
        <v>26776.2569</v>
      </c>
      <c r="BS71" s="26" t="n">
        <f aca="false">BR71/BQ71*100</f>
        <v>2.20480521223599</v>
      </c>
      <c r="BT71" s="30" t="n">
        <v>14362.8</v>
      </c>
      <c r="BU71" s="27" t="n">
        <v>0.9</v>
      </c>
      <c r="BV71" s="0" t="n">
        <f aca="false">BT71/BU71*100</f>
        <v>1595866.66666667</v>
      </c>
      <c r="BW71" s="32"/>
      <c r="BX71" s="33" t="n">
        <v>2.6</v>
      </c>
      <c r="BY71" s="34" t="n">
        <v>16973.0941</v>
      </c>
      <c r="BZ71" s="35" t="n">
        <v>0.687796881351477</v>
      </c>
      <c r="CA71" s="0" t="n">
        <f aca="false">BY71/BZ71*100</f>
        <v>2467748.046</v>
      </c>
      <c r="CB71" s="31" t="n">
        <v>43279.4822</v>
      </c>
      <c r="CC71" s="26" t="n">
        <f aca="false">CB71/CA71*100</f>
        <v>1.75380473991874</v>
      </c>
    </row>
    <row r="72" customFormat="false" ht="15" hidden="false" customHeight="false" outlineLevel="0" collapsed="false">
      <c r="A72" s="0" t="s">
        <v>71</v>
      </c>
      <c r="B72" s="24" t="n">
        <v>2192.2</v>
      </c>
      <c r="C72" s="25" t="n">
        <v>0.6</v>
      </c>
      <c r="D72" s="26" t="n">
        <f aca="false">B72/C72*100</f>
        <v>365366.666666667</v>
      </c>
      <c r="E72" s="25" t="n">
        <v>4779299</v>
      </c>
      <c r="F72" s="0" t="n">
        <f aca="false">E72/D72*100</f>
        <v>1308.08293038956</v>
      </c>
      <c r="G72" s="24" t="n">
        <v>2763.7</v>
      </c>
      <c r="H72" s="25" t="n">
        <v>0.7</v>
      </c>
      <c r="I72" s="0" t="n">
        <f aca="false">G72/H72*100</f>
        <v>394814.285714286</v>
      </c>
      <c r="J72" s="24" t="n">
        <v>1845074</v>
      </c>
      <c r="K72" s="26" t="n">
        <f aca="false">J72/I72*100</f>
        <v>467.327061547925</v>
      </c>
      <c r="L72" s="24" t="n">
        <v>15827.2</v>
      </c>
      <c r="M72" s="25" t="n">
        <v>3.2</v>
      </c>
      <c r="N72" s="26" t="n">
        <f aca="false">L72/M72*100</f>
        <v>494600</v>
      </c>
      <c r="O72" s="25" t="n">
        <v>2583069</v>
      </c>
      <c r="P72" s="26" t="n">
        <f aca="false">O72/N72*100</f>
        <v>522.254144763445</v>
      </c>
      <c r="Q72" s="25" t="n">
        <v>7561.5</v>
      </c>
      <c r="R72" s="25" t="n">
        <v>1.2</v>
      </c>
      <c r="S72" s="26" t="n">
        <f aca="false">Q72/R72*100</f>
        <v>630125</v>
      </c>
      <c r="T72" s="25" t="n">
        <v>2552.3</v>
      </c>
      <c r="U72" s="0" t="n">
        <f aca="false">T72/S72*100</f>
        <v>0.405046617734576</v>
      </c>
      <c r="V72" s="24" t="n">
        <v>1139.9</v>
      </c>
      <c r="W72" s="25" t="n">
        <v>0.2</v>
      </c>
      <c r="X72" s="26" t="n">
        <f aca="false">V72/W72*100</f>
        <v>569950</v>
      </c>
      <c r="Y72" s="25" t="n">
        <v>901.1</v>
      </c>
      <c r="Z72" s="0" t="n">
        <f aca="false">Y72/X72*100</f>
        <v>0.158101587858584</v>
      </c>
      <c r="AA72" s="24" t="n">
        <v>3881.9</v>
      </c>
      <c r="AB72" s="27" t="n">
        <v>0.6</v>
      </c>
      <c r="AC72" s="26" t="n">
        <f aca="false">AA72/AB72*100</f>
        <v>646983.333333333</v>
      </c>
      <c r="AD72" s="24" t="n">
        <v>1697.2</v>
      </c>
      <c r="AE72" s="26" t="n">
        <f aca="false">AD72/AC72*100</f>
        <v>0.262325150055385</v>
      </c>
      <c r="AF72" s="24" t="n">
        <v>4244.4</v>
      </c>
      <c r="AG72" s="28" t="n">
        <v>0.4</v>
      </c>
      <c r="AH72" s="26" t="n">
        <f aca="false">AF72/AG72*100</f>
        <v>1061100</v>
      </c>
      <c r="AI72" s="24" t="n">
        <v>2990.4</v>
      </c>
      <c r="AJ72" s="26" t="n">
        <f aca="false">AI72/AH72*100</f>
        <v>0.28182075204976</v>
      </c>
      <c r="AK72" s="24" t="n">
        <v>1977.4</v>
      </c>
      <c r="AL72" s="29" t="n">
        <v>0.2</v>
      </c>
      <c r="AM72" s="0" t="n">
        <f aca="false">AK72/AL72*100</f>
        <v>988700</v>
      </c>
      <c r="AN72" s="24" t="n">
        <v>12978.9</v>
      </c>
      <c r="AO72" s="26" t="n">
        <f aca="false">AN72/AM72*100</f>
        <v>1.3127237786993</v>
      </c>
      <c r="AP72" s="24" t="n">
        <v>3242.9</v>
      </c>
      <c r="AQ72" s="29" t="n">
        <v>0.4</v>
      </c>
      <c r="AR72" s="26" t="n">
        <f aca="false">AP72/AQ72*100</f>
        <v>810725</v>
      </c>
      <c r="AS72" s="24" t="n">
        <v>6662.4</v>
      </c>
      <c r="AT72" s="26" t="n">
        <f aca="false">AS72/AR72*100</f>
        <v>0.821782972031207</v>
      </c>
      <c r="AU72" s="24" t="n">
        <v>21346.2</v>
      </c>
      <c r="AV72" s="29" t="n">
        <v>1.6</v>
      </c>
      <c r="AW72" s="0" t="n">
        <f aca="false">AU72/AV72*100</f>
        <v>1334137.5</v>
      </c>
      <c r="AX72" s="24" t="n">
        <v>1184.4</v>
      </c>
      <c r="AY72" s="26" t="n">
        <f aca="false">AX72/AW72*100</f>
        <v>0.0887764566995531</v>
      </c>
      <c r="AZ72" s="25" t="n">
        <v>32435</v>
      </c>
      <c r="BA72" s="27" t="n">
        <v>2.9</v>
      </c>
      <c r="BB72" s="0" t="n">
        <f aca="false">AZ72/BA72*100</f>
        <v>1118448.27586207</v>
      </c>
      <c r="BC72" s="30" t="n">
        <v>3899.6</v>
      </c>
      <c r="BD72" s="26" t="n">
        <f aca="false">BC72/BB72*100</f>
        <v>0.348661630954216</v>
      </c>
      <c r="BE72" s="25" t="n">
        <v>25615.5</v>
      </c>
      <c r="BF72" s="25" t="n">
        <v>2.1</v>
      </c>
      <c r="BG72" s="0" t="n">
        <f aca="false">BE72/BF72*100</f>
        <v>1219785.71428571</v>
      </c>
      <c r="BH72" s="24" t="n">
        <v>2556.9</v>
      </c>
      <c r="BI72" s="26" t="n">
        <f aca="false">BH72/BG72*100</f>
        <v>0.209618785500966</v>
      </c>
      <c r="BJ72" s="25" t="n">
        <v>25217</v>
      </c>
      <c r="BK72" s="27" t="n">
        <v>1.7</v>
      </c>
      <c r="BL72" s="0" t="n">
        <f aca="false">BJ72/BK72*100</f>
        <v>1483352.94117647</v>
      </c>
      <c r="BM72" s="31" t="n">
        <v>3314.1622</v>
      </c>
      <c r="BN72" s="26" t="n">
        <f aca="false">BM72/BL72*100</f>
        <v>0.223423711781735</v>
      </c>
      <c r="BO72" s="25" t="n">
        <v>13860</v>
      </c>
      <c r="BP72" s="27" t="n">
        <v>0.7</v>
      </c>
      <c r="BQ72" s="0" t="n">
        <f aca="false">BO72/BP72*100</f>
        <v>1980000</v>
      </c>
      <c r="BR72" s="31" t="n">
        <v>2225.3737</v>
      </c>
      <c r="BS72" s="26" t="n">
        <f aca="false">BR72/BQ72*100</f>
        <v>0.112392611111111</v>
      </c>
      <c r="BT72" s="30" t="n">
        <v>17431.1</v>
      </c>
      <c r="BU72" s="27" t="n">
        <v>1</v>
      </c>
      <c r="BV72" s="0" t="n">
        <f aca="false">BT72/BU72*100</f>
        <v>1743110</v>
      </c>
      <c r="BW72" s="32"/>
      <c r="BX72" s="33" t="n">
        <v>0.6</v>
      </c>
      <c r="BY72" s="34" t="n">
        <v>37998.2215</v>
      </c>
      <c r="BZ72" s="35" t="n">
        <v>2.30029804516463</v>
      </c>
      <c r="CA72" s="0" t="n">
        <f aca="false">BY72/BZ72*100</f>
        <v>1651882.528</v>
      </c>
      <c r="CB72" s="31" t="n">
        <v>33979.4708</v>
      </c>
      <c r="CC72" s="26" t="n">
        <f aca="false">CB72/CA72*100</f>
        <v>2.0570149646864</v>
      </c>
    </row>
    <row r="73" customFormat="false" ht="15" hidden="false" customHeight="false" outlineLevel="0" collapsed="false">
      <c r="A73" s="0" t="s">
        <v>72</v>
      </c>
      <c r="B73" s="24" t="n">
        <v>2282.6</v>
      </c>
      <c r="C73" s="25" t="n">
        <v>2.1</v>
      </c>
      <c r="D73" s="26" t="n">
        <f aca="false">B73/C73*100</f>
        <v>108695.238095238</v>
      </c>
      <c r="E73" s="25" t="n">
        <v>918851</v>
      </c>
      <c r="F73" s="0" t="n">
        <f aca="false">E73/D73*100</f>
        <v>845.346140366249</v>
      </c>
      <c r="G73" s="24" t="n">
        <v>3463.4</v>
      </c>
      <c r="H73" s="25" t="n">
        <v>1.3</v>
      </c>
      <c r="I73" s="0" t="n">
        <f aca="false">G73/H73*100</f>
        <v>266415.384615385</v>
      </c>
      <c r="J73" s="24" t="n">
        <v>1046513</v>
      </c>
      <c r="K73" s="26" t="n">
        <f aca="false">J73/I73*100</f>
        <v>392.812525264191</v>
      </c>
      <c r="L73" s="24" t="n">
        <v>3083.4</v>
      </c>
      <c r="M73" s="25" t="n">
        <v>1.1</v>
      </c>
      <c r="N73" s="26" t="n">
        <f aca="false">L73/M73*100</f>
        <v>280309.090909091</v>
      </c>
      <c r="O73" s="25" t="n">
        <v>2537016</v>
      </c>
      <c r="P73" s="26" t="n">
        <f aca="false">O73/N73*100</f>
        <v>905.078030745281</v>
      </c>
      <c r="Q73" s="25" t="n">
        <v>7903.6</v>
      </c>
      <c r="R73" s="25" t="n">
        <v>3.4</v>
      </c>
      <c r="S73" s="26" t="n">
        <f aca="false">Q73/R73*100</f>
        <v>232458.823529412</v>
      </c>
      <c r="T73" s="25" t="n">
        <v>2500.8</v>
      </c>
      <c r="U73" s="0" t="n">
        <f aca="false">T73/S73*100</f>
        <v>1.07580343134774</v>
      </c>
      <c r="V73" s="24" t="n">
        <v>9402.5</v>
      </c>
      <c r="W73" s="25" t="n">
        <v>4.2</v>
      </c>
      <c r="X73" s="26" t="n">
        <f aca="false">V73/W73*100</f>
        <v>223869.047619048</v>
      </c>
      <c r="Y73" s="25" t="n">
        <v>3069.4</v>
      </c>
      <c r="Z73" s="0" t="n">
        <f aca="false">Y73/X73*100</f>
        <v>1.37106939643712</v>
      </c>
      <c r="AA73" s="24" t="n">
        <v>14106.1</v>
      </c>
      <c r="AB73" s="27" t="n">
        <v>5.1</v>
      </c>
      <c r="AC73" s="26" t="n">
        <f aca="false">AA73/AB73*100</f>
        <v>276590.196078431</v>
      </c>
      <c r="AD73" s="24" t="n">
        <v>3866</v>
      </c>
      <c r="AE73" s="26" t="n">
        <f aca="false">AD73/AC73*100</f>
        <v>1.39773573135027</v>
      </c>
      <c r="AF73" s="24" t="n">
        <v>16069</v>
      </c>
      <c r="AG73" s="28" t="n">
        <v>5.4</v>
      </c>
      <c r="AH73" s="26" t="n">
        <f aca="false">AF73/AG73*100</f>
        <v>297574.074074074</v>
      </c>
      <c r="AI73" s="24" t="n">
        <v>5563.1</v>
      </c>
      <c r="AJ73" s="26" t="n">
        <f aca="false">AI73/AH73*100</f>
        <v>1.86948409981953</v>
      </c>
      <c r="AK73" s="24" t="n">
        <v>24042.4</v>
      </c>
      <c r="AL73" s="29" t="n">
        <v>7.3</v>
      </c>
      <c r="AM73" s="0" t="n">
        <f aca="false">AK73/AL73*100</f>
        <v>329347.94520548</v>
      </c>
      <c r="AN73" s="24" t="n">
        <v>5745.8</v>
      </c>
      <c r="AO73" s="26" t="n">
        <f aca="false">AN73/AM73*100</f>
        <v>1.74459870894753</v>
      </c>
      <c r="AP73" s="24" t="n">
        <v>33832.3</v>
      </c>
      <c r="AQ73" s="29" t="n">
        <v>9.3</v>
      </c>
      <c r="AR73" s="26" t="n">
        <f aca="false">AP73/AQ73*100</f>
        <v>363788.172043011</v>
      </c>
      <c r="AS73" s="24" t="n">
        <v>6376</v>
      </c>
      <c r="AT73" s="26" t="n">
        <f aca="false">AS73/AR73*100</f>
        <v>1.75266830809611</v>
      </c>
      <c r="AU73" s="24" t="n">
        <v>38839.9</v>
      </c>
      <c r="AV73" s="29" t="n">
        <v>10</v>
      </c>
      <c r="AW73" s="0" t="n">
        <f aca="false">AU73/AV73*100</f>
        <v>388399</v>
      </c>
      <c r="AX73" s="24" t="n">
        <v>4448.3</v>
      </c>
      <c r="AY73" s="26" t="n">
        <f aca="false">AX73/AW73*100</f>
        <v>1.14529131125466</v>
      </c>
      <c r="AZ73" s="25" t="n">
        <v>42427.1</v>
      </c>
      <c r="BA73" s="27" t="n">
        <v>10</v>
      </c>
      <c r="BB73" s="0" t="n">
        <f aca="false">AZ73/BA73*100</f>
        <v>424271</v>
      </c>
      <c r="BC73" s="30" t="n">
        <v>5069.3</v>
      </c>
      <c r="BD73" s="26" t="n">
        <f aca="false">BC73/BB73*100</f>
        <v>1.19482594850933</v>
      </c>
      <c r="BE73" s="25" t="n">
        <v>48420.8</v>
      </c>
      <c r="BF73" s="25" t="n">
        <v>9.7</v>
      </c>
      <c r="BG73" s="0" t="n">
        <f aca="false">BE73/BF73*100</f>
        <v>499183.505154639</v>
      </c>
      <c r="BH73" s="24" t="n">
        <v>7261.8</v>
      </c>
      <c r="BI73" s="26" t="n">
        <f aca="false">BH73/BG73*100</f>
        <v>1.45473556818557</v>
      </c>
      <c r="BJ73" s="25" t="n">
        <v>45335.7</v>
      </c>
      <c r="BK73" s="27" t="n">
        <v>8.3</v>
      </c>
      <c r="BL73" s="0" t="n">
        <f aca="false">BJ73/BK73*100</f>
        <v>546213.253012048</v>
      </c>
      <c r="BM73" s="31" t="n">
        <v>6596.349</v>
      </c>
      <c r="BN73" s="26" t="n">
        <f aca="false">BM73/BL73*100</f>
        <v>1.20765085131585</v>
      </c>
      <c r="BO73" s="25" t="n">
        <v>37963.9</v>
      </c>
      <c r="BP73" s="27" t="n">
        <v>6.1</v>
      </c>
      <c r="BQ73" s="0" t="n">
        <f aca="false">BO73/BP73*100</f>
        <v>622359.016393443</v>
      </c>
      <c r="BR73" s="31" t="n">
        <v>8121.5819</v>
      </c>
      <c r="BS73" s="26" t="n">
        <f aca="false">BR73/BQ73*100</f>
        <v>1.30496733976225</v>
      </c>
      <c r="BT73" s="30" t="n">
        <v>24521.5</v>
      </c>
      <c r="BU73" s="27" t="n">
        <v>2.9</v>
      </c>
      <c r="BV73" s="0" t="n">
        <f aca="false">BT73/BU73*100</f>
        <v>845568.965517242</v>
      </c>
      <c r="BW73" s="32"/>
      <c r="BX73" s="33" t="n">
        <v>1.1</v>
      </c>
      <c r="BY73" s="34" t="n">
        <v>28484.5481</v>
      </c>
      <c r="BZ73" s="35" t="n">
        <v>3.54912018517018</v>
      </c>
      <c r="CA73" s="0" t="n">
        <f aca="false">BY73/BZ73*100</f>
        <v>802580.5443</v>
      </c>
      <c r="CB73" s="31" t="n">
        <v>11311.0942</v>
      </c>
      <c r="CC73" s="26" t="n">
        <f aca="false">CB73/CA73*100</f>
        <v>1.40934069238688</v>
      </c>
    </row>
    <row r="74" customFormat="false" ht="15" hidden="false" customHeight="false" outlineLevel="0" collapsed="false">
      <c r="A74" s="0" t="s">
        <v>73</v>
      </c>
      <c r="B74" s="24" t="n">
        <v>1470.1</v>
      </c>
      <c r="C74" s="25" t="n">
        <v>2.1</v>
      </c>
      <c r="D74" s="26" t="n">
        <f aca="false">B74/C74*100</f>
        <v>70004.7619047619</v>
      </c>
      <c r="E74" s="25" t="n">
        <v>553213</v>
      </c>
      <c r="F74" s="0" t="n">
        <f aca="false">E74/D74*100</f>
        <v>790.250527175022</v>
      </c>
      <c r="G74" s="24" t="n">
        <v>1905.2</v>
      </c>
      <c r="H74" s="25" t="n">
        <v>1.9</v>
      </c>
      <c r="I74" s="0" t="n">
        <f aca="false">G74/H74*100</f>
        <v>100273.684210526</v>
      </c>
      <c r="J74" s="24" t="n">
        <v>874979</v>
      </c>
      <c r="K74" s="26" t="n">
        <f aca="false">J74/I74*100</f>
        <v>872.590856602981</v>
      </c>
      <c r="L74" s="24" t="n">
        <v>3638</v>
      </c>
      <c r="M74" s="25" t="n">
        <v>2.4</v>
      </c>
      <c r="N74" s="26" t="n">
        <f aca="false">L74/M74*100</f>
        <v>151583.333333333</v>
      </c>
      <c r="O74" s="25" t="n">
        <v>1079806</v>
      </c>
      <c r="P74" s="26" t="n">
        <f aca="false">O74/N74*100</f>
        <v>712.351401869159</v>
      </c>
      <c r="Q74" s="25" t="n">
        <v>5168.3</v>
      </c>
      <c r="R74" s="25" t="n">
        <v>3.6</v>
      </c>
      <c r="S74" s="26" t="n">
        <f aca="false">Q74/R74*100</f>
        <v>143563.888888889</v>
      </c>
      <c r="T74" s="25" t="n">
        <v>1346.1</v>
      </c>
      <c r="U74" s="0" t="n">
        <f aca="false">T74/S74*100</f>
        <v>0.93763132945069</v>
      </c>
      <c r="V74" s="24" t="n">
        <v>5912.8</v>
      </c>
      <c r="W74" s="25" t="n">
        <v>4.5</v>
      </c>
      <c r="X74" s="26" t="n">
        <f aca="false">V74/W74*100</f>
        <v>131395.555555556</v>
      </c>
      <c r="Y74" s="25" t="n">
        <v>4304.5</v>
      </c>
      <c r="Z74" s="0" t="n">
        <f aca="false">Y74/X74*100</f>
        <v>3.27598599648221</v>
      </c>
      <c r="AA74" s="24" t="n">
        <v>9783.4</v>
      </c>
      <c r="AB74" s="27" t="n">
        <v>6.2</v>
      </c>
      <c r="AC74" s="26" t="n">
        <f aca="false">AA74/AB74*100</f>
        <v>157796.774193548</v>
      </c>
      <c r="AD74" s="24" t="n">
        <v>14285</v>
      </c>
      <c r="AE74" s="26" t="n">
        <f aca="false">AD74/AC74*100</f>
        <v>9.0527832859742</v>
      </c>
      <c r="AF74" s="24" t="n">
        <v>14823.7</v>
      </c>
      <c r="AG74" s="28" t="n">
        <v>3</v>
      </c>
      <c r="AH74" s="26" t="n">
        <f aca="false">AF74/AG74*100</f>
        <v>494123.333333333</v>
      </c>
      <c r="AI74" s="24" t="n">
        <v>21128.1</v>
      </c>
      <c r="AJ74" s="26" t="n">
        <f aca="false">AI74/AH74*100</f>
        <v>4.27587579349285</v>
      </c>
      <c r="AK74" s="24" t="n">
        <v>15831.8</v>
      </c>
      <c r="AL74" s="29" t="n">
        <v>2.7</v>
      </c>
      <c r="AM74" s="0" t="n">
        <f aca="false">AK74/AL74*100</f>
        <v>586362.962962963</v>
      </c>
      <c r="AN74" s="24" t="n">
        <v>20329.3</v>
      </c>
      <c r="AO74" s="26" t="n">
        <f aca="false">AN74/AM74*100</f>
        <v>3.46701638474463</v>
      </c>
      <c r="AP74" s="24" t="n">
        <v>22795</v>
      </c>
      <c r="AQ74" s="29" t="n">
        <v>3.7</v>
      </c>
      <c r="AR74" s="26" t="n">
        <f aca="false">AP74/AQ74*100</f>
        <v>616081.081081081</v>
      </c>
      <c r="AS74" s="24" t="n">
        <v>20932.4</v>
      </c>
      <c r="AT74" s="26" t="n">
        <f aca="false">AS74/AR74*100</f>
        <v>3.39766966440009</v>
      </c>
      <c r="AU74" s="24" t="n">
        <v>24314</v>
      </c>
      <c r="AV74" s="29" t="n">
        <v>3.5</v>
      </c>
      <c r="AW74" s="0" t="n">
        <f aca="false">AU74/AV74*100</f>
        <v>694685.714285714</v>
      </c>
      <c r="AX74" s="24" t="n">
        <v>26930.3</v>
      </c>
      <c r="AY74" s="26" t="n">
        <f aca="false">AX74/AW74*100</f>
        <v>3.8766163527186</v>
      </c>
      <c r="AZ74" s="25" t="n">
        <v>30652</v>
      </c>
      <c r="BA74" s="27" t="n">
        <v>4.2</v>
      </c>
      <c r="BB74" s="0" t="n">
        <f aca="false">AZ74/BA74*100</f>
        <v>729809.523809524</v>
      </c>
      <c r="BC74" s="30" t="n">
        <v>34446.8</v>
      </c>
      <c r="BD74" s="26" t="n">
        <f aca="false">BC74/BB74*100</f>
        <v>4.71997129061725</v>
      </c>
      <c r="BE74" s="25" t="n">
        <v>20963.8</v>
      </c>
      <c r="BF74" s="25" t="n">
        <v>2.7</v>
      </c>
      <c r="BG74" s="0" t="n">
        <f aca="false">BE74/BF74*100</f>
        <v>776437.037037037</v>
      </c>
      <c r="BH74" s="24" t="n">
        <v>21475.1</v>
      </c>
      <c r="BI74" s="26" t="n">
        <f aca="false">BH74/BG74*100</f>
        <v>2.76585208788483</v>
      </c>
      <c r="BJ74" s="25" t="n">
        <v>25079.1</v>
      </c>
      <c r="BK74" s="27" t="n">
        <v>2.9</v>
      </c>
      <c r="BL74" s="0" t="n">
        <f aca="false">BJ74/BK74*100</f>
        <v>864796.551724138</v>
      </c>
      <c r="BM74" s="31" t="n">
        <v>39451.6934</v>
      </c>
      <c r="BN74" s="26" t="n">
        <f aca="false">BM74/BL74*100</f>
        <v>4.56196238541256</v>
      </c>
      <c r="BO74" s="25" t="n">
        <v>25733.2</v>
      </c>
      <c r="BP74" s="27" t="n">
        <v>2.4</v>
      </c>
      <c r="BQ74" s="0" t="n">
        <f aca="false">BO74/BP74*100</f>
        <v>1072216.66666667</v>
      </c>
      <c r="BR74" s="31" t="n">
        <v>50311.2652</v>
      </c>
      <c r="BS74" s="26" t="n">
        <f aca="false">BR74/BQ74*100</f>
        <v>4.69226666252157</v>
      </c>
      <c r="BT74" s="30" t="n">
        <v>15543</v>
      </c>
      <c r="BU74" s="27" t="n">
        <v>1.3</v>
      </c>
      <c r="BV74" s="0" t="n">
        <f aca="false">BT74/BU74*100</f>
        <v>1195615.38461538</v>
      </c>
      <c r="BW74" s="32"/>
      <c r="BX74" s="33" t="n">
        <v>1.6</v>
      </c>
      <c r="BY74" s="34" t="n">
        <v>132406.0962</v>
      </c>
      <c r="BZ74" s="35" t="n">
        <v>12.620948212929</v>
      </c>
      <c r="CA74" s="0" t="n">
        <f aca="false">BY74/BZ74*100</f>
        <v>1049097.8488</v>
      </c>
      <c r="CB74" s="31" t="n">
        <v>14509.9226</v>
      </c>
      <c r="CC74" s="26" t="n">
        <f aca="false">CB74/CA74*100</f>
        <v>1.38308572614052</v>
      </c>
    </row>
    <row r="75" customFormat="false" ht="15" hidden="false" customHeight="false" outlineLevel="0" collapsed="false">
      <c r="A75" s="0" t="s">
        <v>74</v>
      </c>
      <c r="B75" s="24" t="n">
        <v>957.4</v>
      </c>
      <c r="C75" s="25" t="n">
        <v>0.8</v>
      </c>
      <c r="D75" s="26" t="n">
        <f aca="false">B75/C75*100</f>
        <v>119675</v>
      </c>
      <c r="E75" s="25" t="n">
        <v>1259758</v>
      </c>
      <c r="F75" s="0" t="n">
        <f aca="false">E75/D75*100</f>
        <v>1052.64925840819</v>
      </c>
      <c r="G75" s="24" t="n">
        <v>2756.4</v>
      </c>
      <c r="H75" s="25" t="n">
        <v>1.6</v>
      </c>
      <c r="I75" s="0" t="n">
        <f aca="false">G75/H75*100</f>
        <v>172275</v>
      </c>
      <c r="J75" s="24" t="n">
        <v>1815586</v>
      </c>
      <c r="K75" s="26" t="n">
        <f aca="false">J75/I75*100</f>
        <v>1053.88826004934</v>
      </c>
      <c r="L75" s="24" t="n">
        <v>4748.3</v>
      </c>
      <c r="M75" s="25" t="n">
        <v>2.6</v>
      </c>
      <c r="N75" s="26" t="n">
        <f aca="false">L75/M75*100</f>
        <v>182626.923076923</v>
      </c>
      <c r="O75" s="25" t="n">
        <v>2371919</v>
      </c>
      <c r="P75" s="26" t="n">
        <f aca="false">O75/N75*100</f>
        <v>1298.77838384264</v>
      </c>
      <c r="Q75" s="25" t="n">
        <v>4837.5</v>
      </c>
      <c r="R75" s="25" t="n">
        <v>2.9</v>
      </c>
      <c r="S75" s="26" t="n">
        <f aca="false">Q75/R75*100</f>
        <v>166810.344827586</v>
      </c>
      <c r="T75" s="25" t="n">
        <v>2170.1</v>
      </c>
      <c r="U75" s="0" t="n">
        <f aca="false">T75/S75*100</f>
        <v>1.30093850129199</v>
      </c>
      <c r="V75" s="24" t="n">
        <v>4668.4</v>
      </c>
      <c r="W75" s="25" t="n">
        <v>2.8</v>
      </c>
      <c r="X75" s="26" t="n">
        <f aca="false">V75/W75*100</f>
        <v>166728.571428571</v>
      </c>
      <c r="Y75" s="25" t="n">
        <v>3446.6</v>
      </c>
      <c r="Z75" s="0" t="n">
        <f aca="false">Y75/X75*100</f>
        <v>2.06719218575958</v>
      </c>
      <c r="AA75" s="24" t="n">
        <v>5365.1</v>
      </c>
      <c r="AB75" s="27" t="n">
        <v>2.7</v>
      </c>
      <c r="AC75" s="26" t="n">
        <f aca="false">AA75/AB75*100</f>
        <v>198707.407407407</v>
      </c>
      <c r="AD75" s="24" t="n">
        <v>2038.5</v>
      </c>
      <c r="AE75" s="26" t="n">
        <f aca="false">AD75/AC75*100</f>
        <v>1.02588022590446</v>
      </c>
      <c r="AF75" s="24" t="n">
        <v>11143.9</v>
      </c>
      <c r="AG75" s="28" t="n">
        <v>4.2</v>
      </c>
      <c r="AH75" s="26" t="n">
        <f aca="false">AF75/AG75*100</f>
        <v>265330.952380952</v>
      </c>
      <c r="AI75" s="24" t="n">
        <v>4094.3</v>
      </c>
      <c r="AJ75" s="26" t="n">
        <f aca="false">AI75/AH75*100</f>
        <v>1.54309173628622</v>
      </c>
      <c r="AK75" s="24" t="n">
        <v>6914</v>
      </c>
      <c r="AL75" s="29" t="n">
        <v>1.6</v>
      </c>
      <c r="AM75" s="0" t="n">
        <f aca="false">AK75/AL75*100</f>
        <v>432125</v>
      </c>
      <c r="AN75" s="24" t="n">
        <v>6710.3</v>
      </c>
      <c r="AO75" s="26" t="n">
        <f aca="false">AN75/AM75*100</f>
        <v>1.55286086201909</v>
      </c>
      <c r="AP75" s="24" t="n">
        <v>10853.7</v>
      </c>
      <c r="AQ75" s="29" t="n">
        <v>3.7</v>
      </c>
      <c r="AR75" s="26" t="n">
        <f aca="false">AP75/AQ75*100</f>
        <v>293343.243243243</v>
      </c>
      <c r="AS75" s="24" t="n">
        <v>8054.5</v>
      </c>
      <c r="AT75" s="26" t="n">
        <f aca="false">AS75/AR75*100</f>
        <v>2.74575951058164</v>
      </c>
      <c r="AU75" s="24" t="n">
        <v>11089.3</v>
      </c>
      <c r="AV75" s="29" t="n">
        <v>3.5</v>
      </c>
      <c r="AW75" s="0" t="n">
        <f aca="false">AU75/AV75*100</f>
        <v>316837.142857143</v>
      </c>
      <c r="AX75" s="24" t="n">
        <v>6839.9</v>
      </c>
      <c r="AY75" s="26" t="n">
        <f aca="false">AX75/AW75*100</f>
        <v>2.15880623664253</v>
      </c>
      <c r="AZ75" s="25" t="n">
        <v>17907.2</v>
      </c>
      <c r="BA75" s="27" t="n">
        <v>5.2</v>
      </c>
      <c r="BB75" s="0" t="n">
        <f aca="false">AZ75/BA75*100</f>
        <v>344369.230769231</v>
      </c>
      <c r="BC75" s="30" t="n">
        <v>11634.6</v>
      </c>
      <c r="BD75" s="26" t="n">
        <f aca="false">BC75/BB75*100</f>
        <v>3.37852483917084</v>
      </c>
      <c r="BE75" s="25" t="n">
        <v>14512.1</v>
      </c>
      <c r="BF75" s="25" t="n">
        <v>4.2</v>
      </c>
      <c r="BG75" s="0" t="n">
        <f aca="false">BE75/BF75*100</f>
        <v>345526.190476191</v>
      </c>
      <c r="BH75" s="24" t="n">
        <v>12125.9</v>
      </c>
      <c r="BI75" s="26" t="n">
        <f aca="false">BH75/BG75*100</f>
        <v>3.50940112044432</v>
      </c>
      <c r="BJ75" s="25" t="n">
        <v>19806</v>
      </c>
      <c r="BK75" s="27" t="n">
        <v>5.3</v>
      </c>
      <c r="BL75" s="0" t="n">
        <f aca="false">BJ75/BK75*100</f>
        <v>373698.113207547</v>
      </c>
      <c r="BM75" s="31" t="n">
        <v>15721.9214</v>
      </c>
      <c r="BN75" s="26" t="n">
        <f aca="false">BM75/BL75*100</f>
        <v>4.2071182177118</v>
      </c>
      <c r="BO75" s="25" t="n">
        <v>21224.7</v>
      </c>
      <c r="BP75" s="27" t="n">
        <v>4.9</v>
      </c>
      <c r="BQ75" s="0" t="n">
        <f aca="false">BO75/BP75*100</f>
        <v>433157.142857143</v>
      </c>
      <c r="BR75" s="31" t="n">
        <v>16336.8709</v>
      </c>
      <c r="BS75" s="26" t="n">
        <f aca="false">BR75/BQ75*100</f>
        <v>3.77158063058606</v>
      </c>
      <c r="BT75" s="30" t="n">
        <v>19491.2</v>
      </c>
      <c r="BU75" s="27" t="n">
        <v>2.8</v>
      </c>
      <c r="BV75" s="0" t="n">
        <f aca="false">BT75/BU75*100</f>
        <v>696114.285714286</v>
      </c>
      <c r="BW75" s="32"/>
      <c r="BX75" s="33" t="n">
        <v>2.5</v>
      </c>
      <c r="BY75" s="34" t="n">
        <v>18526.2984</v>
      </c>
      <c r="BZ75" s="35" t="n">
        <v>2.87276513704694</v>
      </c>
      <c r="CA75" s="0" t="n">
        <f aca="false">BY75/BZ75*100</f>
        <v>644894.2923</v>
      </c>
      <c r="CB75" s="31" t="n">
        <v>13623.0001</v>
      </c>
      <c r="CC75" s="26" t="n">
        <f aca="false">CB75/CA75*100</f>
        <v>2.11243924200568</v>
      </c>
    </row>
    <row r="76" customFormat="false" ht="15" hidden="false" customHeight="false" outlineLevel="0" collapsed="false">
      <c r="A76" s="0" t="s">
        <v>75</v>
      </c>
      <c r="B76" s="32" t="n">
        <v>236.1</v>
      </c>
      <c r="C76" s="0" t="n">
        <v>0.2</v>
      </c>
      <c r="D76" s="26" t="n">
        <f aca="false">B76/C76*100</f>
        <v>118050</v>
      </c>
      <c r="E76" s="25" t="n">
        <v>1292100</v>
      </c>
      <c r="F76" s="0" t="n">
        <f aca="false">E76/D76*100</f>
        <v>1094.53621346887</v>
      </c>
      <c r="G76" s="24" t="n">
        <v>404.5</v>
      </c>
      <c r="H76" s="0" t="n">
        <v>0.3</v>
      </c>
      <c r="I76" s="0" t="n">
        <f aca="false">G76/H76*100</f>
        <v>134833.333333333</v>
      </c>
      <c r="J76" s="24" t="n">
        <v>2083767</v>
      </c>
      <c r="K76" s="26" t="n">
        <f aca="false">J76/I76*100</f>
        <v>1545.4390605686</v>
      </c>
      <c r="L76" s="24" t="n">
        <v>713.1</v>
      </c>
      <c r="M76" s="0" t="n">
        <v>0.4</v>
      </c>
      <c r="N76" s="26" t="n">
        <f aca="false">L76/M76*100</f>
        <v>178275</v>
      </c>
      <c r="O76" s="25" t="n">
        <v>2226145</v>
      </c>
      <c r="P76" s="26" t="n">
        <f aca="false">O76/N76*100</f>
        <v>1248.71406534848</v>
      </c>
      <c r="Q76" s="25" t="n">
        <v>4752.9</v>
      </c>
      <c r="R76" s="25" t="n">
        <v>2.6</v>
      </c>
      <c r="S76" s="26" t="n">
        <f aca="false">Q76/R76*100</f>
        <v>182803.846153846</v>
      </c>
      <c r="T76" s="25" t="n">
        <v>1902.3</v>
      </c>
      <c r="U76" s="0" t="n">
        <f aca="false">T76/S76*100</f>
        <v>1.04062361926403</v>
      </c>
      <c r="V76" s="24" t="n">
        <v>3051.4</v>
      </c>
      <c r="W76" s="0" t="n">
        <v>2</v>
      </c>
      <c r="X76" s="26" t="n">
        <f aca="false">V76/W76*100</f>
        <v>152570</v>
      </c>
      <c r="Y76" s="25" t="n">
        <v>794.6</v>
      </c>
      <c r="Z76" s="0" t="n">
        <f aca="false">Y76/X76*100</f>
        <v>0.520810119944943</v>
      </c>
      <c r="AA76" s="24" t="n">
        <v>2184.7</v>
      </c>
      <c r="AB76" s="43" t="n">
        <v>1.1</v>
      </c>
      <c r="AC76" s="26" t="n">
        <f aca="false">AA76/AB76*100</f>
        <v>198609.090909091</v>
      </c>
      <c r="AD76" s="24" t="n">
        <v>701.2</v>
      </c>
      <c r="AE76" s="26" t="n">
        <f aca="false">AD76/AC76*100</f>
        <v>0.353055339405868</v>
      </c>
      <c r="AF76" s="24" t="n">
        <v>1339.3</v>
      </c>
      <c r="AG76" s="28" t="n">
        <v>0.4</v>
      </c>
      <c r="AH76" s="26" t="n">
        <f aca="false">AF76/AG76*100</f>
        <v>334825</v>
      </c>
      <c r="AI76" s="24" t="n">
        <v>1273.4</v>
      </c>
      <c r="AJ76" s="26" t="n">
        <f aca="false">AI76/AH76*100</f>
        <v>0.380318076607183</v>
      </c>
      <c r="AK76" s="24" t="n">
        <v>1052.5</v>
      </c>
      <c r="AL76" s="29" t="n">
        <v>0.3</v>
      </c>
      <c r="AM76" s="0" t="n">
        <f aca="false">AK76/AL76*100</f>
        <v>350833.333333333</v>
      </c>
      <c r="AN76" s="24" t="n">
        <v>2378.9</v>
      </c>
      <c r="AO76" s="26" t="n">
        <f aca="false">AN76/AM76*100</f>
        <v>0.678071258907363</v>
      </c>
      <c r="AP76" s="24" t="n">
        <v>9369.1</v>
      </c>
      <c r="AQ76" s="29" t="n">
        <v>2.9</v>
      </c>
      <c r="AR76" s="26" t="n">
        <f aca="false">AP76/AQ76*100</f>
        <v>323072.413793104</v>
      </c>
      <c r="AS76" s="24" t="n">
        <v>3875.6</v>
      </c>
      <c r="AT76" s="26" t="n">
        <f aca="false">AS76/AR76*100</f>
        <v>1.19960721947679</v>
      </c>
      <c r="AU76" s="24" t="n">
        <v>6144.3</v>
      </c>
      <c r="AV76" s="29" t="n">
        <v>1.6</v>
      </c>
      <c r="AW76" s="0" t="n">
        <f aca="false">AU76/AV76*100</f>
        <v>384018.75</v>
      </c>
      <c r="AX76" s="24" t="n">
        <v>3584.2</v>
      </c>
      <c r="AY76" s="26" t="n">
        <f aca="false">AX76/AW76*100</f>
        <v>0.933339843432124</v>
      </c>
      <c r="AZ76" s="25" t="n">
        <v>2826.3</v>
      </c>
      <c r="BA76" s="43" t="n">
        <v>0.7</v>
      </c>
      <c r="BB76" s="0" t="n">
        <f aca="false">AZ76/BA76*100</f>
        <v>403757.142857143</v>
      </c>
      <c r="BC76" s="30" t="n">
        <v>1632.3</v>
      </c>
      <c r="BD76" s="26" t="n">
        <f aca="false">BC76/BB76*100</f>
        <v>0.404277677528925</v>
      </c>
      <c r="BE76" s="25" t="n">
        <v>27103.9</v>
      </c>
      <c r="BF76" s="0" t="n">
        <v>3.8</v>
      </c>
      <c r="BG76" s="0" t="n">
        <f aca="false">BE76/BF76*100</f>
        <v>713260.52631579</v>
      </c>
      <c r="BH76" s="24" t="n">
        <v>3432.6</v>
      </c>
      <c r="BI76" s="26" t="n">
        <f aca="false">BH76/BG76*100</f>
        <v>0.481254727179483</v>
      </c>
      <c r="BJ76" s="25" t="n">
        <v>7537</v>
      </c>
      <c r="BK76" s="43" t="n">
        <v>1.1</v>
      </c>
      <c r="BL76" s="0" t="n">
        <f aca="false">BJ76/BK76*100</f>
        <v>685181.818181818</v>
      </c>
      <c r="BM76" s="31" t="n">
        <v>4119.197</v>
      </c>
      <c r="BN76" s="26" t="n">
        <f aca="false">BM76/BL76*100</f>
        <v>0.601183056919199</v>
      </c>
      <c r="BO76" s="0" t="n">
        <v>7675.3</v>
      </c>
      <c r="BP76" s="43" t="n">
        <v>0.8</v>
      </c>
      <c r="BQ76" s="0" t="n">
        <f aca="false">BO76/BP76*100</f>
        <v>959412.5</v>
      </c>
      <c r="BR76" s="31" t="n">
        <v>8452.3285</v>
      </c>
      <c r="BS76" s="26" t="n">
        <f aca="false">BR76/BQ76*100</f>
        <v>0.880990032962881</v>
      </c>
      <c r="BT76" s="41" t="n">
        <v>7162.8</v>
      </c>
      <c r="BU76" s="43" t="n">
        <v>0.6</v>
      </c>
      <c r="BV76" s="0" t="n">
        <f aca="false">BT76/BU76*100</f>
        <v>1193800</v>
      </c>
      <c r="BW76" s="32"/>
      <c r="BX76" s="33" t="n">
        <v>0.4</v>
      </c>
      <c r="BY76" s="34" t="n">
        <v>9391.9641</v>
      </c>
      <c r="BZ76" s="35" t="n">
        <v>0.836810441987987</v>
      </c>
      <c r="CA76" s="0" t="n">
        <f aca="false">BY76/BZ76*100</f>
        <v>1122352.6415</v>
      </c>
      <c r="CB76" s="31" t="n">
        <v>6544.3189</v>
      </c>
      <c r="CC76" s="26" t="n">
        <f aca="false">CB76/CA76*100</f>
        <v>0.583089365856854</v>
      </c>
    </row>
    <row r="77" customFormat="false" ht="15" hidden="false" customHeight="false" outlineLevel="0" collapsed="false">
      <c r="A77" s="0" t="s">
        <v>76</v>
      </c>
      <c r="B77" s="32" t="n">
        <v>12.8</v>
      </c>
      <c r="C77" s="25" t="n">
        <v>0.1</v>
      </c>
      <c r="D77" s="26" t="n">
        <f aca="false">B77/C77*100</f>
        <v>12800</v>
      </c>
      <c r="E77" s="0" t="n">
        <v>17381</v>
      </c>
      <c r="F77" s="0" t="n">
        <f aca="false">E77/D77*100</f>
        <v>135.7890625</v>
      </c>
      <c r="G77" s="24" t="n">
        <v>4.5</v>
      </c>
      <c r="H77" s="43" t="n">
        <v>0</v>
      </c>
      <c r="J77" s="24" t="n">
        <v>13718</v>
      </c>
      <c r="K77" s="26"/>
      <c r="L77" s="24" t="n">
        <v>293.9</v>
      </c>
      <c r="M77" s="25" t="n">
        <v>1.1</v>
      </c>
      <c r="N77" s="26" t="n">
        <f aca="false">L77/M77*100</f>
        <v>26718.1818181818</v>
      </c>
      <c r="O77" s="25" t="n">
        <v>4755</v>
      </c>
      <c r="P77" s="26" t="n">
        <f aca="false">O77/N77*100</f>
        <v>17.7968696835658</v>
      </c>
      <c r="Q77" s="25" t="n">
        <v>2.6</v>
      </c>
      <c r="R77" s="25" t="n">
        <v>0</v>
      </c>
      <c r="S77" s="26"/>
      <c r="T77" s="25" t="n">
        <v>4.1</v>
      </c>
      <c r="V77" s="24" t="n">
        <v>4.8</v>
      </c>
      <c r="W77" s="25" t="n">
        <v>0</v>
      </c>
      <c r="X77" s="26"/>
      <c r="Y77" s="25" t="n">
        <v>109.9</v>
      </c>
      <c r="AA77" s="24" t="n">
        <v>34</v>
      </c>
      <c r="AB77" s="43" t="n">
        <v>0.1</v>
      </c>
      <c r="AC77" s="26" t="n">
        <f aca="false">AA77/AB77*100</f>
        <v>34000</v>
      </c>
      <c r="AD77" s="24" t="n">
        <v>172.5</v>
      </c>
      <c r="AE77" s="26" t="n">
        <f aca="false">AD77/AC77*100</f>
        <v>0.507352941176471</v>
      </c>
      <c r="AF77" s="24" t="n">
        <v>164.6</v>
      </c>
      <c r="AG77" s="28" t="n">
        <v>0.4</v>
      </c>
      <c r="AH77" s="26" t="n">
        <f aca="false">AF77/AG77*100</f>
        <v>41150</v>
      </c>
      <c r="AI77" s="24" t="n">
        <v>630</v>
      </c>
      <c r="AJ77" s="26" t="n">
        <f aca="false">AI77/AH77*100</f>
        <v>1.53098420413123</v>
      </c>
      <c r="AK77" s="24" t="n">
        <v>187.8</v>
      </c>
      <c r="AL77" s="29" t="n">
        <v>0.5</v>
      </c>
      <c r="AM77" s="0" t="n">
        <f aca="false">AK77/AL77*100</f>
        <v>37560</v>
      </c>
      <c r="AN77" s="24" t="n">
        <v>887</v>
      </c>
      <c r="AO77" s="26" t="n">
        <f aca="false">AN77/AM77*100</f>
        <v>2.3615548455804</v>
      </c>
      <c r="AP77" s="24" t="n">
        <v>528.2</v>
      </c>
      <c r="AQ77" s="29" t="n">
        <v>1.2</v>
      </c>
      <c r="AR77" s="26" t="n">
        <f aca="false">AP77/AQ77*100</f>
        <v>44016.6666666667</v>
      </c>
      <c r="AS77" s="24" t="n">
        <v>391</v>
      </c>
      <c r="AT77" s="26" t="n">
        <f aca="false">AS77/AR77*100</f>
        <v>0.888299886406664</v>
      </c>
      <c r="AU77" s="24" t="n">
        <v>595</v>
      </c>
      <c r="AV77" s="29" t="n">
        <v>1.2</v>
      </c>
      <c r="AW77" s="0" t="n">
        <f aca="false">AU77/AV77*100</f>
        <v>49583.3333333333</v>
      </c>
      <c r="AX77" s="24" t="n">
        <v>570</v>
      </c>
      <c r="AY77" s="26" t="n">
        <f aca="false">AX77/AW77*100</f>
        <v>1.14957983193277</v>
      </c>
      <c r="AZ77" s="25" t="n">
        <v>172</v>
      </c>
      <c r="BA77" s="27" t="n">
        <v>0.3</v>
      </c>
      <c r="BB77" s="0" t="n">
        <f aca="false">AZ77/BA77*100</f>
        <v>57333.3333333333</v>
      </c>
      <c r="BC77" s="30" t="n">
        <v>539.6</v>
      </c>
      <c r="BD77" s="26" t="n">
        <f aca="false">BC77/BB77*100</f>
        <v>0.941162790697674</v>
      </c>
      <c r="BE77" s="25" t="n">
        <v>568.7</v>
      </c>
      <c r="BF77" s="0" t="n">
        <v>0.9</v>
      </c>
      <c r="BG77" s="0" t="n">
        <f aca="false">BE77/BF77*100</f>
        <v>63188.8888888889</v>
      </c>
      <c r="BH77" s="24" t="n">
        <v>278.6</v>
      </c>
      <c r="BI77" s="26" t="n">
        <f aca="false">BH77/BG77*100</f>
        <v>0.440900298927378</v>
      </c>
      <c r="BJ77" s="25" t="n">
        <v>1303.1</v>
      </c>
      <c r="BK77" s="27" t="n">
        <v>1.8</v>
      </c>
      <c r="BL77" s="0" t="n">
        <f aca="false">BJ77/BK77*100</f>
        <v>72394.4444444444</v>
      </c>
      <c r="BM77" s="31" t="n">
        <v>437.0665</v>
      </c>
      <c r="BN77" s="26" t="n">
        <f aca="false">BM77/BL77*100</f>
        <v>0.603729337733098</v>
      </c>
      <c r="BO77" s="25" t="n">
        <v>1128</v>
      </c>
      <c r="BP77" s="27" t="n">
        <v>1.1</v>
      </c>
      <c r="BQ77" s="0" t="n">
        <f aca="false">BO77/BP77*100</f>
        <v>102545.454545455</v>
      </c>
      <c r="BR77" s="31" t="n">
        <v>344.9434</v>
      </c>
      <c r="BS77" s="26" t="n">
        <f aca="false">BR77/BQ77*100</f>
        <v>0.336380975177305</v>
      </c>
      <c r="BT77" s="30" t="n">
        <v>2132.1</v>
      </c>
      <c r="BU77" s="27" t="n">
        <v>1.2</v>
      </c>
      <c r="BV77" s="0" t="n">
        <f aca="false">BT77/BU77*100</f>
        <v>177675</v>
      </c>
      <c r="BW77" s="32"/>
      <c r="BX77" s="33" t="n">
        <v>0.6</v>
      </c>
      <c r="BY77" s="34" t="n">
        <v>2992.0719</v>
      </c>
      <c r="BZ77" s="35" t="n">
        <v>2.49884265317513</v>
      </c>
      <c r="CA77" s="0" t="n">
        <f aca="false">BY77/BZ77*100</f>
        <v>119738.3075</v>
      </c>
      <c r="CB77" s="31" t="n">
        <v>1255.7986</v>
      </c>
      <c r="CC77" s="26" t="n">
        <f aca="false">CB77/CA77*100</f>
        <v>1.04878599524217</v>
      </c>
    </row>
    <row r="78" customFormat="false" ht="15" hidden="false" customHeight="false" outlineLevel="0" collapsed="false">
      <c r="A78" s="0" t="s">
        <v>77</v>
      </c>
      <c r="B78" s="24" t="n">
        <v>2108.5</v>
      </c>
      <c r="C78" s="0" t="n">
        <v>3.7</v>
      </c>
      <c r="D78" s="26" t="n">
        <f aca="false">B78/C78*100</f>
        <v>56986.4864864865</v>
      </c>
      <c r="E78" s="25" t="n">
        <v>374552</v>
      </c>
      <c r="F78" s="0" t="n">
        <f aca="false">E78/D78*100</f>
        <v>657.264595684136</v>
      </c>
      <c r="G78" s="24" t="n">
        <v>193.2</v>
      </c>
      <c r="H78" s="0" t="n">
        <v>0.2</v>
      </c>
      <c r="I78" s="0" t="n">
        <f aca="false">G78/H78*100</f>
        <v>96600</v>
      </c>
      <c r="J78" s="24" t="n">
        <v>208077</v>
      </c>
      <c r="K78" s="26" t="n">
        <f aca="false">J78/I78*100</f>
        <v>215.400621118012</v>
      </c>
      <c r="L78" s="24" t="n">
        <v>880.1</v>
      </c>
      <c r="M78" s="25" t="n">
        <v>1</v>
      </c>
      <c r="N78" s="26" t="n">
        <f aca="false">L78/M78*100</f>
        <v>88010</v>
      </c>
      <c r="O78" s="25" t="n">
        <v>162521</v>
      </c>
      <c r="P78" s="26" t="n">
        <f aca="false">O78/N78*100</f>
        <v>184.661970230656</v>
      </c>
      <c r="Q78" s="25" t="n">
        <v>2111.8</v>
      </c>
      <c r="R78" s="25" t="n">
        <v>2.9</v>
      </c>
      <c r="S78" s="26" t="n">
        <f aca="false">Q78/R78*100</f>
        <v>72820.6896551724</v>
      </c>
      <c r="T78" s="25" t="n">
        <v>596.7</v>
      </c>
      <c r="U78" s="0" t="n">
        <f aca="false">T78/S78*100</f>
        <v>0.819409982005872</v>
      </c>
      <c r="V78" s="24" t="n">
        <v>5198.6</v>
      </c>
      <c r="W78" s="25" t="n">
        <v>4.7</v>
      </c>
      <c r="X78" s="26" t="n">
        <f aca="false">V78/W78*100</f>
        <v>110608.510638298</v>
      </c>
      <c r="Y78" s="25" t="n">
        <v>721.7</v>
      </c>
      <c r="Z78" s="0" t="n">
        <f aca="false">Y78/X78*100</f>
        <v>0.652481437310045</v>
      </c>
      <c r="AA78" s="24" t="n">
        <v>5381.8</v>
      </c>
      <c r="AB78" s="27" t="n">
        <v>3.5</v>
      </c>
      <c r="AC78" s="26" t="n">
        <f aca="false">AA78/AB78*100</f>
        <v>153765.714285714</v>
      </c>
      <c r="AD78" s="24" t="n">
        <v>960.4</v>
      </c>
      <c r="AE78" s="26" t="n">
        <f aca="false">AD78/AC78*100</f>
        <v>0.624586569549221</v>
      </c>
      <c r="AF78" s="24" t="n">
        <v>2676.1</v>
      </c>
      <c r="AG78" s="28" t="n">
        <v>1.5</v>
      </c>
      <c r="AH78" s="26" t="n">
        <f aca="false">AF78/AG78*100</f>
        <v>178406.666666667</v>
      </c>
      <c r="AI78" s="24" t="n">
        <v>2415.8</v>
      </c>
      <c r="AJ78" s="26" t="n">
        <f aca="false">AI78/AH78*100</f>
        <v>1.35409738051642</v>
      </c>
      <c r="AK78" s="24" t="n">
        <v>3408.8</v>
      </c>
      <c r="AL78" s="29" t="n">
        <v>1.7</v>
      </c>
      <c r="AM78" s="0" t="n">
        <f aca="false">AK78/AL78*100</f>
        <v>200517.647058824</v>
      </c>
      <c r="AN78" s="24" t="n">
        <v>8109.6</v>
      </c>
      <c r="AO78" s="26" t="n">
        <f aca="false">AN78/AM78*100</f>
        <v>4.04433231635766</v>
      </c>
      <c r="AP78" s="24" t="n">
        <v>2249.8</v>
      </c>
      <c r="AQ78" s="29" t="n">
        <v>1</v>
      </c>
      <c r="AR78" s="26" t="n">
        <f aca="false">AP78/AQ78*100</f>
        <v>224980</v>
      </c>
      <c r="AS78" s="24" t="n">
        <v>7791.4</v>
      </c>
      <c r="AT78" s="26" t="n">
        <f aca="false">AS78/AR78*100</f>
        <v>3.46315228020268</v>
      </c>
      <c r="AU78" s="24" t="n">
        <v>784.4</v>
      </c>
      <c r="AV78" s="29" t="n">
        <v>0.3</v>
      </c>
      <c r="AW78" s="0" t="n">
        <f aca="false">AU78/AV78*100</f>
        <v>261466.666666667</v>
      </c>
      <c r="AX78" s="24" t="n">
        <v>1852.8</v>
      </c>
      <c r="AY78" s="26" t="n">
        <f aca="false">AX78/AW78*100</f>
        <v>0.708618052014278</v>
      </c>
      <c r="AZ78" s="25" t="n">
        <v>776.4</v>
      </c>
      <c r="BA78" s="43" t="n">
        <v>0.3</v>
      </c>
      <c r="BB78" s="0" t="n">
        <f aca="false">AZ78/BA78*100</f>
        <v>258800</v>
      </c>
      <c r="BC78" s="30" t="n">
        <v>1040.5</v>
      </c>
      <c r="BD78" s="26" t="n">
        <f aca="false">BC78/BB78*100</f>
        <v>0.402047913446677</v>
      </c>
      <c r="BE78" s="25" t="n">
        <v>1166.5</v>
      </c>
      <c r="BF78" s="25" t="n">
        <v>0.5</v>
      </c>
      <c r="BG78" s="0" t="n">
        <f aca="false">BE78/BF78*100</f>
        <v>233300</v>
      </c>
      <c r="BH78" s="24" t="n">
        <v>1059</v>
      </c>
      <c r="BI78" s="26" t="n">
        <f aca="false">BH78/BG78*100</f>
        <v>0.453921988855551</v>
      </c>
      <c r="BJ78" s="25" t="n">
        <v>1560.7</v>
      </c>
      <c r="BK78" s="27" t="n">
        <v>0.5</v>
      </c>
      <c r="BL78" s="0" t="n">
        <f aca="false">BJ78/BK78*100</f>
        <v>312140</v>
      </c>
      <c r="BM78" s="31" t="n">
        <v>2087.779</v>
      </c>
      <c r="BN78" s="26" t="n">
        <f aca="false">BM78/BL78*100</f>
        <v>0.668859806497085</v>
      </c>
      <c r="BO78" s="25" t="n">
        <v>23033.5</v>
      </c>
      <c r="BP78" s="27" t="n">
        <v>7.3</v>
      </c>
      <c r="BQ78" s="0" t="n">
        <f aca="false">BO78/BP78*100</f>
        <v>315527.397260274</v>
      </c>
      <c r="BR78" s="31" t="n">
        <v>3737.1917</v>
      </c>
      <c r="BS78" s="26" t="n">
        <f aca="false">BR78/BQ78*100</f>
        <v>1.18442700458029</v>
      </c>
      <c r="BT78" s="30" t="n">
        <v>49766.5</v>
      </c>
      <c r="BU78" s="27" t="n">
        <v>8.3</v>
      </c>
      <c r="BV78" s="0" t="n">
        <f aca="false">BT78/BU78*100</f>
        <v>599596.385542169</v>
      </c>
      <c r="BW78" s="32"/>
      <c r="BX78" s="33" t="n">
        <v>0.5</v>
      </c>
      <c r="BY78" s="34" t="n">
        <v>13563.6327</v>
      </c>
      <c r="BZ78" s="35" t="n">
        <v>2.23588392168601</v>
      </c>
      <c r="CA78" s="0" t="n">
        <f aca="false">BY78/BZ78*100</f>
        <v>606634.0282</v>
      </c>
      <c r="CB78" s="31" t="n">
        <v>4106.9036</v>
      </c>
      <c r="CC78" s="26" t="n">
        <f aca="false">CB78/CA78*100</f>
        <v>0.67699855416716</v>
      </c>
    </row>
    <row r="79" customFormat="false" ht="15" hidden="false" customHeight="false" outlineLevel="0" collapsed="false">
      <c r="A79" s="0" t="s">
        <v>78</v>
      </c>
      <c r="B79" s="24" t="n">
        <v>2090.7</v>
      </c>
      <c r="C79" s="0" t="n">
        <v>3.3</v>
      </c>
      <c r="D79" s="26" t="n">
        <f aca="false">B79/C79*100</f>
        <v>63354.5454545455</v>
      </c>
      <c r="E79" s="25" t="n">
        <v>1588927</v>
      </c>
      <c r="F79" s="0" t="n">
        <f aca="false">E79/D79*100</f>
        <v>2507.99210790644</v>
      </c>
      <c r="G79" s="24" t="n">
        <v>4564.3</v>
      </c>
      <c r="H79" s="25" t="n">
        <v>4.8</v>
      </c>
      <c r="I79" s="0" t="n">
        <f aca="false">G79/H79*100</f>
        <v>95089.5833333333</v>
      </c>
      <c r="J79" s="24" t="n">
        <v>1085960</v>
      </c>
      <c r="K79" s="26" t="n">
        <f aca="false">J79/I79*100</f>
        <v>1142.03886685801</v>
      </c>
      <c r="L79" s="24" t="n">
        <v>1664.3</v>
      </c>
      <c r="M79" s="25" t="n">
        <v>1.6</v>
      </c>
      <c r="N79" s="26" t="n">
        <f aca="false">L79/M79*100</f>
        <v>104018.75</v>
      </c>
      <c r="O79" s="25" t="n">
        <v>1152964</v>
      </c>
      <c r="P79" s="26" t="n">
        <f aca="false">O79/N79*100</f>
        <v>1108.41939554167</v>
      </c>
      <c r="Q79" s="25" t="n">
        <v>3595.1</v>
      </c>
      <c r="R79" s="25" t="n">
        <v>2.8</v>
      </c>
      <c r="S79" s="26" t="n">
        <f aca="false">Q79/R79*100</f>
        <v>128396.428571429</v>
      </c>
      <c r="T79" s="25" t="n">
        <v>720.1</v>
      </c>
      <c r="U79" s="0" t="n">
        <f aca="false">T79/S79*100</f>
        <v>0.560841144891658</v>
      </c>
      <c r="V79" s="24" t="n">
        <v>1860.5</v>
      </c>
      <c r="W79" s="25" t="n">
        <v>1.7</v>
      </c>
      <c r="X79" s="26" t="n">
        <f aca="false">V79/W79*100</f>
        <v>109441.176470588</v>
      </c>
      <c r="Y79" s="25" t="n">
        <v>2140.4</v>
      </c>
      <c r="Z79" s="0" t="n">
        <f aca="false">Y79/X79*100</f>
        <v>1.95575382961569</v>
      </c>
      <c r="AA79" s="24" t="n">
        <v>4557</v>
      </c>
      <c r="AB79" s="27" t="n">
        <v>3</v>
      </c>
      <c r="AC79" s="26" t="n">
        <f aca="false">AA79/AB79*100</f>
        <v>151900</v>
      </c>
      <c r="AD79" s="24" t="n">
        <v>3871.7</v>
      </c>
      <c r="AE79" s="26" t="n">
        <f aca="false">AD79/AC79*100</f>
        <v>2.54884792626728</v>
      </c>
      <c r="AF79" s="24" t="n">
        <v>7767.2</v>
      </c>
      <c r="AG79" s="28" t="n">
        <v>4.5</v>
      </c>
      <c r="AH79" s="26" t="n">
        <f aca="false">AF79/AG79*100</f>
        <v>172604.444444444</v>
      </c>
      <c r="AI79" s="24" t="n">
        <v>4902</v>
      </c>
      <c r="AJ79" s="26" t="n">
        <f aca="false">AI79/AH79*100</f>
        <v>2.84001956947162</v>
      </c>
      <c r="AK79" s="24" t="n">
        <v>6323.4</v>
      </c>
      <c r="AL79" s="29" t="n">
        <v>3.6</v>
      </c>
      <c r="AM79" s="0" t="n">
        <f aca="false">AK79/AL79*100</f>
        <v>175650</v>
      </c>
      <c r="AN79" s="24" t="n">
        <v>4490.6</v>
      </c>
      <c r="AO79" s="26" t="n">
        <f aca="false">AN79/AM79*100</f>
        <v>2.55656134358099</v>
      </c>
      <c r="AP79" s="24" t="n">
        <v>24526</v>
      </c>
      <c r="AQ79" s="29" t="n">
        <v>11.7</v>
      </c>
      <c r="AR79" s="26" t="n">
        <f aca="false">AP79/AQ79*100</f>
        <v>209623.931623932</v>
      </c>
      <c r="AS79" s="24" t="n">
        <v>6878.8</v>
      </c>
      <c r="AT79" s="26" t="n">
        <f aca="false">AS79/AR79*100</f>
        <v>3.28149555573677</v>
      </c>
      <c r="AU79" s="24" t="n">
        <v>29571.4</v>
      </c>
      <c r="AV79" s="29" t="n">
        <v>12.5</v>
      </c>
      <c r="AW79" s="0" t="n">
        <f aca="false">AU79/AV79*100</f>
        <v>236571.2</v>
      </c>
      <c r="AX79" s="24" t="n">
        <v>6523.8</v>
      </c>
      <c r="AY79" s="26" t="n">
        <f aca="false">AX79/AW79*100</f>
        <v>2.75764759193004</v>
      </c>
      <c r="AZ79" s="25" t="n">
        <v>29603.1</v>
      </c>
      <c r="BA79" s="27" t="n">
        <v>10.8</v>
      </c>
      <c r="BB79" s="0" t="n">
        <f aca="false">AZ79/BA79*100</f>
        <v>274102.777777778</v>
      </c>
      <c r="BC79" s="30" t="n">
        <v>7587.3</v>
      </c>
      <c r="BD79" s="26" t="n">
        <f aca="false">BC79/BB79*100</f>
        <v>2.76804929213495</v>
      </c>
      <c r="BE79" s="25" t="n">
        <v>41334.9</v>
      </c>
      <c r="BF79" s="25" t="n">
        <v>14.1</v>
      </c>
      <c r="BG79" s="0" t="n">
        <f aca="false">BE79/BF79*100</f>
        <v>293155.319148936</v>
      </c>
      <c r="BH79" s="24" t="n">
        <v>10615.2</v>
      </c>
      <c r="BI79" s="26" t="n">
        <f aca="false">BH79/BG79*100</f>
        <v>3.62101565505178</v>
      </c>
      <c r="BJ79" s="25" t="n">
        <v>73957.9</v>
      </c>
      <c r="BK79" s="27" t="n">
        <v>23.8</v>
      </c>
      <c r="BL79" s="0" t="n">
        <f aca="false">BJ79/BK79*100</f>
        <v>310747.478991597</v>
      </c>
      <c r="BM79" s="31" t="n">
        <v>8958.6558</v>
      </c>
      <c r="BN79" s="26" t="n">
        <f aca="false">BM79/BL79*100</f>
        <v>2.88293756366798</v>
      </c>
      <c r="BO79" s="25" t="n">
        <v>77716.1</v>
      </c>
      <c r="BP79" s="27" t="n">
        <v>21.3</v>
      </c>
      <c r="BQ79" s="0" t="n">
        <f aca="false">BO79/BP79*100</f>
        <v>364864.319248826</v>
      </c>
      <c r="BR79" s="31" t="n">
        <v>12785.642</v>
      </c>
      <c r="BS79" s="26" t="n">
        <f aca="false">BR79/BQ79*100</f>
        <v>3.50421823277287</v>
      </c>
      <c r="BT79" s="30" t="n">
        <v>62799</v>
      </c>
      <c r="BU79" s="27" t="n">
        <v>10.9</v>
      </c>
      <c r="BV79" s="0" t="n">
        <f aca="false">BT79/BU79*100</f>
        <v>576137.614678899</v>
      </c>
      <c r="BW79" s="32"/>
      <c r="BX79" s="33" t="n">
        <v>5</v>
      </c>
      <c r="BY79" s="34" t="n">
        <v>109695.9819</v>
      </c>
      <c r="BZ79" s="35" t="n">
        <v>18.165913621145</v>
      </c>
      <c r="CA79" s="0" t="n">
        <f aca="false">BY79/BZ79*100</f>
        <v>603856.1241</v>
      </c>
      <c r="CB79" s="31" t="n">
        <v>46298.3827</v>
      </c>
      <c r="CC79" s="26" t="n">
        <f aca="false">CB79/CA79*100</f>
        <v>7.66712149669826</v>
      </c>
    </row>
    <row r="80" customFormat="false" ht="15" hidden="false" customHeight="false" outlineLevel="0" collapsed="false">
      <c r="A80" s="0" t="s">
        <v>79</v>
      </c>
      <c r="B80" s="24" t="n">
        <v>33.8</v>
      </c>
      <c r="C80" s="25" t="n">
        <v>0.1</v>
      </c>
      <c r="D80" s="26" t="n">
        <f aca="false">B80/C80*100</f>
        <v>33800</v>
      </c>
      <c r="E80" s="0" t="n">
        <v>464</v>
      </c>
      <c r="F80" s="0" t="n">
        <f aca="false">E80/D80*100</f>
        <v>1.37278106508876</v>
      </c>
      <c r="G80" s="24" t="n">
        <v>386.7</v>
      </c>
      <c r="H80" s="25" t="n">
        <v>1.1</v>
      </c>
      <c r="I80" s="0" t="n">
        <f aca="false">G80/H80*100</f>
        <v>35154.5454545455</v>
      </c>
      <c r="J80" s="24" t="n">
        <v>223563</v>
      </c>
      <c r="K80" s="26" t="n">
        <f aca="false">J80/I80*100</f>
        <v>635.943366951125</v>
      </c>
      <c r="L80" s="24" t="n">
        <v>967.7</v>
      </c>
      <c r="M80" s="25" t="n">
        <v>2.4</v>
      </c>
      <c r="N80" s="26" t="n">
        <f aca="false">L80/M80*100</f>
        <v>40320.8333333333</v>
      </c>
      <c r="O80" s="25" t="n">
        <v>79286</v>
      </c>
      <c r="P80" s="26" t="n">
        <f aca="false">O80/N80*100</f>
        <v>196.637800971375</v>
      </c>
      <c r="Q80" s="25" t="n">
        <v>1279.5</v>
      </c>
      <c r="R80" s="25" t="n">
        <v>3.1</v>
      </c>
      <c r="S80" s="26" t="n">
        <f aca="false">Q80/R80*100</f>
        <v>41274.1935483871</v>
      </c>
      <c r="T80" s="25" t="n">
        <v>178.5</v>
      </c>
      <c r="U80" s="0" t="n">
        <f aca="false">T80/S80*100</f>
        <v>0.432473622508793</v>
      </c>
      <c r="V80" s="24" t="n">
        <v>1413.9</v>
      </c>
      <c r="W80" s="25" t="n">
        <v>1.8</v>
      </c>
      <c r="X80" s="26" t="n">
        <f aca="false">V80/W80*100</f>
        <v>78550</v>
      </c>
      <c r="Y80" s="25" t="n">
        <v>215.5</v>
      </c>
      <c r="Z80" s="0" t="n">
        <f aca="false">Y80/X80*100</f>
        <v>0.274347549331636</v>
      </c>
      <c r="AA80" s="24" t="n">
        <v>1344.7</v>
      </c>
      <c r="AB80" s="27" t="n">
        <v>1.7</v>
      </c>
      <c r="AC80" s="26" t="n">
        <f aca="false">AA80/AB80*100</f>
        <v>79100</v>
      </c>
      <c r="AD80" s="24" t="n">
        <v>1348.4</v>
      </c>
      <c r="AE80" s="26" t="n">
        <f aca="false">AD80/AC80*100</f>
        <v>1.70467762326169</v>
      </c>
      <c r="AF80" s="24" t="n">
        <v>3819.1</v>
      </c>
      <c r="AG80" s="28" t="n">
        <v>3.6</v>
      </c>
      <c r="AH80" s="26" t="n">
        <f aca="false">AF80/AG80*100</f>
        <v>106086.111111111</v>
      </c>
      <c r="AI80" s="24" t="n">
        <v>3039.4</v>
      </c>
      <c r="AJ80" s="26" t="n">
        <f aca="false">AI80/AH80*100</f>
        <v>2.86503102825273</v>
      </c>
      <c r="AK80" s="24" t="n">
        <v>5112.2</v>
      </c>
      <c r="AL80" s="29" t="n">
        <v>4.2</v>
      </c>
      <c r="AM80" s="0" t="n">
        <f aca="false">AK80/AL80*100</f>
        <v>121719.047619048</v>
      </c>
      <c r="AN80" s="24" t="n">
        <v>4054.1</v>
      </c>
      <c r="AO80" s="26" t="n">
        <f aca="false">AN80/AM80*100</f>
        <v>3.33070302413834</v>
      </c>
      <c r="AP80" s="24" t="n">
        <v>5318.3</v>
      </c>
      <c r="AQ80" s="29" t="n">
        <v>4.7</v>
      </c>
      <c r="AR80" s="26" t="n">
        <f aca="false">AP80/AQ80*100</f>
        <v>113155.319148936</v>
      </c>
      <c r="AS80" s="24" t="n">
        <v>3409.3</v>
      </c>
      <c r="AT80" s="26" t="n">
        <f aca="false">AS80/AR80*100</f>
        <v>3.01293834495986</v>
      </c>
      <c r="AU80" s="24" t="n">
        <v>5242.9</v>
      </c>
      <c r="AV80" s="29" t="n">
        <v>4.7</v>
      </c>
      <c r="AW80" s="0" t="n">
        <f aca="false">AU80/AV80*100</f>
        <v>111551.063829787</v>
      </c>
      <c r="AX80" s="24" t="n">
        <v>3689.7</v>
      </c>
      <c r="AY80" s="26" t="n">
        <f aca="false">AX80/AW80*100</f>
        <v>3.30763318011025</v>
      </c>
      <c r="AZ80" s="25" t="n">
        <v>5485.2</v>
      </c>
      <c r="BA80" s="27" t="n">
        <v>2.8</v>
      </c>
      <c r="BB80" s="0" t="n">
        <f aca="false">AZ80/BA80*100</f>
        <v>195900</v>
      </c>
      <c r="BC80" s="30" t="n">
        <v>3731.4</v>
      </c>
      <c r="BD80" s="26" t="n">
        <f aca="false">BC80/BB80*100</f>
        <v>1.90474732006126</v>
      </c>
      <c r="BE80" s="25" t="n">
        <v>1725.9</v>
      </c>
      <c r="BF80" s="25" t="n">
        <v>1</v>
      </c>
      <c r="BG80" s="0" t="n">
        <f aca="false">BE80/BF80*100</f>
        <v>172590</v>
      </c>
      <c r="BH80" s="24" t="n">
        <v>1876.5</v>
      </c>
      <c r="BI80" s="26" t="n">
        <f aca="false">BH80/BG80*100</f>
        <v>1.08725882148444</v>
      </c>
      <c r="BJ80" s="25" t="n">
        <v>1683.1</v>
      </c>
      <c r="BK80" s="27" t="n">
        <v>0.9</v>
      </c>
      <c r="BL80" s="0" t="n">
        <f aca="false">BJ80/BK80*100</f>
        <v>187011.111111111</v>
      </c>
      <c r="BM80" s="31" t="n">
        <v>3817.0145</v>
      </c>
      <c r="BN80" s="26" t="n">
        <f aca="false">BM80/BL80*100</f>
        <v>2.04106294931971</v>
      </c>
      <c r="BO80" s="25" t="n">
        <v>1742.3</v>
      </c>
      <c r="BP80" s="27" t="n">
        <v>1.1</v>
      </c>
      <c r="BQ80" s="0" t="n">
        <f aca="false">BO80/BP80*100</f>
        <v>158390.909090909</v>
      </c>
      <c r="BR80" s="31" t="n">
        <v>997.5526</v>
      </c>
      <c r="BS80" s="26" t="n">
        <f aca="false">BR80/BQ80*100</f>
        <v>0.629804201343052</v>
      </c>
      <c r="BT80" s="30" t="n">
        <v>2560.5</v>
      </c>
      <c r="BU80" s="27" t="n">
        <v>1.1</v>
      </c>
      <c r="BV80" s="0" t="n">
        <f aca="false">BT80/BU80*100</f>
        <v>232772.727272727</v>
      </c>
      <c r="BW80" s="32"/>
      <c r="BX80" s="33" t="n">
        <v>1.1</v>
      </c>
      <c r="BY80" s="34" t="n">
        <v>2420.2315</v>
      </c>
      <c r="BZ80" s="35" t="n">
        <v>0.758097128966013</v>
      </c>
      <c r="CA80" s="0" t="n">
        <f aca="false">BY80/BZ80*100</f>
        <v>319250.8463</v>
      </c>
      <c r="CB80" s="31" t="n">
        <v>1175.311</v>
      </c>
      <c r="CC80" s="26" t="n">
        <f aca="false">CB80/CA80*100</f>
        <v>0.368146557361217</v>
      </c>
    </row>
    <row r="81" customFormat="false" ht="15" hidden="false" customHeight="false" outlineLevel="0" collapsed="false">
      <c r="A81" s="0" t="s">
        <v>80</v>
      </c>
      <c r="B81" s="24" t="n">
        <v>4.1</v>
      </c>
      <c r="D81" s="26"/>
      <c r="E81" s="25" t="n">
        <v>9010</v>
      </c>
      <c r="G81" s="24" t="n">
        <v>15.1</v>
      </c>
      <c r="H81" s="25" t="n">
        <v>0.1</v>
      </c>
      <c r="I81" s="0" t="n">
        <f aca="false">G81/H81*100</f>
        <v>15100</v>
      </c>
      <c r="J81" s="24" t="n">
        <v>10467</v>
      </c>
      <c r="K81" s="26" t="n">
        <f aca="false">J81/I81*100</f>
        <v>69.317880794702</v>
      </c>
      <c r="L81" s="24" t="n">
        <v>100</v>
      </c>
      <c r="M81" s="25" t="n">
        <v>0.5</v>
      </c>
      <c r="N81" s="26" t="n">
        <f aca="false">L81/M81*100</f>
        <v>20000</v>
      </c>
      <c r="O81" s="25" t="n">
        <v>32482</v>
      </c>
      <c r="P81" s="26" t="n">
        <f aca="false">O81/N81*100</f>
        <v>162.41</v>
      </c>
      <c r="Q81" s="25" t="n">
        <v>863.1</v>
      </c>
      <c r="R81" s="25" t="n">
        <v>3.3</v>
      </c>
      <c r="S81" s="26" t="n">
        <f aca="false">Q81/R81*100</f>
        <v>26154.5454545455</v>
      </c>
      <c r="T81" s="25" t="n">
        <v>682</v>
      </c>
      <c r="U81" s="0" t="n">
        <f aca="false">T81/S81*100</f>
        <v>2.60757733750435</v>
      </c>
      <c r="V81" s="24" t="n">
        <v>1370.3</v>
      </c>
      <c r="W81" s="25" t="n">
        <v>3.4</v>
      </c>
      <c r="X81" s="26" t="n">
        <f aca="false">V81/W81*100</f>
        <v>40302.9411764706</v>
      </c>
      <c r="Y81" s="25" t="n">
        <v>1039</v>
      </c>
      <c r="Z81" s="0" t="n">
        <f aca="false">Y81/X81*100</f>
        <v>2.57797562577538</v>
      </c>
      <c r="AA81" s="24" t="n">
        <v>2397</v>
      </c>
      <c r="AB81" s="27" t="n">
        <v>5.2</v>
      </c>
      <c r="AC81" s="26" t="n">
        <f aca="false">AA81/AB81*100</f>
        <v>46096.1538461538</v>
      </c>
      <c r="AD81" s="24" t="n">
        <v>1375.9</v>
      </c>
      <c r="AE81" s="26" t="n">
        <f aca="false">AD81/AC81*100</f>
        <v>2.98484772632457</v>
      </c>
      <c r="AF81" s="24" t="n">
        <v>2031.8</v>
      </c>
      <c r="AG81" s="28" t="n">
        <v>3.7</v>
      </c>
      <c r="AH81" s="26" t="n">
        <f aca="false">AF81/AG81*100</f>
        <v>54913.5135135135</v>
      </c>
      <c r="AI81" s="24" t="n">
        <v>649.5</v>
      </c>
      <c r="AJ81" s="26" t="n">
        <f aca="false">AI81/AH81*100</f>
        <v>1.18276897332415</v>
      </c>
      <c r="AK81" s="24" t="n">
        <v>6014.4</v>
      </c>
      <c r="AL81" s="29" t="n">
        <v>9.4</v>
      </c>
      <c r="AM81" s="0" t="n">
        <f aca="false">AK81/AL81*100</f>
        <v>63982.9787234042</v>
      </c>
      <c r="AN81" s="24" t="n">
        <v>511.9</v>
      </c>
      <c r="AO81" s="26" t="n">
        <f aca="false">AN81/AM81*100</f>
        <v>0.800056530992285</v>
      </c>
      <c r="AP81" s="24" t="n">
        <v>6115.3</v>
      </c>
      <c r="AQ81" s="29" t="n">
        <v>10</v>
      </c>
      <c r="AR81" s="26" t="n">
        <f aca="false">AP81/AQ81*100</f>
        <v>61153</v>
      </c>
      <c r="AS81" s="24" t="n">
        <v>327.8</v>
      </c>
      <c r="AT81" s="26" t="n">
        <f aca="false">AS81/AR81*100</f>
        <v>0.536032574035616</v>
      </c>
      <c r="AU81" s="24" t="n">
        <v>49.7</v>
      </c>
      <c r="AV81" s="29" t="n">
        <v>0.1</v>
      </c>
      <c r="AW81" s="0" t="n">
        <f aca="false">AU81/AV81*100</f>
        <v>49700</v>
      </c>
      <c r="AX81" s="24" t="n">
        <v>245.5</v>
      </c>
      <c r="AY81" s="26" t="n">
        <f aca="false">AX81/AW81*100</f>
        <v>0.493963782696177</v>
      </c>
      <c r="AZ81" s="25" t="n">
        <v>8959.3</v>
      </c>
      <c r="BA81" s="27" t="n">
        <v>10.7</v>
      </c>
      <c r="BB81" s="0" t="n">
        <f aca="false">AZ81/BA81*100</f>
        <v>83731.7757009346</v>
      </c>
      <c r="BC81" s="30" t="n">
        <v>909</v>
      </c>
      <c r="BD81" s="26" t="n">
        <f aca="false">BC81/BB81*100</f>
        <v>1.08560936680321</v>
      </c>
      <c r="BE81" s="25" t="n">
        <v>245.8</v>
      </c>
      <c r="BF81" s="25" t="n">
        <v>0.3</v>
      </c>
      <c r="BG81" s="0" t="n">
        <f aca="false">BE81/BF81*100</f>
        <v>81933.3333333333</v>
      </c>
      <c r="BH81" s="24" t="n">
        <v>316.2</v>
      </c>
      <c r="BI81" s="26" t="n">
        <f aca="false">BH81/BG81*100</f>
        <v>0.385923515052888</v>
      </c>
      <c r="BJ81" s="25" t="n">
        <v>557</v>
      </c>
      <c r="BK81" s="27" t="n">
        <v>0.4</v>
      </c>
      <c r="BL81" s="0" t="n">
        <f aca="false">BJ81/BK81*100</f>
        <v>139250</v>
      </c>
      <c r="BM81" s="31" t="n">
        <v>819.6439</v>
      </c>
      <c r="BN81" s="26" t="n">
        <f aca="false">BM81/BL81*100</f>
        <v>0.588613213644524</v>
      </c>
      <c r="BO81" s="25" t="n">
        <v>490.5</v>
      </c>
      <c r="BP81" s="27" t="n">
        <v>0.4</v>
      </c>
      <c r="BQ81" s="0" t="n">
        <f aca="false">BO81/BP81*100</f>
        <v>122625</v>
      </c>
      <c r="BR81" s="31" t="n">
        <v>214.9813</v>
      </c>
      <c r="BS81" s="26" t="n">
        <f aca="false">BR81/BQ81*100</f>
        <v>0.175316044852192</v>
      </c>
      <c r="BT81" s="30" t="n">
        <v>1618.7</v>
      </c>
      <c r="BU81" s="27" t="n">
        <v>0.8</v>
      </c>
      <c r="BV81" s="0" t="n">
        <f aca="false">BT81/BU81*100</f>
        <v>202337.5</v>
      </c>
      <c r="BW81" s="32"/>
      <c r="BX81" s="33" t="n">
        <v>0.3</v>
      </c>
      <c r="BY81" s="34" t="n">
        <v>795.176</v>
      </c>
      <c r="BZ81" s="35" t="n">
        <v>0.283267395288068</v>
      </c>
      <c r="CA81" s="0" t="n">
        <f aca="false">BY81/BZ81*100</f>
        <v>280715.6818</v>
      </c>
      <c r="CB81" s="31" t="n">
        <v>455.4016</v>
      </c>
      <c r="CC81" s="26" t="n">
        <f aca="false">CB81/CA81*100</f>
        <v>0.162228770790389</v>
      </c>
    </row>
    <row r="82" customFormat="false" ht="15" hidden="false" customHeight="false" outlineLevel="0" collapsed="false">
      <c r="A82" s="0" t="s">
        <v>81</v>
      </c>
      <c r="B82" s="24" t="n">
        <v>24.5</v>
      </c>
      <c r="C82" s="0" t="n">
        <v>0.1</v>
      </c>
      <c r="D82" s="26" t="n">
        <f aca="false">B82/C82*100</f>
        <v>24500</v>
      </c>
      <c r="E82" s="25" t="n">
        <v>65109</v>
      </c>
      <c r="F82" s="0" t="n">
        <f aca="false">E82/D82*100</f>
        <v>265.751020408163</v>
      </c>
      <c r="G82" s="24" t="n">
        <v>20.6</v>
      </c>
      <c r="H82" s="25" t="n">
        <v>0.1</v>
      </c>
      <c r="I82" s="0" t="n">
        <f aca="false">G82/H82*100</f>
        <v>20600</v>
      </c>
      <c r="J82" s="24" t="n">
        <v>106358</v>
      </c>
      <c r="K82" s="26" t="n">
        <f aca="false">J82/I82*100</f>
        <v>516.300970873786</v>
      </c>
      <c r="L82" s="24" t="n">
        <v>62.7</v>
      </c>
      <c r="M82" s="25" t="n">
        <v>0.1</v>
      </c>
      <c r="N82" s="26" t="n">
        <f aca="false">L82/M82*100</f>
        <v>62700</v>
      </c>
      <c r="O82" s="25" t="n">
        <v>25187</v>
      </c>
      <c r="P82" s="26" t="n">
        <f aca="false">O82/N82*100</f>
        <v>40.170653907496</v>
      </c>
      <c r="Q82" s="25" t="n">
        <v>214.6</v>
      </c>
      <c r="R82" s="25" t="n">
        <v>0.1</v>
      </c>
      <c r="S82" s="26" t="n">
        <f aca="false">Q82/R82*100</f>
        <v>214600</v>
      </c>
      <c r="T82" s="25" t="n">
        <v>15.7</v>
      </c>
      <c r="U82" s="0" t="n">
        <f aca="false">T82/S82*100</f>
        <v>0.00731593662628145</v>
      </c>
      <c r="V82" s="24" t="n">
        <v>224.5</v>
      </c>
      <c r="W82" s="25" t="n">
        <v>0.1</v>
      </c>
      <c r="X82" s="26" t="n">
        <f aca="false">V82/W82*100</f>
        <v>224500</v>
      </c>
      <c r="Y82" s="25" t="n">
        <v>59697.2</v>
      </c>
      <c r="Z82" s="0" t="n">
        <f aca="false">Y82/X82*100</f>
        <v>26.5911804008909</v>
      </c>
      <c r="AA82" s="24" t="n">
        <v>86</v>
      </c>
      <c r="AB82" s="27" t="n">
        <v>0</v>
      </c>
      <c r="AC82" s="26"/>
      <c r="AD82" s="24" t="n">
        <v>15649.1</v>
      </c>
      <c r="AE82" s="26"/>
      <c r="AF82" s="24" t="n">
        <v>270281.7</v>
      </c>
      <c r="AG82" s="28" t="n">
        <v>53.9</v>
      </c>
      <c r="AH82" s="26" t="n">
        <f aca="false">AF82/AG82*100</f>
        <v>501450.278293135</v>
      </c>
      <c r="AI82" s="24" t="n">
        <v>16612.9</v>
      </c>
      <c r="AJ82" s="26" t="n">
        <f aca="false">AI82/AH82*100</f>
        <v>3.3129705414758</v>
      </c>
      <c r="AK82" s="24" t="n">
        <v>318912.9</v>
      </c>
      <c r="AL82" s="29" t="n">
        <v>57.4</v>
      </c>
      <c r="AM82" s="0" t="n">
        <f aca="false">AK82/AL82*100</f>
        <v>555597.386759582</v>
      </c>
      <c r="AN82" s="24" t="n">
        <v>20995.3</v>
      </c>
      <c r="AO82" s="26" t="n">
        <f aca="false">AN82/AM82*100</f>
        <v>3.77886946561271</v>
      </c>
      <c r="AP82" s="24" t="n">
        <v>321867.5</v>
      </c>
      <c r="AQ82" s="29" t="n">
        <v>57.8</v>
      </c>
      <c r="AR82" s="26" t="n">
        <f aca="false">AP82/AQ82*100</f>
        <v>556864.186851211</v>
      </c>
      <c r="AS82" s="24" t="n">
        <v>20993.5</v>
      </c>
      <c r="AT82" s="26" t="n">
        <f aca="false">AS82/AR82*100</f>
        <v>3.76994974640186</v>
      </c>
      <c r="AU82" s="24" t="n">
        <v>426273.2</v>
      </c>
      <c r="AV82" s="29" t="n">
        <v>60.1</v>
      </c>
      <c r="AW82" s="0" t="n">
        <f aca="false">AU82/AV82*100</f>
        <v>709273.211314476</v>
      </c>
      <c r="AX82" s="24" t="n">
        <v>42587.6</v>
      </c>
      <c r="AY82" s="26" t="n">
        <f aca="false">AX82/AW82*100</f>
        <v>6.00439990128397</v>
      </c>
      <c r="AZ82" s="25" t="n">
        <v>92528.8</v>
      </c>
      <c r="BA82" s="27" t="n">
        <v>13.9</v>
      </c>
      <c r="BB82" s="0" t="n">
        <f aca="false">AZ82/BA82*100</f>
        <v>665674.820143885</v>
      </c>
      <c r="BC82" s="30" t="n">
        <v>51041.3</v>
      </c>
      <c r="BD82" s="26" t="n">
        <f aca="false">BC82/BB82*100</f>
        <v>7.66760262750625</v>
      </c>
      <c r="BE82" s="25" t="n">
        <v>196.8</v>
      </c>
      <c r="BF82" s="25" t="n">
        <v>0</v>
      </c>
      <c r="BH82" s="24" t="n">
        <v>38610</v>
      </c>
      <c r="BI82" s="26"/>
      <c r="BJ82" s="25" t="n">
        <v>1397.5</v>
      </c>
      <c r="BK82" s="27" t="n">
        <v>0.2</v>
      </c>
      <c r="BL82" s="0" t="n">
        <f aca="false">BJ82/BK82*100</f>
        <v>698750</v>
      </c>
      <c r="BM82" s="31" t="n">
        <v>37940.7079</v>
      </c>
      <c r="BN82" s="26" t="n">
        <f aca="false">BM82/BL82*100</f>
        <v>5.42979719499106</v>
      </c>
      <c r="BO82" s="25" t="n">
        <v>1347.4</v>
      </c>
      <c r="BP82" s="27" t="n">
        <v>0.1</v>
      </c>
      <c r="BQ82" s="0" t="n">
        <f aca="false">BO82/BP82*100</f>
        <v>1347400</v>
      </c>
      <c r="BR82" s="31" t="n">
        <v>54505.6784</v>
      </c>
      <c r="BS82" s="26" t="n">
        <f aca="false">BR82/BQ82*100</f>
        <v>4.04524850823809</v>
      </c>
      <c r="BT82" s="30" t="n">
        <v>8924.9</v>
      </c>
      <c r="BU82" s="27" t="n">
        <v>0.7</v>
      </c>
      <c r="BV82" s="0" t="n">
        <f aca="false">BT82/BU82*100</f>
        <v>1274985.71428571</v>
      </c>
      <c r="BW82" s="32"/>
      <c r="BX82" s="33" t="n">
        <v>5.5</v>
      </c>
      <c r="BY82" s="34" t="n">
        <v>8747.339</v>
      </c>
      <c r="BZ82" s="35" t="n">
        <v>0.740870816690056</v>
      </c>
      <c r="CA82" s="0" t="n">
        <f aca="false">BY82/BZ82*100</f>
        <v>1180683.434</v>
      </c>
      <c r="CB82" s="31" t="n">
        <v>50419.6725</v>
      </c>
      <c r="CC82" s="26" t="n">
        <f aca="false">CB82/CA82*100</f>
        <v>4.27038027705571</v>
      </c>
    </row>
    <row r="83" customFormat="false" ht="15" hidden="false" customHeight="false" outlineLevel="0" collapsed="false">
      <c r="A83" s="0" t="s">
        <v>82</v>
      </c>
      <c r="B83" s="32"/>
      <c r="D83" s="26"/>
      <c r="E83" s="25" t="n">
        <v>3155</v>
      </c>
      <c r="G83" s="24" t="n">
        <v>26.7</v>
      </c>
      <c r="H83" s="25" t="n">
        <v>0.9</v>
      </c>
      <c r="I83" s="0" t="n">
        <f aca="false">G83/H83*100</f>
        <v>2966.66666666667</v>
      </c>
      <c r="J83" s="24" t="n">
        <v>20900</v>
      </c>
      <c r="K83" s="26" t="n">
        <f aca="false">J83/I83*100</f>
        <v>704.494382022472</v>
      </c>
      <c r="L83" s="24" t="n">
        <v>39.8</v>
      </c>
      <c r="M83" s="25" t="n">
        <v>1</v>
      </c>
      <c r="N83" s="26" t="n">
        <f aca="false">L83/M83*100</f>
        <v>3980</v>
      </c>
      <c r="O83" s="25" t="n">
        <v>37610</v>
      </c>
      <c r="P83" s="26" t="n">
        <f aca="false">O83/N83*100</f>
        <v>944.974874371859</v>
      </c>
      <c r="Q83" s="25" t="n">
        <v>155.1</v>
      </c>
      <c r="R83" s="25" t="n">
        <v>3</v>
      </c>
      <c r="S83" s="26" t="n">
        <f aca="false">Q83/R83*100</f>
        <v>5170</v>
      </c>
      <c r="T83" s="25" t="n">
        <v>0.2</v>
      </c>
      <c r="U83" s="0" t="n">
        <f aca="false">T83/S83*100</f>
        <v>0.00386847195357834</v>
      </c>
      <c r="V83" s="24" t="n">
        <v>158.3</v>
      </c>
      <c r="W83" s="25" t="n">
        <v>3.7</v>
      </c>
      <c r="X83" s="26" t="n">
        <f aca="false">V83/W83*100</f>
        <v>4278.37837837838</v>
      </c>
      <c r="Y83" s="25" t="n">
        <v>61.3</v>
      </c>
      <c r="Z83" s="0" t="n">
        <f aca="false">Y83/X83*100</f>
        <v>1.43278584965256</v>
      </c>
      <c r="AA83" s="24" t="n">
        <v>6.7</v>
      </c>
      <c r="AB83" s="27" t="n">
        <v>0.1</v>
      </c>
      <c r="AC83" s="26" t="n">
        <f aca="false">AA83/AB83*100</f>
        <v>6700</v>
      </c>
      <c r="AD83" s="24" t="n">
        <v>73.8</v>
      </c>
      <c r="AE83" s="26" t="n">
        <f aca="false">AD83/AC83*100</f>
        <v>1.10149253731343</v>
      </c>
      <c r="AF83" s="24" t="s">
        <v>90</v>
      </c>
      <c r="AG83" s="28" t="s">
        <v>91</v>
      </c>
      <c r="AH83" s="26"/>
      <c r="AI83" s="24" t="n">
        <v>354.7</v>
      </c>
      <c r="AJ83" s="26"/>
      <c r="AK83" s="24" t="n">
        <v>0.4</v>
      </c>
      <c r="AL83" s="29" t="n">
        <v>0</v>
      </c>
      <c r="AN83" s="24" t="n">
        <v>85.4</v>
      </c>
      <c r="AO83" s="26"/>
      <c r="AP83" s="24" t="n">
        <v>0.4</v>
      </c>
      <c r="AQ83" s="29" t="s">
        <v>90</v>
      </c>
      <c r="AR83" s="26"/>
      <c r="AS83" s="24" t="n">
        <v>226.1</v>
      </c>
      <c r="AT83" s="26"/>
      <c r="AU83" s="24" t="n">
        <v>40.4</v>
      </c>
      <c r="AV83" s="29" t="n">
        <v>0.6</v>
      </c>
      <c r="AW83" s="0" t="n">
        <f aca="false">AU83/AV83*100</f>
        <v>6733.33333333333</v>
      </c>
      <c r="AX83" s="24" t="n">
        <v>64.1</v>
      </c>
      <c r="AY83" s="26" t="n">
        <f aca="false">AX83/AW83*100</f>
        <v>0.951980198019802</v>
      </c>
      <c r="AZ83" s="25" t="n">
        <v>80.3</v>
      </c>
      <c r="BA83" s="27" t="n">
        <v>1.1</v>
      </c>
      <c r="BB83" s="0" t="n">
        <f aca="false">AZ83/BA83*100</f>
        <v>7300</v>
      </c>
      <c r="BC83" s="30" t="n">
        <v>55.6</v>
      </c>
      <c r="BD83" s="26" t="n">
        <f aca="false">BC83/BB83*100</f>
        <v>0.761643835616439</v>
      </c>
      <c r="BE83" s="25" t="n">
        <v>50.6</v>
      </c>
      <c r="BF83" s="25" t="n">
        <v>0.5</v>
      </c>
      <c r="BG83" s="0" t="n">
        <f aca="false">BE83/BF83*100</f>
        <v>10120</v>
      </c>
      <c r="BH83" s="24" t="n">
        <v>19.9</v>
      </c>
      <c r="BI83" s="26" t="n">
        <f aca="false">BH83/BG83*100</f>
        <v>0.196640316205534</v>
      </c>
      <c r="BJ83" s="25" t="n">
        <v>277.5</v>
      </c>
      <c r="BK83" s="27" t="n">
        <v>2</v>
      </c>
      <c r="BL83" s="0" t="n">
        <f aca="false">BJ83/BK83*100</f>
        <v>13875</v>
      </c>
      <c r="BM83" s="31" t="n">
        <v>61.5275</v>
      </c>
      <c r="BN83" s="26" t="n">
        <f aca="false">BM83/BL83*100</f>
        <v>0.443441441441441</v>
      </c>
      <c r="BO83" s="25" t="n">
        <v>300.8</v>
      </c>
      <c r="BP83" s="27" t="n">
        <v>1.8</v>
      </c>
      <c r="BQ83" s="0" t="n">
        <f aca="false">BO83/BP83*100</f>
        <v>16711.1111111111</v>
      </c>
      <c r="BR83" s="31" t="n">
        <v>77.9977</v>
      </c>
      <c r="BS83" s="26" t="n">
        <f aca="false">BR83/BQ83*100</f>
        <v>0.466741555851064</v>
      </c>
      <c r="BT83" s="30" t="n">
        <v>338</v>
      </c>
      <c r="BU83" s="27" t="n">
        <v>1.5</v>
      </c>
      <c r="BV83" s="0" t="n">
        <f aca="false">BT83/BU83*100</f>
        <v>22533.3333333333</v>
      </c>
      <c r="BW83" s="32"/>
      <c r="BX83" s="33" t="n">
        <v>2.5</v>
      </c>
      <c r="BY83" s="34"/>
      <c r="BZ83" s="35" t="n">
        <v>1.01931912428851</v>
      </c>
      <c r="CA83" s="0" t="n">
        <f aca="false">BY83/BZ83*100</f>
        <v>0</v>
      </c>
      <c r="CB83" s="31" t="n">
        <v>204.8067</v>
      </c>
      <c r="CC83" s="26"/>
    </row>
    <row r="84" customFormat="false" ht="15.75" hidden="false" customHeight="false" outlineLevel="0" collapsed="false">
      <c r="A84" s="0" t="s">
        <v>83</v>
      </c>
      <c r="B84" s="44"/>
      <c r="C84" s="45"/>
      <c r="D84" s="46"/>
      <c r="E84" s="45"/>
      <c r="F84" s="45"/>
      <c r="G84" s="44"/>
      <c r="H84" s="47" t="s">
        <v>90</v>
      </c>
      <c r="I84" s="45"/>
      <c r="J84" s="44"/>
      <c r="K84" s="46"/>
      <c r="L84" s="48" t="n">
        <v>131.6</v>
      </c>
      <c r="M84" s="47" t="n">
        <v>6.3</v>
      </c>
      <c r="N84" s="46" t="n">
        <f aca="false">L84/M84*100</f>
        <v>2088.88888888889</v>
      </c>
      <c r="O84" s="44"/>
      <c r="P84" s="46"/>
      <c r="Q84" s="47" t="n">
        <v>118.2</v>
      </c>
      <c r="R84" s="47" t="n">
        <v>5.4</v>
      </c>
      <c r="S84" s="46" t="n">
        <f aca="false">Q84/R84*100</f>
        <v>2188.88888888889</v>
      </c>
      <c r="T84" s="45"/>
      <c r="U84" s="45"/>
      <c r="V84" s="48" t="n">
        <v>83</v>
      </c>
      <c r="W84" s="47" t="n">
        <v>3.4</v>
      </c>
      <c r="X84" s="46" t="n">
        <f aca="false">V84/W84*100</f>
        <v>2441.17647058824</v>
      </c>
      <c r="Y84" s="45"/>
      <c r="Z84" s="45"/>
      <c r="AA84" s="48" t="n">
        <v>186.9</v>
      </c>
      <c r="AB84" s="47" t="n">
        <v>0.6</v>
      </c>
      <c r="AC84" s="46" t="n">
        <f aca="false">AA84/AB84*100</f>
        <v>31150</v>
      </c>
      <c r="AD84" s="48" t="n">
        <v>14.2</v>
      </c>
      <c r="AE84" s="46" t="n">
        <f aca="false">AD84/AC84*100</f>
        <v>0.0455858747993579</v>
      </c>
      <c r="AF84" s="48" t="n">
        <v>10.9</v>
      </c>
      <c r="AG84" s="45" t="s">
        <v>91</v>
      </c>
      <c r="AH84" s="46"/>
      <c r="AI84" s="48" t="n">
        <v>77.4</v>
      </c>
      <c r="AJ84" s="46"/>
      <c r="AK84" s="48" t="n">
        <v>488.6</v>
      </c>
      <c r="AL84" s="49" t="n">
        <v>1.2</v>
      </c>
      <c r="AM84" s="45" t="n">
        <f aca="false">AK84/AL84*100</f>
        <v>40716.6666666667</v>
      </c>
      <c r="AN84" s="48" t="n">
        <v>58.2</v>
      </c>
      <c r="AO84" s="26" t="n">
        <f aca="false">AN84/AM84*100</f>
        <v>0.142939009414654</v>
      </c>
      <c r="AP84" s="48" t="n">
        <v>627.5</v>
      </c>
      <c r="AQ84" s="49" t="n">
        <v>1.7</v>
      </c>
      <c r="AR84" s="46" t="n">
        <f aca="false">AP84/AQ84*100</f>
        <v>36911.7647058824</v>
      </c>
      <c r="AS84" s="48" t="n">
        <v>62.5</v>
      </c>
      <c r="AT84" s="46" t="n">
        <f aca="false">AS84/AR84*100</f>
        <v>0.169322709163347</v>
      </c>
      <c r="AU84" s="48" t="n">
        <v>30.6</v>
      </c>
      <c r="AV84" s="49" t="n">
        <v>0</v>
      </c>
      <c r="AW84" s="45"/>
      <c r="AX84" s="48" t="n">
        <v>34.9</v>
      </c>
      <c r="AY84" s="46"/>
      <c r="AZ84" s="47" t="n">
        <v>108</v>
      </c>
      <c r="BA84" s="47" t="n">
        <v>0.1</v>
      </c>
      <c r="BB84" s="45" t="n">
        <f aca="false">AZ84/BA84*100</f>
        <v>108000</v>
      </c>
      <c r="BC84" s="50" t="n">
        <v>694.1</v>
      </c>
      <c r="BD84" s="46" t="n">
        <f aca="false">BC84/BB84*100</f>
        <v>0.642685185185185</v>
      </c>
      <c r="BE84" s="47" t="n">
        <v>630.4</v>
      </c>
      <c r="BF84" s="47" t="n">
        <v>0.7</v>
      </c>
      <c r="BG84" s="45" t="n">
        <f aca="false">BE84/BF84*100</f>
        <v>90057.1428571429</v>
      </c>
      <c r="BH84" s="48" t="n">
        <v>166.5</v>
      </c>
      <c r="BI84" s="46" t="n">
        <f aca="false">BH84/BG84*100</f>
        <v>0.184882614213198</v>
      </c>
      <c r="BJ84" s="47" t="n">
        <v>993.2</v>
      </c>
      <c r="BK84" s="47" t="n">
        <v>1.4</v>
      </c>
      <c r="BL84" s="45" t="n">
        <f aca="false">BJ84/BK84*100</f>
        <v>70942.8571428572</v>
      </c>
      <c r="BM84" s="51" t="n">
        <v>340.1703</v>
      </c>
      <c r="BN84" s="46" t="n">
        <f aca="false">BM84/BL84*100</f>
        <v>0.479499013290374</v>
      </c>
      <c r="BO84" s="47" t="n">
        <v>395.3</v>
      </c>
      <c r="BP84" s="47" t="n">
        <v>0.5</v>
      </c>
      <c r="BQ84" s="45" t="n">
        <f aca="false">BO84/BP84*100</f>
        <v>79060</v>
      </c>
      <c r="BR84" s="51" t="n">
        <v>32.1619</v>
      </c>
      <c r="BS84" s="46" t="n">
        <f aca="false">BR84/BQ84*100</f>
        <v>0.040680369339742</v>
      </c>
      <c r="BT84" s="50" t="n">
        <v>888.3</v>
      </c>
      <c r="BU84" s="47" t="n">
        <v>0.8</v>
      </c>
      <c r="BV84" s="45" t="n">
        <f aca="false">BT84/BU84*100</f>
        <v>111037.5</v>
      </c>
      <c r="BW84" s="44"/>
      <c r="BX84" s="52" t="n">
        <v>0.4</v>
      </c>
      <c r="BY84" s="53" t="n">
        <v>724.8461</v>
      </c>
      <c r="BZ84" s="54" t="n">
        <v>0.52828375645232</v>
      </c>
      <c r="CA84" s="46" t="n">
        <f aca="false">BY84/BZ84*100</f>
        <v>137207.7205</v>
      </c>
      <c r="CB84" s="51" t="n">
        <v>69.9849</v>
      </c>
      <c r="CC84" s="46" t="n">
        <f aca="false">CB84/CA84*100</f>
        <v>0.0510065320996277</v>
      </c>
    </row>
  </sheetData>
  <mergeCells count="16"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E1:BI1"/>
    <mergeCell ref="BJ1:BN1"/>
    <mergeCell ref="BO1:BS1"/>
    <mergeCell ref="BT1:BX1"/>
    <mergeCell ref="BY1:C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54"/>
  <sheetViews>
    <sheetView showFormulas="false" showGridLines="true" showRowColHeaders="true" showZeros="true" rightToLeft="false" tabSelected="false" showOutlineSymbols="true" defaultGridColor="true" view="normal" topLeftCell="A148" colorId="64" zoomScale="70" zoomScaleNormal="70" zoomScalePageLayoutView="100" workbookViewId="0">
      <selection pane="topLeft" activeCell="I180" activeCellId="1" sqref="C1:C83 I18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28.14"/>
    <col collapsed="false" customWidth="true" hidden="false" outlineLevel="0" max="3" min="3" style="0" width="13.14"/>
    <col collapsed="false" customWidth="true" hidden="false" outlineLevel="0" max="4" min="4" style="0" width="17"/>
    <col collapsed="false" customWidth="true" hidden="false" outlineLevel="0" max="5" min="5" style="0" width="13.71"/>
    <col collapsed="false" customWidth="true" hidden="false" outlineLevel="0" max="6" min="6" style="0" width="11.43"/>
    <col collapsed="false" customWidth="true" hidden="false" outlineLevel="0" max="7" min="7" style="0" width="11.28"/>
    <col collapsed="false" customWidth="true" hidden="false" outlineLevel="0" max="8" min="8" style="0" width="12.72"/>
    <col collapsed="false" customWidth="true" hidden="false" outlineLevel="0" max="9" min="9" style="0" width="11.43"/>
    <col collapsed="false" customWidth="true" hidden="false" outlineLevel="0" max="10" min="10" style="0" width="11.72"/>
    <col collapsed="false" customWidth="true" hidden="false" outlineLevel="0" max="11" min="11" style="0" width="11.43"/>
    <col collapsed="false" customWidth="true" hidden="false" outlineLevel="0" max="12" min="12" style="0" width="11.28"/>
    <col collapsed="false" customWidth="true" hidden="false" outlineLevel="0" max="13" min="13" style="0" width="11.43"/>
    <col collapsed="false" customWidth="true" hidden="false" outlineLevel="0" max="14" min="14" style="0" width="11.28"/>
    <col collapsed="false" customWidth="true" hidden="false" outlineLevel="0" max="15" min="15" style="0" width="11.72"/>
    <col collapsed="false" customWidth="true" hidden="false" outlineLevel="0" max="18" min="16" style="0" width="13.14"/>
  </cols>
  <sheetData>
    <row r="1" customFormat="false" ht="85.5" hidden="false" customHeight="tru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19</v>
      </c>
      <c r="B2" s="1" t="s">
        <v>20</v>
      </c>
      <c r="C2" s="160" t="n">
        <f aca="false">'13.1н'!B20</f>
        <v>0.452760346237673</v>
      </c>
      <c r="D2" s="160" t="n">
        <f aca="false">'13.2н'!B20</f>
        <v>0.766025999242615</v>
      </c>
      <c r="E2" s="160" t="n">
        <f aca="false">'13.3н'!B20</f>
        <v>0.463793856977769</v>
      </c>
    </row>
    <row r="3" customFormat="false" ht="15.75" hidden="false" customHeight="false" outlineLevel="0" collapsed="false">
      <c r="A3" s="118" t="n">
        <v>20</v>
      </c>
      <c r="B3" s="1" t="s">
        <v>21</v>
      </c>
      <c r="C3" s="160" t="n">
        <f aca="false">'13.1н'!B21</f>
        <v>0.678876243073129</v>
      </c>
      <c r="D3" s="160" t="n">
        <f aca="false">'13.2н'!B21</f>
        <v>0.796734134322683</v>
      </c>
      <c r="E3" s="160" t="n">
        <f aca="false">'13.3н'!B21</f>
        <v>0.500699012422292</v>
      </c>
    </row>
    <row r="4" customFormat="false" ht="15.75" hidden="false" customHeight="false" outlineLevel="0" collapsed="false">
      <c r="A4" s="118" t="n">
        <v>21</v>
      </c>
      <c r="B4" s="1" t="s">
        <v>22</v>
      </c>
      <c r="C4" s="160" t="n">
        <f aca="false">'13.1н'!B22</f>
        <v>0.319304634672569</v>
      </c>
      <c r="D4" s="160" t="n">
        <f aca="false">'13.2н'!B22</f>
        <v>0.79683239836669</v>
      </c>
      <c r="E4" s="160" t="n">
        <f aca="false">'13.3н'!B22</f>
        <v>0.519027061323921</v>
      </c>
    </row>
    <row r="5" customFormat="false" ht="15.75" hidden="false" customHeight="false" outlineLevel="0" collapsed="false">
      <c r="A5" s="118" t="n">
        <v>22</v>
      </c>
      <c r="B5" s="1" t="s">
        <v>23</v>
      </c>
      <c r="C5" s="160" t="n">
        <f aca="false">'13.1н'!B23</f>
        <v>0.497061402385919</v>
      </c>
      <c r="D5" s="160" t="n">
        <f aca="false">'13.2н'!B23</f>
        <v>0.749958488279049</v>
      </c>
      <c r="E5" s="160" t="n">
        <f aca="false">'13.3н'!B23</f>
        <v>0.526302306272648</v>
      </c>
    </row>
    <row r="6" customFormat="false" ht="15.75" hidden="false" customHeight="false" outlineLevel="0" collapsed="false">
      <c r="A6" s="118" t="n">
        <v>23</v>
      </c>
      <c r="B6" s="1" t="s">
        <v>24</v>
      </c>
      <c r="C6" s="160" t="n">
        <f aca="false">'13.1н'!B24</f>
        <v>0.730213945097688</v>
      </c>
      <c r="D6" s="160" t="n">
        <f aca="false">'13.2н'!B24</f>
        <v>0.757159571315245</v>
      </c>
      <c r="E6" s="160" t="n">
        <f aca="false">'13.3н'!B24</f>
        <v>0.541680352470162</v>
      </c>
    </row>
    <row r="7" customFormat="false" ht="15.75" hidden="false" customHeight="false" outlineLevel="0" collapsed="false">
      <c r="A7" s="118" t="n">
        <v>24</v>
      </c>
      <c r="B7" s="1" t="s">
        <v>25</v>
      </c>
      <c r="C7" s="160" t="n">
        <f aca="false">'13.1н'!B25</f>
        <v>0.832326027119039</v>
      </c>
      <c r="D7" s="160" t="n">
        <f aca="false">'13.2н'!B25</f>
        <v>0.809095385721449</v>
      </c>
      <c r="E7" s="160" t="n">
        <f aca="false">'13.3н'!B25</f>
        <v>0.353789492226913</v>
      </c>
    </row>
    <row r="8" customFormat="false" ht="15.75" hidden="false" customHeight="false" outlineLevel="0" collapsed="false">
      <c r="A8" s="118" t="n">
        <v>25</v>
      </c>
      <c r="B8" s="1" t="s">
        <v>26</v>
      </c>
      <c r="C8" s="160" t="n">
        <f aca="false">'13.1н'!B26</f>
        <v>0</v>
      </c>
      <c r="D8" s="160" t="n">
        <f aca="false">'13.2н'!B26</f>
        <v>0.781254519078621</v>
      </c>
      <c r="E8" s="160" t="n">
        <f aca="false">'13.3н'!B26</f>
        <v>0.615194035862812</v>
      </c>
    </row>
    <row r="9" customFormat="false" ht="15.75" hidden="false" customHeight="false" outlineLevel="0" collapsed="false">
      <c r="A9" s="118" t="n">
        <v>26</v>
      </c>
      <c r="B9" s="1" t="s">
        <v>27</v>
      </c>
      <c r="C9" s="160" t="n">
        <f aca="false">'13.1н'!B27</f>
        <v>0.207076995098896</v>
      </c>
      <c r="D9" s="160" t="n">
        <f aca="false">'13.2н'!B27</f>
        <v>0.720349012685611</v>
      </c>
      <c r="E9" s="160" t="n">
        <f aca="false">'13.3н'!B27</f>
        <v>0.384742449406258</v>
      </c>
    </row>
    <row r="10" customFormat="false" ht="15.75" hidden="false" customHeight="false" outlineLevel="0" collapsed="false">
      <c r="A10" s="118" t="n">
        <v>27</v>
      </c>
      <c r="B10" s="1" t="s">
        <v>28</v>
      </c>
      <c r="C10" s="160" t="n">
        <f aca="false">'13.1н'!B28</f>
        <v>0.360876715508715</v>
      </c>
      <c r="D10" s="160" t="n">
        <f aca="false">'13.2н'!B28</f>
        <v>0.67615416726839</v>
      </c>
      <c r="E10" s="160" t="n">
        <f aca="false">'13.3н'!B28</f>
        <v>0.371630113508337</v>
      </c>
    </row>
    <row r="11" customFormat="false" ht="15.75" hidden="false" customHeight="false" outlineLevel="0" collapsed="false">
      <c r="A11" s="118" t="n">
        <v>28</v>
      </c>
      <c r="B11" s="1" t="s">
        <v>29</v>
      </c>
      <c r="C11" s="160" t="n">
        <f aca="false">'13.1н'!B29</f>
        <v>0.927132093864494</v>
      </c>
      <c r="D11" s="160" t="n">
        <f aca="false">'13.2н'!B29</f>
        <v>0.864819389882938</v>
      </c>
      <c r="E11" s="160" t="n">
        <f aca="false">'13.3н'!B29</f>
        <v>0.772979222332904</v>
      </c>
    </row>
    <row r="12" customFormat="false" ht="16.5" hidden="false" customHeight="false" outlineLevel="0" collapsed="false">
      <c r="A12" s="116"/>
      <c r="B12" s="117"/>
      <c r="C12" s="161"/>
      <c r="D12" s="162"/>
      <c r="E12" s="162"/>
    </row>
    <row r="13" customFormat="false" ht="60.75" hidden="false" customHeight="false" outlineLevel="0" collapsed="false">
      <c r="A13" s="118" t="s">
        <v>0</v>
      </c>
      <c r="B13" s="1" t="s">
        <v>1</v>
      </c>
      <c r="C13" s="101" t="s">
        <v>174</v>
      </c>
      <c r="D13" s="101" t="s">
        <v>179</v>
      </c>
      <c r="E13" s="101" t="s">
        <v>184</v>
      </c>
    </row>
    <row r="14" customFormat="false" ht="15.75" hidden="false" customHeight="false" outlineLevel="0" collapsed="false">
      <c r="A14" s="118" t="n">
        <v>19</v>
      </c>
      <c r="B14" s="1" t="s">
        <v>20</v>
      </c>
      <c r="C14" s="160" t="n">
        <f aca="false">'14.1н'!B20</f>
        <v>0.179735383864611</v>
      </c>
      <c r="D14" s="160" t="n">
        <f aca="false">'14.2н'!B20</f>
        <v>0.306404192027078</v>
      </c>
      <c r="E14" s="160" t="n">
        <f aca="false">'14.3н'!B20</f>
        <v>0.0019990440930362</v>
      </c>
    </row>
    <row r="15" customFormat="false" ht="15.75" hidden="false" customHeight="false" outlineLevel="0" collapsed="false">
      <c r="A15" s="118" t="n">
        <v>20</v>
      </c>
      <c r="B15" s="1" t="s">
        <v>21</v>
      </c>
      <c r="C15" s="160" t="n">
        <f aca="false">'14.1н'!B21</f>
        <v>0.225274152235589</v>
      </c>
      <c r="D15" s="160" t="n">
        <f aca="false">'14.2н'!B21</f>
        <v>0.0283453889165169</v>
      </c>
      <c r="E15" s="160" t="n">
        <f aca="false">'14.3н'!B21</f>
        <v>4.17280304451745E-008</v>
      </c>
    </row>
    <row r="16" customFormat="false" ht="15.75" hidden="false" customHeight="false" outlineLevel="0" collapsed="false">
      <c r="A16" s="118" t="n">
        <v>21</v>
      </c>
      <c r="B16" s="1" t="s">
        <v>22</v>
      </c>
      <c r="C16" s="160" t="n">
        <f aca="false">'14.1н'!B22</f>
        <v>0.0659129862426528</v>
      </c>
      <c r="D16" s="160" t="n">
        <f aca="false">'14.2н'!B22</f>
        <v>0.000332286900513194</v>
      </c>
      <c r="E16" s="160" t="n">
        <f aca="false">'14.3н'!B22</f>
        <v>0.103315114522455</v>
      </c>
    </row>
    <row r="17" customFormat="false" ht="15.75" hidden="false" customHeight="false" outlineLevel="0" collapsed="false">
      <c r="A17" s="118" t="n">
        <v>22</v>
      </c>
      <c r="B17" s="1" t="s">
        <v>23</v>
      </c>
      <c r="C17" s="160" t="n">
        <f aca="false">'14.1н'!B23</f>
        <v>0.374235260885017</v>
      </c>
      <c r="D17" s="160" t="n">
        <f aca="false">'14.2н'!B23</f>
        <v>0.000441919459368924</v>
      </c>
      <c r="E17" s="160" t="n">
        <f aca="false">'14.3н'!B23</f>
        <v>0.000137062689935443</v>
      </c>
    </row>
    <row r="18" customFormat="false" ht="15.75" hidden="false" customHeight="false" outlineLevel="0" collapsed="false">
      <c r="A18" s="118" t="n">
        <v>23</v>
      </c>
      <c r="B18" s="1" t="s">
        <v>24</v>
      </c>
      <c r="C18" s="160" t="n">
        <f aca="false">'14.1н'!B24</f>
        <v>0.116350694239998</v>
      </c>
      <c r="D18" s="160" t="n">
        <f aca="false">'14.2н'!B24</f>
        <v>1.64563509802562E-006</v>
      </c>
      <c r="E18" s="160" t="n">
        <f aca="false">'14.3н'!B24</f>
        <v>1.31053340298927E-008</v>
      </c>
    </row>
    <row r="19" customFormat="false" ht="15.75" hidden="false" customHeight="false" outlineLevel="0" collapsed="false">
      <c r="A19" s="118" t="n">
        <v>24</v>
      </c>
      <c r="B19" s="1" t="s">
        <v>25</v>
      </c>
      <c r="C19" s="160" t="n">
        <f aca="false">'14.1н'!B25</f>
        <v>0.219631935106075</v>
      </c>
      <c r="D19" s="160" t="n">
        <f aca="false">'14.2н'!B25</f>
        <v>0.256733195805077</v>
      </c>
      <c r="E19" s="160" t="n">
        <f aca="false">'14.3н'!B25</f>
        <v>1.29336517277309E-008</v>
      </c>
    </row>
    <row r="20" customFormat="false" ht="15.75" hidden="false" customHeight="false" outlineLevel="0" collapsed="false">
      <c r="A20" s="118" t="n">
        <v>25</v>
      </c>
      <c r="B20" s="1" t="s">
        <v>26</v>
      </c>
      <c r="C20" s="160" t="n">
        <f aca="false">'14.1н'!B26</f>
        <v>0.281735602808083</v>
      </c>
      <c r="D20" s="160" t="n">
        <f aca="false">'14.2н'!B26</f>
        <v>0.00107182589538109</v>
      </c>
      <c r="E20" s="160" t="n">
        <f aca="false">'14.3н'!B26</f>
        <v>0.196205196207984</v>
      </c>
    </row>
    <row r="21" customFormat="false" ht="15.75" hidden="false" customHeight="false" outlineLevel="0" collapsed="false">
      <c r="A21" s="118" t="n">
        <v>26</v>
      </c>
      <c r="B21" s="1" t="s">
        <v>27</v>
      </c>
      <c r="C21" s="160" t="n">
        <f aca="false">'14.1н'!B27</f>
        <v>0.351836176015535</v>
      </c>
      <c r="D21" s="160" t="n">
        <f aca="false">'14.2н'!B27</f>
        <v>0.119809304522916</v>
      </c>
      <c r="E21" s="160" t="n">
        <f aca="false">'14.3н'!B27</f>
        <v>0.00012497751285558</v>
      </c>
    </row>
    <row r="22" customFormat="false" ht="15.75" hidden="false" customHeight="false" outlineLevel="0" collapsed="false">
      <c r="A22" s="118" t="n">
        <v>27</v>
      </c>
      <c r="B22" s="1" t="s">
        <v>28</v>
      </c>
      <c r="C22" s="160" t="n">
        <f aca="false">'14.1н'!B28</f>
        <v>0.287755971371305</v>
      </c>
      <c r="D22" s="160" t="n">
        <f aca="false">'14.2н'!B28</f>
        <v>0.0028307929738984</v>
      </c>
      <c r="E22" s="160" t="n">
        <f aca="false">'14.3н'!B28</f>
        <v>3.64486144581843E-007</v>
      </c>
    </row>
    <row r="23" customFormat="false" ht="15.75" hidden="false" customHeight="false" outlineLevel="0" collapsed="false">
      <c r="A23" s="118" t="n">
        <v>28</v>
      </c>
      <c r="B23" s="1" t="s">
        <v>29</v>
      </c>
      <c r="C23" s="160" t="n">
        <f aca="false">'14.1н'!B29</f>
        <v>0.471950033304007</v>
      </c>
      <c r="D23" s="160" t="n">
        <f aca="false">'14.2н'!B29</f>
        <v>0.481886703467054</v>
      </c>
      <c r="E23" s="160" t="n">
        <f aca="false">'14.3н'!B29</f>
        <v>0.195589151503496</v>
      </c>
    </row>
    <row r="24" customFormat="false" ht="15.75" hidden="false" customHeight="false" outlineLevel="0" collapsed="false"/>
    <row r="25" customFormat="false" ht="45.75" hidden="false" customHeight="false" outlineLevel="0" collapsed="false">
      <c r="A25" s="118" t="s">
        <v>0</v>
      </c>
      <c r="B25" s="1" t="s">
        <v>1</v>
      </c>
      <c r="C25" s="101" t="s">
        <v>188</v>
      </c>
      <c r="D25" s="101" t="s">
        <v>192</v>
      </c>
      <c r="E25" s="101" t="s">
        <v>197</v>
      </c>
    </row>
    <row r="26" customFormat="false" ht="15.75" hidden="false" customHeight="false" outlineLevel="0" collapsed="false">
      <c r="A26" s="118" t="n">
        <v>19</v>
      </c>
      <c r="B26" s="1" t="s">
        <v>20</v>
      </c>
      <c r="C26" s="160" t="n">
        <f aca="false">'15.1н'!B20</f>
        <v>0.49033484236282</v>
      </c>
      <c r="D26" s="160" t="n">
        <f aca="false">'15.2н'!B20</f>
        <v>0.443506167524762</v>
      </c>
      <c r="E26" s="160" t="n">
        <f aca="false">'15.3н'!B20</f>
        <v>0.461369358860594</v>
      </c>
    </row>
    <row r="27" customFormat="false" ht="15.75" hidden="false" customHeight="false" outlineLevel="0" collapsed="false">
      <c r="A27" s="118" t="n">
        <v>20</v>
      </c>
      <c r="B27" s="1" t="s">
        <v>21</v>
      </c>
      <c r="C27" s="160" t="n">
        <f aca="false">'15.1н'!B21</f>
        <v>0.449043433164414</v>
      </c>
      <c r="D27" s="160" t="n">
        <f aca="false">'15.2н'!B21</f>
        <v>0.516274371866891</v>
      </c>
      <c r="E27" s="160" t="n">
        <f aca="false">'15.3н'!B21</f>
        <v>0.454736210934232</v>
      </c>
    </row>
    <row r="28" customFormat="false" ht="15.75" hidden="false" customHeight="false" outlineLevel="0" collapsed="false">
      <c r="A28" s="118" t="n">
        <v>21</v>
      </c>
      <c r="B28" s="1" t="s">
        <v>22</v>
      </c>
      <c r="C28" s="160" t="n">
        <f aca="false">'15.1н'!B22</f>
        <v>0.52298435474858</v>
      </c>
      <c r="D28" s="160" t="n">
        <f aca="false">'15.2н'!B22</f>
        <v>0.529761350048072</v>
      </c>
      <c r="E28" s="160" t="n">
        <f aca="false">'15.3н'!B22</f>
        <v>0.452805583133295</v>
      </c>
    </row>
    <row r="29" customFormat="false" ht="15.75" hidden="false" customHeight="false" outlineLevel="0" collapsed="false">
      <c r="A29" s="118" t="n">
        <v>22</v>
      </c>
      <c r="B29" s="1" t="s">
        <v>23</v>
      </c>
      <c r="C29" s="160" t="n">
        <f aca="false">'15.1н'!B23</f>
        <v>0.413653849592216</v>
      </c>
      <c r="D29" s="160" t="n">
        <f aca="false">'15.2н'!B23</f>
        <v>0.324946884675808</v>
      </c>
      <c r="E29" s="160" t="n">
        <f aca="false">'15.3н'!B23</f>
        <v>0.422216280515189</v>
      </c>
    </row>
    <row r="30" customFormat="false" ht="15.75" hidden="false" customHeight="false" outlineLevel="0" collapsed="false">
      <c r="A30" s="118" t="n">
        <v>23</v>
      </c>
      <c r="B30" s="1" t="s">
        <v>24</v>
      </c>
      <c r="C30" s="160" t="n">
        <f aca="false">'15.1н'!B24</f>
        <v>0.414383638885057</v>
      </c>
      <c r="D30" s="160" t="n">
        <f aca="false">'15.2н'!B24</f>
        <v>0.501248825160742</v>
      </c>
      <c r="E30" s="160" t="n">
        <f aca="false">'15.3н'!B24</f>
        <v>0.439803356987761</v>
      </c>
    </row>
    <row r="31" customFormat="false" ht="15.75" hidden="false" customHeight="false" outlineLevel="0" collapsed="false">
      <c r="A31" s="118" t="n">
        <v>24</v>
      </c>
      <c r="B31" s="1" t="s">
        <v>25</v>
      </c>
      <c r="C31" s="160" t="n">
        <f aca="false">'15.1н'!B25</f>
        <v>0.531735793436028</v>
      </c>
      <c r="D31" s="160" t="n">
        <f aca="false">'15.2н'!B25</f>
        <v>0.366873220692163</v>
      </c>
      <c r="E31" s="160" t="n">
        <f aca="false">'15.3н'!B25</f>
        <v>0.344126055596201</v>
      </c>
    </row>
    <row r="32" customFormat="false" ht="15.75" hidden="false" customHeight="false" outlineLevel="0" collapsed="false">
      <c r="A32" s="118" t="n">
        <v>25</v>
      </c>
      <c r="B32" s="1" t="s">
        <v>26</v>
      </c>
      <c r="C32" s="160" t="n">
        <f aca="false">'15.1н'!B26</f>
        <v>0.514322370175303</v>
      </c>
      <c r="D32" s="160" t="n">
        <f aca="false">'15.2н'!B26</f>
        <v>0.633931784916642</v>
      </c>
      <c r="E32" s="160" t="n">
        <f aca="false">'15.3н'!B26</f>
        <v>0.564927779618593</v>
      </c>
    </row>
    <row r="33" customFormat="false" ht="15.75" hidden="false" customHeight="false" outlineLevel="0" collapsed="false">
      <c r="A33" s="118" t="n">
        <v>26</v>
      </c>
      <c r="B33" s="1" t="s">
        <v>27</v>
      </c>
      <c r="C33" s="160" t="n">
        <f aca="false">'15.1н'!B27</f>
        <v>0.454119858005346</v>
      </c>
      <c r="D33" s="160" t="n">
        <f aca="false">'15.2н'!B27</f>
        <v>0.377693126632259</v>
      </c>
      <c r="E33" s="160" t="n">
        <f aca="false">'15.3н'!B27</f>
        <v>0.397626187941456</v>
      </c>
    </row>
    <row r="34" customFormat="false" ht="15.75" hidden="false" customHeight="false" outlineLevel="0" collapsed="false">
      <c r="A34" s="118" t="n">
        <v>27</v>
      </c>
      <c r="B34" s="1" t="s">
        <v>28</v>
      </c>
      <c r="C34" s="160" t="n">
        <f aca="false">'15.1н'!B28</f>
        <v>0.447687326269798</v>
      </c>
      <c r="D34" s="160" t="n">
        <f aca="false">'15.2н'!B28</f>
        <v>0.433307628964513</v>
      </c>
      <c r="E34" s="160" t="n">
        <f aca="false">'15.3н'!B28</f>
        <v>0.34304475743979</v>
      </c>
    </row>
    <row r="35" customFormat="false" ht="15.75" hidden="false" customHeight="false" outlineLevel="0" collapsed="false">
      <c r="A35" s="118" t="n">
        <v>28</v>
      </c>
      <c r="B35" s="1" t="s">
        <v>29</v>
      </c>
      <c r="C35" s="160" t="n">
        <f aca="false">'15.1н'!B29</f>
        <v>0.565771621133911</v>
      </c>
      <c r="D35" s="160" t="n">
        <f aca="false">'15.2н'!B29</f>
        <v>0.540684172113889</v>
      </c>
      <c r="E35" s="160" t="n">
        <f aca="false">'15.3н'!B29</f>
        <v>0.595944296393602</v>
      </c>
    </row>
    <row r="36" customFormat="false" ht="15.75" hidden="false" customHeight="false" outlineLevel="0" collapsed="false"/>
    <row r="37" customFormat="false" ht="48" hidden="false" customHeight="false" outlineLevel="0" collapsed="false">
      <c r="A37" s="118" t="s">
        <v>0</v>
      </c>
      <c r="B37" s="118" t="s">
        <v>1</v>
      </c>
      <c r="C37" s="101" t="s">
        <v>203</v>
      </c>
      <c r="D37" s="153" t="s">
        <v>209</v>
      </c>
      <c r="E37" s="101" t="s">
        <v>215</v>
      </c>
    </row>
    <row r="38" customFormat="false" ht="15.75" hidden="false" customHeight="false" outlineLevel="0" collapsed="false">
      <c r="A38" s="118" t="n">
        <v>19</v>
      </c>
      <c r="B38" s="163" t="s">
        <v>20</v>
      </c>
      <c r="C38" s="160" t="n">
        <f aca="false">'16.1н'!B20</f>
        <v>0.407637065312778</v>
      </c>
      <c r="D38" s="160" t="n">
        <f aca="false">'16.2н'!B20</f>
        <v>0.537353226010461</v>
      </c>
      <c r="E38" s="160" t="n">
        <f aca="false">'16.3н'!B20</f>
        <v>0.483765889261946</v>
      </c>
    </row>
    <row r="39" customFormat="false" ht="15.75" hidden="false" customHeight="false" outlineLevel="0" collapsed="false">
      <c r="A39" s="118" t="n">
        <v>20</v>
      </c>
      <c r="B39" s="163" t="s">
        <v>21</v>
      </c>
      <c r="C39" s="160" t="n">
        <f aca="false">'16.1н'!B21</f>
        <v>0.177529102452246</v>
      </c>
      <c r="D39" s="160" t="n">
        <f aca="false">'16.2н'!B21</f>
        <v>0.549026654482285</v>
      </c>
      <c r="E39" s="160" t="n">
        <f aca="false">'16.3н'!B21</f>
        <v>0.543367431263029</v>
      </c>
    </row>
    <row r="40" customFormat="false" ht="15.75" hidden="false" customHeight="false" outlineLevel="0" collapsed="false">
      <c r="A40" s="118" t="n">
        <v>21</v>
      </c>
      <c r="B40" s="163" t="s">
        <v>22</v>
      </c>
      <c r="C40" s="160" t="n">
        <f aca="false">'16.1н'!B22</f>
        <v>0.271052531284163</v>
      </c>
      <c r="D40" s="160" t="n">
        <f aca="false">'16.2н'!B22</f>
        <v>0.549026654482285</v>
      </c>
      <c r="E40" s="160" t="n">
        <f aca="false">'16.3н'!B22</f>
        <v>0.416281740594206</v>
      </c>
    </row>
    <row r="41" customFormat="false" ht="15.75" hidden="false" customHeight="false" outlineLevel="0" collapsed="false">
      <c r="A41" s="118" t="n">
        <v>22</v>
      </c>
      <c r="B41" s="163" t="s">
        <v>23</v>
      </c>
      <c r="C41" s="160" t="n">
        <f aca="false">'16.1н'!B23</f>
        <v>0.368886781940718</v>
      </c>
      <c r="D41" s="160" t="n">
        <f aca="false">'16.2н'!B23</f>
        <v>0.577887576249278</v>
      </c>
      <c r="E41" s="160" t="n">
        <f aca="false">'16.3н'!B23</f>
        <v>0.476992614948975</v>
      </c>
    </row>
    <row r="42" customFormat="false" ht="15.75" hidden="false" customHeight="false" outlineLevel="0" collapsed="false">
      <c r="A42" s="118" t="n">
        <v>23</v>
      </c>
      <c r="B42" s="163" t="s">
        <v>24</v>
      </c>
      <c r="C42" s="160" t="n">
        <f aca="false">'16.1н'!B24</f>
        <v>0.684373844664517</v>
      </c>
      <c r="D42" s="160" t="n">
        <f aca="false">'16.2н'!B24</f>
        <v>0.57688242082744</v>
      </c>
      <c r="E42" s="160" t="n">
        <f aca="false">'16.3н'!B24</f>
        <v>0.385552706351985</v>
      </c>
    </row>
    <row r="43" customFormat="false" ht="15.75" hidden="false" customHeight="false" outlineLevel="0" collapsed="false">
      <c r="A43" s="118" t="n">
        <v>24</v>
      </c>
      <c r="B43" s="163" t="s">
        <v>25</v>
      </c>
      <c r="C43" s="160" t="n">
        <f aca="false">'16.1н'!B25</f>
        <v>0.735204335478307</v>
      </c>
      <c r="D43" s="160" t="n">
        <f aca="false">'16.2н'!B25</f>
        <v>0.567623622614355</v>
      </c>
      <c r="E43" s="160" t="n">
        <f aca="false">'16.3н'!B25</f>
        <v>0.480399878842868</v>
      </c>
    </row>
    <row r="44" customFormat="false" ht="15.75" hidden="false" customHeight="false" outlineLevel="0" collapsed="false">
      <c r="A44" s="118" t="n">
        <v>25</v>
      </c>
      <c r="B44" s="163" t="s">
        <v>26</v>
      </c>
      <c r="C44" s="160" t="n">
        <f aca="false">'16.1н'!B26</f>
        <v>0.000147633275884668</v>
      </c>
      <c r="D44" s="160" t="n">
        <f aca="false">'16.2н'!B26</f>
        <v>0.512189305437238</v>
      </c>
      <c r="E44" s="160" t="n">
        <f aca="false">'16.3н'!B26</f>
        <v>0.532520544719981</v>
      </c>
    </row>
    <row r="45" customFormat="false" ht="15.75" hidden="false" customHeight="false" outlineLevel="0" collapsed="false">
      <c r="A45" s="118" t="n">
        <v>26</v>
      </c>
      <c r="B45" s="163" t="s">
        <v>27</v>
      </c>
      <c r="C45" s="160" t="n">
        <f aca="false">'16.1н'!B27</f>
        <v>0.40404265306214</v>
      </c>
      <c r="D45" s="160" t="n">
        <f aca="false">'16.2н'!B27</f>
        <v>0.594294217740742</v>
      </c>
      <c r="E45" s="160" t="n">
        <f aca="false">'16.3н'!B27</f>
        <v>0.543367431263029</v>
      </c>
    </row>
    <row r="46" customFormat="false" ht="15.75" hidden="false" customHeight="false" outlineLevel="0" collapsed="false">
      <c r="A46" s="118" t="n">
        <v>27</v>
      </c>
      <c r="B46" s="163" t="s">
        <v>28</v>
      </c>
      <c r="C46" s="160" t="n">
        <f aca="false">'16.1н'!B28</f>
        <v>0.373864159929212</v>
      </c>
      <c r="D46" s="160" t="n">
        <f aca="false">'16.2н'!B28</f>
        <v>0.586730230002313</v>
      </c>
      <c r="E46" s="160" t="n">
        <f aca="false">'16.3н'!B28</f>
        <v>0.503132053582004</v>
      </c>
    </row>
    <row r="47" customFormat="false" ht="15.75" hidden="false" customHeight="false" outlineLevel="0" collapsed="false">
      <c r="A47" s="118" t="n">
        <v>28</v>
      </c>
      <c r="B47" s="163" t="s">
        <v>29</v>
      </c>
      <c r="C47" s="160" t="n">
        <f aca="false">'16.1н'!B29</f>
        <v>0.500514468636441</v>
      </c>
      <c r="D47" s="160" t="n">
        <f aca="false">'16.2н'!B29</f>
        <v>0.526342601319478</v>
      </c>
      <c r="E47" s="160" t="n">
        <f aca="false">'16.3н'!B29</f>
        <v>0.459313477035238</v>
      </c>
    </row>
    <row r="64" customFormat="false" ht="15.75" hidden="false" customHeight="false" outlineLevel="0" collapsed="false">
      <c r="A64" s="1" t="s">
        <v>0</v>
      </c>
      <c r="B64" s="1"/>
      <c r="C64" s="1" t="n">
        <v>2005</v>
      </c>
      <c r="D64" s="1" t="n">
        <v>2006</v>
      </c>
      <c r="E64" s="1" t="n">
        <v>2007</v>
      </c>
      <c r="F64" s="1" t="n">
        <v>2008</v>
      </c>
      <c r="G64" s="1" t="n">
        <v>2009</v>
      </c>
      <c r="H64" s="1" t="n">
        <v>2010</v>
      </c>
      <c r="I64" s="1" t="n">
        <v>2011</v>
      </c>
      <c r="J64" s="1" t="n">
        <v>2012</v>
      </c>
      <c r="K64" s="1" t="n">
        <v>2013</v>
      </c>
      <c r="L64" s="1" t="n">
        <v>2014</v>
      </c>
      <c r="M64" s="1" t="n">
        <v>2015</v>
      </c>
      <c r="N64" s="1" t="n">
        <v>2016</v>
      </c>
      <c r="O64" s="1" t="n">
        <v>2017</v>
      </c>
      <c r="P64" s="1" t="n">
        <v>2018</v>
      </c>
      <c r="Q64" s="1" t="n">
        <v>2019</v>
      </c>
      <c r="R64" s="1" t="n">
        <v>2020</v>
      </c>
    </row>
    <row r="65" customFormat="false" ht="15.75" hidden="false" customHeight="false" outlineLevel="0" collapsed="false">
      <c r="A65" s="164" t="n">
        <v>19</v>
      </c>
      <c r="B65" s="1" t="s">
        <v>20</v>
      </c>
      <c r="C65" s="155" t="e">
        <f aca="false">ОИ1!C20</f>
        <v>#VALUE!</v>
      </c>
      <c r="D65" s="155" t="e">
        <f aca="false">ОИ1!D20</f>
        <v>#VALUE!</v>
      </c>
      <c r="E65" s="155" t="n">
        <f aca="false">ОИ1!E20</f>
        <v>0</v>
      </c>
      <c r="F65" s="155" t="n">
        <f aca="false">ОИ1!F20</f>
        <v>0</v>
      </c>
      <c r="G65" s="155" t="n">
        <f aca="false">ОИ1!G20</f>
        <v>0</v>
      </c>
      <c r="H65" s="155" t="n">
        <f aca="false">ОИ1!H20</f>
        <v>0</v>
      </c>
      <c r="I65" s="155" t="n">
        <f aca="false">ОИ1!I20</f>
        <v>0</v>
      </c>
      <c r="J65" s="155" t="n">
        <f aca="false">ОИ1!J20</f>
        <v>0</v>
      </c>
      <c r="K65" s="155" t="n">
        <f aca="false">ОИ1!K20</f>
        <v>0</v>
      </c>
      <c r="L65" s="155" t="n">
        <f aca="false">ОИ1!L20</f>
        <v>0</v>
      </c>
      <c r="M65" s="155" t="n">
        <f aca="false">ОИ1!M20</f>
        <v>0</v>
      </c>
      <c r="N65" s="155" t="n">
        <f aca="false">ОИ1!N20</f>
        <v>0</v>
      </c>
      <c r="O65" s="155" t="n">
        <f aca="false">ОИ1!O20</f>
        <v>0</v>
      </c>
      <c r="P65" s="155" t="n">
        <f aca="false">ОИ1!P20</f>
        <v>0</v>
      </c>
      <c r="Q65" s="155" t="n">
        <f aca="false">ОИ1!Q20</f>
        <v>0</v>
      </c>
      <c r="R65" s="155" t="n">
        <f aca="false">ОИ1!R20</f>
        <v>0.560860067486019</v>
      </c>
    </row>
    <row r="66" customFormat="false" ht="15.75" hidden="false" customHeight="false" outlineLevel="0" collapsed="false">
      <c r="A66" s="1" t="n">
        <v>20</v>
      </c>
      <c r="B66" s="1" t="s">
        <v>21</v>
      </c>
      <c r="C66" s="155" t="e">
        <f aca="false">ОИ1!C21</f>
        <v>#VALUE!</v>
      </c>
      <c r="D66" s="155" t="e">
        <f aca="false">ОИ1!D21</f>
        <v>#VALUE!</v>
      </c>
      <c r="E66" s="155" t="n">
        <f aca="false">ОИ1!E21</f>
        <v>0</v>
      </c>
      <c r="F66" s="155" t="n">
        <f aca="false">ОИ1!F21</f>
        <v>0</v>
      </c>
      <c r="G66" s="155" t="n">
        <f aca="false">ОИ1!G21</f>
        <v>0</v>
      </c>
      <c r="H66" s="155" t="n">
        <f aca="false">ОИ1!H21</f>
        <v>0</v>
      </c>
      <c r="I66" s="155" t="n">
        <f aca="false">ОИ1!I21</f>
        <v>0</v>
      </c>
      <c r="J66" s="155" t="n">
        <f aca="false">ОИ1!J21</f>
        <v>0</v>
      </c>
      <c r="K66" s="155" t="n">
        <f aca="false">ОИ1!K21</f>
        <v>0</v>
      </c>
      <c r="L66" s="155" t="n">
        <f aca="false">ОИ1!L21</f>
        <v>0</v>
      </c>
      <c r="M66" s="155" t="n">
        <f aca="false">ОИ1!M21</f>
        <v>0</v>
      </c>
      <c r="N66" s="155" t="n">
        <f aca="false">ОИ1!N21</f>
        <v>0</v>
      </c>
      <c r="O66" s="155" t="n">
        <f aca="false">ОИ1!O21</f>
        <v>0</v>
      </c>
      <c r="P66" s="155" t="n">
        <f aca="false">ОИ1!P21</f>
        <v>0</v>
      </c>
      <c r="Q66" s="155" t="n">
        <f aca="false">ОИ1!Q21</f>
        <v>0</v>
      </c>
      <c r="R66" s="155" t="n">
        <f aca="false">ОИ1!R21</f>
        <v>0.658769796606035</v>
      </c>
    </row>
    <row r="67" customFormat="false" ht="15.75" hidden="false" customHeight="false" outlineLevel="0" collapsed="false">
      <c r="A67" s="1" t="n">
        <v>21</v>
      </c>
      <c r="B67" s="1" t="s">
        <v>22</v>
      </c>
      <c r="C67" s="155" t="e">
        <f aca="false">ОИ1!C22</f>
        <v>#VALUE!</v>
      </c>
      <c r="D67" s="155" t="e">
        <f aca="false">ОИ1!D22</f>
        <v>#VALUE!</v>
      </c>
      <c r="E67" s="155" t="n">
        <f aca="false">ОИ1!E22</f>
        <v>0</v>
      </c>
      <c r="F67" s="155" t="n">
        <f aca="false">ОИ1!F22</f>
        <v>0</v>
      </c>
      <c r="G67" s="155" t="n">
        <f aca="false">ОИ1!G22</f>
        <v>0</v>
      </c>
      <c r="H67" s="155" t="n">
        <f aca="false">ОИ1!H22</f>
        <v>0</v>
      </c>
      <c r="I67" s="155" t="n">
        <f aca="false">ОИ1!I22</f>
        <v>0</v>
      </c>
      <c r="J67" s="155" t="n">
        <f aca="false">ОИ1!J22</f>
        <v>0</v>
      </c>
      <c r="K67" s="155" t="n">
        <f aca="false">ОИ1!K22</f>
        <v>0</v>
      </c>
      <c r="L67" s="155" t="n">
        <f aca="false">ОИ1!L22</f>
        <v>0</v>
      </c>
      <c r="M67" s="155" t="n">
        <f aca="false">ОИ1!M22</f>
        <v>0</v>
      </c>
      <c r="N67" s="155" t="n">
        <f aca="false">ОИ1!N22</f>
        <v>0</v>
      </c>
      <c r="O67" s="155" t="n">
        <f aca="false">ОИ1!O22</f>
        <v>0</v>
      </c>
      <c r="P67" s="155" t="n">
        <f aca="false">ОИ1!P22</f>
        <v>0</v>
      </c>
      <c r="Q67" s="155" t="n">
        <f aca="false">ОИ1!Q22</f>
        <v>0</v>
      </c>
      <c r="R67" s="155" t="n">
        <f aca="false">ОИ1!R22</f>
        <v>0.54505469812106</v>
      </c>
    </row>
    <row r="68" customFormat="false" ht="15.75" hidden="false" customHeight="false" outlineLevel="0" collapsed="false">
      <c r="A68" s="1" t="n">
        <v>22</v>
      </c>
      <c r="B68" s="1" t="s">
        <v>23</v>
      </c>
      <c r="C68" s="155" t="e">
        <f aca="false">ОИ1!C23</f>
        <v>#VALUE!</v>
      </c>
      <c r="D68" s="155" t="e">
        <f aca="false">ОИ1!D23</f>
        <v>#VALUE!</v>
      </c>
      <c r="E68" s="155" t="n">
        <f aca="false">ОИ1!E23</f>
        <v>0</v>
      </c>
      <c r="F68" s="155" t="n">
        <f aca="false">ОИ1!F23</f>
        <v>0</v>
      </c>
      <c r="G68" s="155" t="n">
        <f aca="false">ОИ1!G23</f>
        <v>0</v>
      </c>
      <c r="H68" s="155" t="n">
        <f aca="false">ОИ1!H23</f>
        <v>0</v>
      </c>
      <c r="I68" s="155" t="n">
        <f aca="false">ОИ1!I23</f>
        <v>0</v>
      </c>
      <c r="J68" s="155" t="n">
        <f aca="false">ОИ1!J23</f>
        <v>0</v>
      </c>
      <c r="K68" s="155" t="n">
        <f aca="false">ОИ1!K23</f>
        <v>0</v>
      </c>
      <c r="L68" s="155" t="n">
        <f aca="false">ОИ1!L23</f>
        <v>0</v>
      </c>
      <c r="M68" s="155" t="n">
        <f aca="false">ОИ1!M23</f>
        <v>0</v>
      </c>
      <c r="N68" s="155" t="n">
        <f aca="false">ОИ1!N23</f>
        <v>0</v>
      </c>
      <c r="O68" s="155" t="n">
        <f aca="false">ОИ1!O23</f>
        <v>0</v>
      </c>
      <c r="P68" s="155" t="n">
        <f aca="false">ОИ1!P23</f>
        <v>0</v>
      </c>
      <c r="Q68" s="155" t="n">
        <f aca="false">ОИ1!Q23</f>
        <v>0</v>
      </c>
      <c r="R68" s="155" t="n">
        <f aca="false">ОИ1!R23</f>
        <v>0.591107398979205</v>
      </c>
    </row>
    <row r="69" customFormat="false" ht="15.75" hidden="false" customHeight="false" outlineLevel="0" collapsed="false">
      <c r="A69" s="1" t="n">
        <v>23</v>
      </c>
      <c r="B69" s="1" t="s">
        <v>24</v>
      </c>
      <c r="C69" s="155" t="e">
        <f aca="false">ОИ1!C24</f>
        <v>#VALUE!</v>
      </c>
      <c r="D69" s="155" t="e">
        <f aca="false">ОИ1!D24</f>
        <v>#VALUE!</v>
      </c>
      <c r="E69" s="155" t="n">
        <f aca="false">ОИ1!E24</f>
        <v>0</v>
      </c>
      <c r="F69" s="155" t="n">
        <f aca="false">ОИ1!F24</f>
        <v>0</v>
      </c>
      <c r="G69" s="155" t="n">
        <f aca="false">ОИ1!G24</f>
        <v>0</v>
      </c>
      <c r="H69" s="155" t="n">
        <f aca="false">ОИ1!H24</f>
        <v>0</v>
      </c>
      <c r="I69" s="155" t="n">
        <f aca="false">ОИ1!I24</f>
        <v>0</v>
      </c>
      <c r="J69" s="155" t="n">
        <f aca="false">ОИ1!J24</f>
        <v>0</v>
      </c>
      <c r="K69" s="155" t="n">
        <f aca="false">ОИ1!K24</f>
        <v>0</v>
      </c>
      <c r="L69" s="155" t="n">
        <f aca="false">ОИ1!L24</f>
        <v>0</v>
      </c>
      <c r="M69" s="155" t="n">
        <f aca="false">ОИ1!M24</f>
        <v>0</v>
      </c>
      <c r="N69" s="155" t="n">
        <f aca="false">ОИ1!N24</f>
        <v>0</v>
      </c>
      <c r="O69" s="155" t="n">
        <f aca="false">ОИ1!O24</f>
        <v>0</v>
      </c>
      <c r="P69" s="155" t="n">
        <f aca="false">ОИ1!P24</f>
        <v>0</v>
      </c>
      <c r="Q69" s="155" t="n">
        <f aca="false">ОИ1!Q24</f>
        <v>0</v>
      </c>
      <c r="R69" s="155" t="n">
        <f aca="false">ОИ1!R24</f>
        <v>0.676351289627698</v>
      </c>
    </row>
    <row r="70" customFormat="false" ht="15.75" hidden="false" customHeight="false" outlineLevel="0" collapsed="false">
      <c r="A70" s="1" t="n">
        <v>24</v>
      </c>
      <c r="B70" s="1" t="s">
        <v>25</v>
      </c>
      <c r="C70" s="155" t="e">
        <f aca="false">ОИ1!C25</f>
        <v>#VALUE!</v>
      </c>
      <c r="D70" s="155" t="e">
        <f aca="false">ОИ1!D25</f>
        <v>#VALUE!</v>
      </c>
      <c r="E70" s="155" t="n">
        <f aca="false">ОИ1!E25</f>
        <v>0</v>
      </c>
      <c r="F70" s="155" t="n">
        <f aca="false">ОИ1!F25</f>
        <v>0</v>
      </c>
      <c r="G70" s="155" t="n">
        <f aca="false">ОИ1!G25</f>
        <v>0</v>
      </c>
      <c r="H70" s="155" t="n">
        <f aca="false">ОИ1!H25</f>
        <v>0</v>
      </c>
      <c r="I70" s="155" t="n">
        <f aca="false">ОИ1!I25</f>
        <v>0</v>
      </c>
      <c r="J70" s="155" t="n">
        <f aca="false">ОИ1!J25</f>
        <v>0</v>
      </c>
      <c r="K70" s="155" t="n">
        <f aca="false">ОИ1!K25</f>
        <v>0</v>
      </c>
      <c r="L70" s="155" t="n">
        <f aca="false">ОИ1!L25</f>
        <v>0</v>
      </c>
      <c r="M70" s="155" t="n">
        <f aca="false">ОИ1!M25</f>
        <v>0</v>
      </c>
      <c r="N70" s="155" t="n">
        <f aca="false">ОИ1!N25</f>
        <v>0</v>
      </c>
      <c r="O70" s="155" t="n">
        <f aca="false">ОИ1!O25</f>
        <v>0</v>
      </c>
      <c r="P70" s="155" t="n">
        <f aca="false">ОИ1!P25</f>
        <v>0</v>
      </c>
      <c r="Q70" s="155" t="n">
        <f aca="false">ОИ1!Q25</f>
        <v>0</v>
      </c>
      <c r="R70" s="155" t="n">
        <f aca="false">ОИ1!R25</f>
        <v>0.665070301689134</v>
      </c>
    </row>
    <row r="71" customFormat="false" ht="15.75" hidden="false" customHeight="false" outlineLevel="0" collapsed="false">
      <c r="A71" s="1" t="n">
        <v>25</v>
      </c>
      <c r="B71" s="1" t="s">
        <v>26</v>
      </c>
      <c r="C71" s="155" t="e">
        <f aca="false">ОИ1!C26</f>
        <v>#VALUE!</v>
      </c>
      <c r="D71" s="155" t="e">
        <f aca="false">ОИ1!D26</f>
        <v>#VALUE!</v>
      </c>
      <c r="E71" s="155" t="n">
        <f aca="false">ОИ1!E26</f>
        <v>0</v>
      </c>
      <c r="F71" s="155" t="n">
        <f aca="false">ОИ1!F26</f>
        <v>0</v>
      </c>
      <c r="G71" s="155" t="n">
        <f aca="false">ОИ1!G26</f>
        <v>0</v>
      </c>
      <c r="H71" s="155" t="n">
        <f aca="false">ОИ1!H26</f>
        <v>0</v>
      </c>
      <c r="I71" s="155" t="n">
        <f aca="false">ОИ1!I26</f>
        <v>0</v>
      </c>
      <c r="J71" s="155" t="n">
        <f aca="false">ОИ1!J26</f>
        <v>0</v>
      </c>
      <c r="K71" s="155" t="n">
        <f aca="false">ОИ1!K26</f>
        <v>0</v>
      </c>
      <c r="L71" s="155" t="n">
        <f aca="false">ОИ1!L26</f>
        <v>0</v>
      </c>
      <c r="M71" s="155" t="n">
        <f aca="false">ОИ1!M26</f>
        <v>0</v>
      </c>
      <c r="N71" s="155" t="n">
        <f aca="false">ОИ1!N26</f>
        <v>0</v>
      </c>
      <c r="O71" s="155" t="n">
        <f aca="false">ОИ1!O26</f>
        <v>0</v>
      </c>
      <c r="P71" s="155" t="n">
        <f aca="false">ОИ1!P26</f>
        <v>0</v>
      </c>
      <c r="Q71" s="155" t="n">
        <f aca="false">ОИ1!Q26</f>
        <v>0</v>
      </c>
      <c r="R71" s="155" t="n">
        <f aca="false">ОИ1!R26</f>
        <v>0.465482851647144</v>
      </c>
    </row>
    <row r="72" customFormat="false" ht="15.75" hidden="false" customHeight="false" outlineLevel="0" collapsed="false">
      <c r="A72" s="1" t="n">
        <v>26</v>
      </c>
      <c r="B72" s="1" t="s">
        <v>27</v>
      </c>
      <c r="C72" s="155" t="e">
        <f aca="false">ОИ1!C27</f>
        <v>#VALUE!</v>
      </c>
      <c r="D72" s="155" t="e">
        <f aca="false">ОИ1!D27</f>
        <v>#VALUE!</v>
      </c>
      <c r="E72" s="155" t="n">
        <f aca="false">ОИ1!E27</f>
        <v>0</v>
      </c>
      <c r="F72" s="155" t="n">
        <f aca="false">ОИ1!F27</f>
        <v>0</v>
      </c>
      <c r="G72" s="155" t="n">
        <f aca="false">ОИ1!G27</f>
        <v>0</v>
      </c>
      <c r="H72" s="155" t="n">
        <f aca="false">ОИ1!H27</f>
        <v>0</v>
      </c>
      <c r="I72" s="155" t="n">
        <f aca="false">ОИ1!I27</f>
        <v>0</v>
      </c>
      <c r="J72" s="155" t="n">
        <f aca="false">ОИ1!J27</f>
        <v>0</v>
      </c>
      <c r="K72" s="155" t="n">
        <f aca="false">ОИ1!K27</f>
        <v>0</v>
      </c>
      <c r="L72" s="155" t="n">
        <f aca="false">ОИ1!L27</f>
        <v>0</v>
      </c>
      <c r="M72" s="155" t="n">
        <f aca="false">ОИ1!M27</f>
        <v>0</v>
      </c>
      <c r="N72" s="155" t="n">
        <f aca="false">ОИ1!N27</f>
        <v>0</v>
      </c>
      <c r="O72" s="155" t="n">
        <f aca="false">ОИ1!O27</f>
        <v>0</v>
      </c>
      <c r="P72" s="155" t="n">
        <f aca="false">ОИ1!P27</f>
        <v>0</v>
      </c>
      <c r="Q72" s="155" t="n">
        <f aca="false">ОИ1!Q27</f>
        <v>0</v>
      </c>
      <c r="R72" s="155" t="n">
        <f aca="false">ОИ1!R27</f>
        <v>0.437389485730255</v>
      </c>
    </row>
    <row r="73" customFormat="false" ht="15.75" hidden="false" customHeight="false" outlineLevel="0" collapsed="false">
      <c r="A73" s="1" t="n">
        <v>27</v>
      </c>
      <c r="B73" s="1" t="s">
        <v>28</v>
      </c>
      <c r="C73" s="155" t="e">
        <f aca="false">ОИ1!C28</f>
        <v>#VALUE!</v>
      </c>
      <c r="D73" s="155" t="e">
        <f aca="false">ОИ1!D28</f>
        <v>#VALUE!</v>
      </c>
      <c r="E73" s="155" t="n">
        <f aca="false">ОИ1!E28</f>
        <v>0</v>
      </c>
      <c r="F73" s="155" t="n">
        <f aca="false">ОИ1!F28</f>
        <v>0</v>
      </c>
      <c r="G73" s="155" t="n">
        <f aca="false">ОИ1!G28</f>
        <v>0</v>
      </c>
      <c r="H73" s="155" t="n">
        <f aca="false">ОИ1!H28</f>
        <v>0</v>
      </c>
      <c r="I73" s="155" t="n">
        <f aca="false">ОИ1!I28</f>
        <v>0</v>
      </c>
      <c r="J73" s="155" t="n">
        <f aca="false">ОИ1!J28</f>
        <v>0</v>
      </c>
      <c r="K73" s="155" t="n">
        <f aca="false">ОИ1!K28</f>
        <v>0</v>
      </c>
      <c r="L73" s="155" t="n">
        <f aca="false">ОИ1!L28</f>
        <v>0</v>
      </c>
      <c r="M73" s="155" t="n">
        <f aca="false">ОИ1!M28</f>
        <v>0</v>
      </c>
      <c r="N73" s="155" t="n">
        <f aca="false">ОИ1!N28</f>
        <v>0</v>
      </c>
      <c r="O73" s="155" t="n">
        <f aca="false">ОИ1!O28</f>
        <v>0</v>
      </c>
      <c r="P73" s="155" t="n">
        <f aca="false">ОИ1!P28</f>
        <v>0</v>
      </c>
      <c r="Q73" s="155" t="n">
        <f aca="false">ОИ1!Q28</f>
        <v>0</v>
      </c>
      <c r="R73" s="155" t="n">
        <f aca="false">ОИ1!R28</f>
        <v>0.46955366542848</v>
      </c>
    </row>
    <row r="74" customFormat="false" ht="15.75" hidden="false" customHeight="false" outlineLevel="0" collapsed="false">
      <c r="A74" s="1" t="n">
        <v>28</v>
      </c>
      <c r="B74" s="1" t="s">
        <v>29</v>
      </c>
      <c r="C74" s="155" t="e">
        <f aca="false">ОИ1!C29</f>
        <v>#VALUE!</v>
      </c>
      <c r="D74" s="155" t="e">
        <f aca="false">ОИ1!D29</f>
        <v>#VALUE!</v>
      </c>
      <c r="E74" s="155" t="n">
        <f aca="false">ОИ1!E29</f>
        <v>0</v>
      </c>
      <c r="F74" s="155" t="n">
        <f aca="false">ОИ1!F29</f>
        <v>0</v>
      </c>
      <c r="G74" s="155" t="n">
        <f aca="false">ОИ1!G29</f>
        <v>0</v>
      </c>
      <c r="H74" s="155" t="n">
        <f aca="false">ОИ1!H29</f>
        <v>0</v>
      </c>
      <c r="I74" s="155" t="n">
        <f aca="false">ОИ1!I29</f>
        <v>0</v>
      </c>
      <c r="J74" s="155" t="n">
        <f aca="false">ОИ1!J29</f>
        <v>0</v>
      </c>
      <c r="K74" s="155" t="n">
        <f aca="false">ОИ1!K29</f>
        <v>0</v>
      </c>
      <c r="L74" s="155" t="n">
        <f aca="false">ОИ1!L29</f>
        <v>0</v>
      </c>
      <c r="M74" s="155" t="n">
        <f aca="false">ОИ1!M29</f>
        <v>0</v>
      </c>
      <c r="N74" s="155" t="n">
        <f aca="false">ОИ1!N29</f>
        <v>0</v>
      </c>
      <c r="O74" s="155" t="n">
        <f aca="false">ОИ1!O29</f>
        <v>0</v>
      </c>
      <c r="P74" s="155" t="n">
        <f aca="false">ОИ1!P29</f>
        <v>0</v>
      </c>
      <c r="Q74" s="155" t="n">
        <f aca="false">ОИ1!Q29</f>
        <v>0</v>
      </c>
      <c r="R74" s="155" t="n">
        <f aca="false">ОИ1!R29</f>
        <v>0.854976902026779</v>
      </c>
    </row>
    <row r="76" customFormat="false" ht="33" hidden="false" customHeight="true" outlineLevel="0" collapsed="false"/>
    <row r="77" customFormat="false" ht="37.5" hidden="false" customHeight="true" outlineLevel="0" collapsed="false"/>
    <row r="79" customFormat="false" ht="32.25" hidden="false" customHeight="true" outlineLevel="0" collapsed="false"/>
    <row r="82" customFormat="false" ht="47.25" hidden="false" customHeight="true" outlineLevel="0" collapsed="false"/>
    <row r="86" customFormat="false" ht="35.25" hidden="false" customHeight="true" outlineLevel="0" collapsed="false"/>
    <row r="91" customFormat="false" ht="15.75" hidden="false" customHeight="false" outlineLevel="0" collapsed="false">
      <c r="A91" s="1" t="s">
        <v>0</v>
      </c>
      <c r="B91" s="1"/>
      <c r="C91" s="1" t="n">
        <v>2005</v>
      </c>
      <c r="D91" s="1" t="n">
        <v>2006</v>
      </c>
      <c r="E91" s="1" t="n">
        <v>2007</v>
      </c>
      <c r="F91" s="1" t="n">
        <v>2008</v>
      </c>
      <c r="G91" s="1" t="n">
        <v>2009</v>
      </c>
      <c r="H91" s="1" t="n">
        <v>2010</v>
      </c>
      <c r="I91" s="1" t="n">
        <v>2011</v>
      </c>
      <c r="J91" s="1" t="n">
        <v>2012</v>
      </c>
      <c r="K91" s="1" t="n">
        <v>2013</v>
      </c>
      <c r="L91" s="1" t="n">
        <v>2014</v>
      </c>
      <c r="M91" s="1" t="n">
        <v>2015</v>
      </c>
      <c r="N91" s="1" t="n">
        <v>2016</v>
      </c>
      <c r="O91" s="1" t="n">
        <v>2017</v>
      </c>
      <c r="P91" s="1" t="n">
        <v>2018</v>
      </c>
      <c r="Q91" s="1" t="n">
        <v>2019</v>
      </c>
      <c r="R91" s="1" t="n">
        <v>2020</v>
      </c>
    </row>
    <row r="92" customFormat="false" ht="15.75" hidden="false" customHeight="false" outlineLevel="0" collapsed="false">
      <c r="A92" s="1" t="n">
        <v>19</v>
      </c>
      <c r="B92" s="1" t="s">
        <v>20</v>
      </c>
      <c r="C92" s="155" t="e">
        <f aca="false">ОИ2!C20</f>
        <v>#VALUE!</v>
      </c>
      <c r="D92" s="155" t="e">
        <f aca="false">ОИ2!D20</f>
        <v>#VALUE!</v>
      </c>
      <c r="E92" s="155" t="n">
        <f aca="false">ОИ2!E20</f>
        <v>0</v>
      </c>
      <c r="F92" s="155" t="n">
        <f aca="false">ОИ2!F20</f>
        <v>0</v>
      </c>
      <c r="G92" s="155" t="n">
        <f aca="false">ОИ2!G20</f>
        <v>0</v>
      </c>
      <c r="H92" s="155" t="n">
        <f aca="false">ОИ2!H20</f>
        <v>0</v>
      </c>
      <c r="I92" s="155" t="n">
        <f aca="false">ОИ2!I20</f>
        <v>0</v>
      </c>
      <c r="J92" s="155" t="n">
        <f aca="false">ОИ2!J20</f>
        <v>0</v>
      </c>
      <c r="K92" s="155" t="n">
        <f aca="false">ОИ2!K20</f>
        <v>0</v>
      </c>
      <c r="L92" s="155" t="n">
        <f aca="false">ОИ2!L20</f>
        <v>0</v>
      </c>
      <c r="M92" s="155" t="n">
        <f aca="false">ОИ2!M20</f>
        <v>0</v>
      </c>
      <c r="N92" s="155" t="n">
        <f aca="false">ОИ2!N20</f>
        <v>0</v>
      </c>
      <c r="O92" s="155" t="n">
        <f aca="false">ОИ2!O20</f>
        <v>0</v>
      </c>
      <c r="P92" s="155" t="n">
        <f aca="false">ОИ2!P20</f>
        <v>0</v>
      </c>
      <c r="Q92" s="155" t="n">
        <f aca="false">ОИ2!Q20</f>
        <v>0</v>
      </c>
      <c r="R92" s="155" t="n">
        <f aca="false">ОИ2!R20</f>
        <v>0.162712873328242</v>
      </c>
    </row>
    <row r="93" customFormat="false" ht="15.75" hidden="false" customHeight="false" outlineLevel="0" collapsed="false">
      <c r="A93" s="1" t="n">
        <v>20</v>
      </c>
      <c r="B93" s="1" t="s">
        <v>21</v>
      </c>
      <c r="C93" s="155"/>
      <c r="D93" s="155" t="e">
        <f aca="false">ОИ2!D21</f>
        <v>#VALUE!</v>
      </c>
      <c r="E93" s="155" t="n">
        <f aca="false">ОИ2!E21</f>
        <v>0</v>
      </c>
      <c r="F93" s="155" t="n">
        <f aca="false">ОИ2!F21</f>
        <v>0</v>
      </c>
      <c r="G93" s="155" t="n">
        <f aca="false">ОИ2!G21</f>
        <v>0</v>
      </c>
      <c r="H93" s="155" t="n">
        <f aca="false">ОИ2!H21</f>
        <v>0</v>
      </c>
      <c r="I93" s="155" t="n">
        <f aca="false">ОИ2!I21</f>
        <v>0</v>
      </c>
      <c r="J93" s="155" t="n">
        <f aca="false">ОИ2!J21</f>
        <v>0</v>
      </c>
      <c r="K93" s="155" t="n">
        <f aca="false">ОИ2!K21</f>
        <v>0</v>
      </c>
      <c r="L93" s="155" t="n">
        <f aca="false">ОИ2!L21</f>
        <v>0</v>
      </c>
      <c r="M93" s="155" t="n">
        <f aca="false">ОИ2!M21</f>
        <v>0</v>
      </c>
      <c r="N93" s="155" t="n">
        <f aca="false">ОИ2!N21</f>
        <v>0</v>
      </c>
      <c r="O93" s="155" t="n">
        <f aca="false">ОИ2!O21</f>
        <v>0</v>
      </c>
      <c r="P93" s="155" t="n">
        <f aca="false">ОИ2!P21</f>
        <v>0</v>
      </c>
      <c r="Q93" s="155" t="n">
        <f aca="false">ОИ2!Q21</f>
        <v>0</v>
      </c>
      <c r="R93" s="155" t="n">
        <f aca="false">ОИ2!R21</f>
        <v>0.0845398609600455</v>
      </c>
    </row>
    <row r="94" customFormat="false" ht="15.75" hidden="false" customHeight="false" outlineLevel="0" collapsed="false">
      <c r="A94" s="1" t="n">
        <v>21</v>
      </c>
      <c r="B94" s="1" t="s">
        <v>22</v>
      </c>
      <c r="C94" s="155" t="e">
        <f aca="false">ОИ2!C22</f>
        <v>#VALUE!</v>
      </c>
      <c r="D94" s="155" t="e">
        <f aca="false">ОИ2!D22</f>
        <v>#VALUE!</v>
      </c>
      <c r="E94" s="155" t="n">
        <f aca="false">ОИ2!E22</f>
        <v>0</v>
      </c>
      <c r="F94" s="155" t="n">
        <f aca="false">ОИ2!F22</f>
        <v>0</v>
      </c>
      <c r="G94" s="155" t="n">
        <f aca="false">ОИ2!G22</f>
        <v>0</v>
      </c>
      <c r="H94" s="155" t="n">
        <f aca="false">ОИ2!H22</f>
        <v>0</v>
      </c>
      <c r="I94" s="155" t="n">
        <f aca="false">ОИ2!I22</f>
        <v>0</v>
      </c>
      <c r="J94" s="155" t="n">
        <f aca="false">ОИ2!J22</f>
        <v>0</v>
      </c>
      <c r="K94" s="155" t="n">
        <f aca="false">ОИ2!K22</f>
        <v>0</v>
      </c>
      <c r="L94" s="155" t="n">
        <f aca="false">ОИ2!L22</f>
        <v>0</v>
      </c>
      <c r="M94" s="155" t="n">
        <f aca="false">ОИ2!M22</f>
        <v>0</v>
      </c>
      <c r="N94" s="155" t="n">
        <f aca="false">ОИ2!N22</f>
        <v>0</v>
      </c>
      <c r="O94" s="155" t="n">
        <f aca="false">ОИ2!O22</f>
        <v>0</v>
      </c>
      <c r="P94" s="155" t="n">
        <f aca="false">ОИ2!P22</f>
        <v>0</v>
      </c>
      <c r="Q94" s="155" t="n">
        <f aca="false">ОИ2!Q22</f>
        <v>0</v>
      </c>
      <c r="R94" s="155" t="n">
        <f aca="false">ОИ2!R22</f>
        <v>0.0565201292218737</v>
      </c>
    </row>
    <row r="95" customFormat="false" ht="15.75" hidden="false" customHeight="false" outlineLevel="0" collapsed="false">
      <c r="A95" s="1" t="n">
        <v>22</v>
      </c>
      <c r="B95" s="1" t="s">
        <v>23</v>
      </c>
      <c r="C95" s="155" t="e">
        <f aca="false">ОИ2!C23</f>
        <v>#VALUE!</v>
      </c>
      <c r="D95" s="155" t="e">
        <f aca="false">ОИ2!D23</f>
        <v>#VALUE!</v>
      </c>
      <c r="E95" s="155" t="n">
        <f aca="false">ОИ2!E23</f>
        <v>0</v>
      </c>
      <c r="F95" s="155" t="n">
        <f aca="false">ОИ2!F23</f>
        <v>0</v>
      </c>
      <c r="G95" s="155" t="n">
        <f aca="false">ОИ2!G23</f>
        <v>0</v>
      </c>
      <c r="H95" s="155" t="n">
        <f aca="false">ОИ2!H23</f>
        <v>0</v>
      </c>
      <c r="I95" s="155" t="n">
        <f aca="false">ОИ2!I23</f>
        <v>0</v>
      </c>
      <c r="J95" s="155" t="n">
        <f aca="false">ОИ2!J23</f>
        <v>0</v>
      </c>
      <c r="K95" s="155" t="n">
        <f aca="false">ОИ2!K23</f>
        <v>0</v>
      </c>
      <c r="L95" s="155" t="n">
        <f aca="false">ОИ2!L23</f>
        <v>0</v>
      </c>
      <c r="M95" s="155" t="n">
        <f aca="false">ОИ2!M23</f>
        <v>0</v>
      </c>
      <c r="N95" s="155" t="n">
        <f aca="false">ОИ2!N23</f>
        <v>0</v>
      </c>
      <c r="O95" s="155" t="n">
        <f aca="false">ОИ2!O23</f>
        <v>0</v>
      </c>
      <c r="P95" s="155" t="n">
        <f aca="false">ОИ2!P23</f>
        <v>0</v>
      </c>
      <c r="Q95" s="155" t="n">
        <f aca="false">ОИ2!Q23</f>
        <v>0</v>
      </c>
      <c r="R95" s="155" t="n">
        <f aca="false">ОИ2!R23</f>
        <v>0.12493808101144</v>
      </c>
    </row>
    <row r="96" customFormat="false" ht="15.75" hidden="false" customHeight="false" outlineLevel="0" collapsed="false">
      <c r="A96" s="1" t="n">
        <v>23</v>
      </c>
      <c r="B96" s="1" t="s">
        <v>24</v>
      </c>
      <c r="C96" s="155" t="e">
        <f aca="false">ОИ2!C24</f>
        <v>#VALUE!</v>
      </c>
      <c r="D96" s="155" t="e">
        <f aca="false">ОИ2!D24</f>
        <v>#VALUE!</v>
      </c>
      <c r="E96" s="155" t="n">
        <f aca="false">ОИ2!E24</f>
        <v>0</v>
      </c>
      <c r="F96" s="155" t="n">
        <f aca="false">ОИ2!F24</f>
        <v>0</v>
      </c>
      <c r="G96" s="155" t="n">
        <f aca="false">ОИ2!G24</f>
        <v>0</v>
      </c>
      <c r="H96" s="155" t="n">
        <f aca="false">ОИ2!H24</f>
        <v>0</v>
      </c>
      <c r="I96" s="155" t="n">
        <f aca="false">ОИ2!I24</f>
        <v>0</v>
      </c>
      <c r="J96" s="155" t="n">
        <f aca="false">ОИ2!J24</f>
        <v>0</v>
      </c>
      <c r="K96" s="155" t="n">
        <f aca="false">ОИ2!K24</f>
        <v>0</v>
      </c>
      <c r="L96" s="155" t="n">
        <f aca="false">ОИ2!L24</f>
        <v>0</v>
      </c>
      <c r="M96" s="155" t="n">
        <f aca="false">ОИ2!M24</f>
        <v>0</v>
      </c>
      <c r="N96" s="155" t="n">
        <f aca="false">ОИ2!N24</f>
        <v>0</v>
      </c>
      <c r="O96" s="155" t="n">
        <f aca="false">ОИ2!O24</f>
        <v>0</v>
      </c>
      <c r="P96" s="155" t="n">
        <f aca="false">ОИ2!P24</f>
        <v>0</v>
      </c>
      <c r="Q96" s="155" t="n">
        <f aca="false">ОИ2!Q24</f>
        <v>0</v>
      </c>
      <c r="R96" s="155" t="n">
        <f aca="false">ОИ2!R24</f>
        <v>0.0387841176601435</v>
      </c>
    </row>
    <row r="97" customFormat="false" ht="15.75" hidden="false" customHeight="false" outlineLevel="0" collapsed="false">
      <c r="A97" s="1" t="n">
        <v>24</v>
      </c>
      <c r="B97" s="1" t="s">
        <v>25</v>
      </c>
      <c r="C97" s="155" t="e">
        <f aca="false">ОИ2!C25</f>
        <v>#VALUE!</v>
      </c>
      <c r="D97" s="155" t="e">
        <f aca="false">ОИ2!D25</f>
        <v>#VALUE!</v>
      </c>
      <c r="E97" s="155" t="n">
        <f aca="false">ОИ2!E25</f>
        <v>0</v>
      </c>
      <c r="F97" s="155" t="n">
        <f aca="false">ОИ2!F25</f>
        <v>0</v>
      </c>
      <c r="G97" s="155" t="n">
        <f aca="false">ОИ2!G25</f>
        <v>0</v>
      </c>
      <c r="H97" s="155" t="n">
        <f aca="false">ОИ2!H25</f>
        <v>0</v>
      </c>
      <c r="I97" s="155" t="n">
        <f aca="false">ОИ2!I25</f>
        <v>0</v>
      </c>
      <c r="J97" s="155" t="n">
        <f aca="false">ОИ2!J25</f>
        <v>0</v>
      </c>
      <c r="K97" s="155" t="n">
        <f aca="false">ОИ2!K25</f>
        <v>0</v>
      </c>
      <c r="L97" s="155" t="n">
        <f aca="false">ОИ2!L25</f>
        <v>0</v>
      </c>
      <c r="M97" s="155" t="n">
        <f aca="false">ОИ2!M25</f>
        <v>0</v>
      </c>
      <c r="N97" s="155" t="n">
        <f aca="false">ОИ2!N25</f>
        <v>0</v>
      </c>
      <c r="O97" s="155" t="n">
        <f aca="false">ОИ2!O25</f>
        <v>0</v>
      </c>
      <c r="P97" s="155" t="n">
        <f aca="false">ОИ2!P25</f>
        <v>0</v>
      </c>
      <c r="Q97" s="155" t="n">
        <f aca="false">ОИ2!Q25</f>
        <v>0</v>
      </c>
      <c r="R97" s="155" t="n">
        <f aca="false">ОИ2!R25</f>
        <v>0.158788381281601</v>
      </c>
    </row>
    <row r="98" customFormat="false" ht="15.75" hidden="false" customHeight="false" outlineLevel="0" collapsed="false">
      <c r="A98" s="1" t="n">
        <v>25</v>
      </c>
      <c r="B98" s="1" t="s">
        <v>26</v>
      </c>
      <c r="C98" s="155" t="e">
        <f aca="false">ОИ2!C26</f>
        <v>#VALUE!</v>
      </c>
      <c r="D98" s="155" t="e">
        <f aca="false">ОИ2!D26</f>
        <v>#VALUE!</v>
      </c>
      <c r="E98" s="155" t="n">
        <f aca="false">ОИ2!E26</f>
        <v>0</v>
      </c>
      <c r="F98" s="155" t="n">
        <f aca="false">ОИ2!F26</f>
        <v>0</v>
      </c>
      <c r="G98" s="155" t="n">
        <f aca="false">ОИ2!G26</f>
        <v>0</v>
      </c>
      <c r="H98" s="155" t="n">
        <f aca="false">ОИ2!H26</f>
        <v>0</v>
      </c>
      <c r="I98" s="155" t="n">
        <f aca="false">ОИ2!I26</f>
        <v>0</v>
      </c>
      <c r="J98" s="155" t="n">
        <f aca="false">ОИ2!J26</f>
        <v>0</v>
      </c>
      <c r="K98" s="155" t="n">
        <f aca="false">ОИ2!K26</f>
        <v>0</v>
      </c>
      <c r="L98" s="155" t="n">
        <f aca="false">ОИ2!L26</f>
        <v>0</v>
      </c>
      <c r="M98" s="155" t="n">
        <f aca="false">ОИ2!M26</f>
        <v>0</v>
      </c>
      <c r="N98" s="155" t="n">
        <f aca="false">ОИ2!N26</f>
        <v>0</v>
      </c>
      <c r="O98" s="155" t="n">
        <f aca="false">ОИ2!O26</f>
        <v>0</v>
      </c>
      <c r="P98" s="155" t="n">
        <f aca="false">ОИ2!P26</f>
        <v>0</v>
      </c>
      <c r="Q98" s="155" t="n">
        <f aca="false">ОИ2!Q26</f>
        <v>0</v>
      </c>
      <c r="R98" s="155" t="n">
        <f aca="false">ОИ2!R26</f>
        <v>0.159670874970483</v>
      </c>
    </row>
    <row r="99" customFormat="false" ht="15.75" hidden="false" customHeight="false" outlineLevel="0" collapsed="false">
      <c r="A99" s="1" t="n">
        <v>26</v>
      </c>
      <c r="B99" s="1" t="s">
        <v>27</v>
      </c>
      <c r="C99" s="155" t="e">
        <f aca="false">ОИ2!C27</f>
        <v>#VALUE!</v>
      </c>
      <c r="D99" s="155" t="e">
        <f aca="false">ОИ2!D27</f>
        <v>#VALUE!</v>
      </c>
      <c r="E99" s="155" t="n">
        <f aca="false">ОИ2!E27</f>
        <v>0</v>
      </c>
      <c r="F99" s="155" t="n">
        <f aca="false">ОИ2!F27</f>
        <v>0</v>
      </c>
      <c r="G99" s="155" t="n">
        <f aca="false">ОИ2!G27</f>
        <v>0</v>
      </c>
      <c r="H99" s="155" t="n">
        <f aca="false">ОИ2!H27</f>
        <v>0</v>
      </c>
      <c r="I99" s="155" t="n">
        <f aca="false">ОИ2!I27</f>
        <v>0</v>
      </c>
      <c r="J99" s="155" t="n">
        <f aca="false">ОИ2!J27</f>
        <v>0</v>
      </c>
      <c r="K99" s="155" t="n">
        <f aca="false">ОИ2!K27</f>
        <v>0</v>
      </c>
      <c r="L99" s="155" t="n">
        <f aca="false">ОИ2!L27</f>
        <v>0</v>
      </c>
      <c r="M99" s="155" t="n">
        <f aca="false">ОИ2!M27</f>
        <v>0</v>
      </c>
      <c r="N99" s="155" t="n">
        <f aca="false">ОИ2!N27</f>
        <v>0</v>
      </c>
      <c r="O99" s="155" t="n">
        <f aca="false">ОИ2!O27</f>
        <v>0</v>
      </c>
      <c r="P99" s="155" t="n">
        <f aca="false">ОИ2!P27</f>
        <v>0</v>
      </c>
      <c r="Q99" s="155" t="n">
        <f aca="false">ОИ2!Q27</f>
        <v>0</v>
      </c>
      <c r="R99" s="155" t="n">
        <f aca="false">ОИ2!R27</f>
        <v>0.157256819350435</v>
      </c>
    </row>
    <row r="100" customFormat="false" ht="15.75" hidden="false" customHeight="false" outlineLevel="0" collapsed="false">
      <c r="A100" s="1" t="n">
        <v>27</v>
      </c>
      <c r="B100" s="1" t="s">
        <v>28</v>
      </c>
      <c r="C100" s="155" t="e">
        <f aca="false">ОИ2!C28</f>
        <v>#VALUE!</v>
      </c>
      <c r="D100" s="155" t="e">
        <f aca="false">ОИ2!D28</f>
        <v>#VALUE!</v>
      </c>
      <c r="E100" s="155" t="n">
        <f aca="false">ОИ2!E28</f>
        <v>0</v>
      </c>
      <c r="F100" s="155" t="n">
        <f aca="false">ОИ2!F28</f>
        <v>0</v>
      </c>
      <c r="G100" s="155" t="n">
        <f aca="false">ОИ2!G28</f>
        <v>0</v>
      </c>
      <c r="H100" s="155" t="n">
        <f aca="false">ОИ2!H28</f>
        <v>0</v>
      </c>
      <c r="I100" s="155" t="n">
        <f aca="false">ОИ2!I28</f>
        <v>0</v>
      </c>
      <c r="J100" s="155" t="n">
        <f aca="false">ОИ2!J28</f>
        <v>0</v>
      </c>
      <c r="K100" s="155" t="n">
        <f aca="false">ОИ2!K28</f>
        <v>0</v>
      </c>
      <c r="L100" s="155" t="n">
        <f aca="false">ОИ2!L28</f>
        <v>0</v>
      </c>
      <c r="M100" s="155" t="n">
        <f aca="false">ОИ2!M28</f>
        <v>0</v>
      </c>
      <c r="N100" s="155" t="n">
        <f aca="false">ОИ2!N28</f>
        <v>0</v>
      </c>
      <c r="O100" s="155" t="n">
        <f aca="false">ОИ2!O28</f>
        <v>0</v>
      </c>
      <c r="P100" s="155" t="n">
        <f aca="false">ОИ2!P28</f>
        <v>0</v>
      </c>
      <c r="Q100" s="155" t="n">
        <f aca="false">ОИ2!Q28</f>
        <v>0</v>
      </c>
      <c r="R100" s="155" t="n">
        <f aca="false">ОИ2!R28</f>
        <v>0.096862376277116</v>
      </c>
    </row>
    <row r="101" customFormat="false" ht="15.75" hidden="false" customHeight="false" outlineLevel="0" collapsed="false">
      <c r="A101" s="1" t="n">
        <v>28</v>
      </c>
      <c r="B101" s="1" t="s">
        <v>29</v>
      </c>
      <c r="C101" s="155" t="e">
        <f aca="false">ОИ2!C29</f>
        <v>#VALUE!</v>
      </c>
      <c r="D101" s="155" t="e">
        <f aca="false">ОИ2!D29</f>
        <v>#VALUE!</v>
      </c>
      <c r="E101" s="155" t="n">
        <f aca="false">ОИ2!E29</f>
        <v>0</v>
      </c>
      <c r="F101" s="155" t="n">
        <f aca="false">ОИ2!F29</f>
        <v>0</v>
      </c>
      <c r="G101" s="155" t="n">
        <f aca="false">ОИ2!G29</f>
        <v>0</v>
      </c>
      <c r="H101" s="155" t="n">
        <f aca="false">ОИ2!H29</f>
        <v>0</v>
      </c>
      <c r="I101" s="155" t="n">
        <f aca="false">ОИ2!I29</f>
        <v>0</v>
      </c>
      <c r="J101" s="155" t="n">
        <f aca="false">ОИ2!J29</f>
        <v>0</v>
      </c>
      <c r="K101" s="155" t="n">
        <f aca="false">ОИ2!K29</f>
        <v>0</v>
      </c>
      <c r="L101" s="155" t="n">
        <f aca="false">ОИ2!L29</f>
        <v>0</v>
      </c>
      <c r="M101" s="155" t="n">
        <f aca="false">ОИ2!M29</f>
        <v>0</v>
      </c>
      <c r="N101" s="155" t="n">
        <f aca="false">ОИ2!N29</f>
        <v>0</v>
      </c>
      <c r="O101" s="155" t="n">
        <f aca="false">ОИ2!O29</f>
        <v>0</v>
      </c>
      <c r="P101" s="155" t="n">
        <f aca="false">ОИ2!P29</f>
        <v>0</v>
      </c>
      <c r="Q101" s="155" t="n">
        <f aca="false">ОИ2!Q29</f>
        <v>0</v>
      </c>
      <c r="R101" s="155" t="n">
        <f aca="false">ОИ2!R29</f>
        <v>0.383141962758186</v>
      </c>
    </row>
    <row r="106" customFormat="false" ht="25.5" hidden="false" customHeight="true" outlineLevel="0" collapsed="false"/>
    <row r="107" customFormat="false" ht="35.25" hidden="false" customHeight="true" outlineLevel="0" collapsed="false"/>
    <row r="108" customFormat="false" ht="36.75" hidden="false" customHeight="true" outlineLevel="0" collapsed="false"/>
    <row r="111" customFormat="false" ht="49.5" hidden="false" customHeight="true" outlineLevel="0" collapsed="false"/>
    <row r="112" customFormat="false" ht="38.25" hidden="false" customHeight="true" outlineLevel="0" collapsed="false"/>
    <row r="113" customFormat="false" ht="20.25" hidden="false" customHeight="true" outlineLevel="0" collapsed="false"/>
    <row r="114" customFormat="false" ht="25.5" hidden="false" customHeight="true" outlineLevel="0" collapsed="false"/>
    <row r="115" customFormat="false" ht="39.75" hidden="false" customHeight="true" outlineLevel="0" collapsed="false"/>
    <row r="117" customFormat="false" ht="15.75" hidden="false" customHeight="false" outlineLevel="0" collapsed="false">
      <c r="A117" s="1" t="s">
        <v>0</v>
      </c>
      <c r="B117" s="1"/>
      <c r="C117" s="1" t="n">
        <v>2005</v>
      </c>
      <c r="D117" s="1" t="n">
        <v>2006</v>
      </c>
      <c r="E117" s="1" t="n">
        <v>2007</v>
      </c>
      <c r="F117" s="1" t="n">
        <v>2008</v>
      </c>
      <c r="G117" s="1" t="n">
        <v>2009</v>
      </c>
      <c r="H117" s="1" t="n">
        <v>2010</v>
      </c>
      <c r="I117" s="1" t="n">
        <v>2011</v>
      </c>
      <c r="J117" s="1" t="n">
        <v>2012</v>
      </c>
      <c r="K117" s="1" t="n">
        <v>2013</v>
      </c>
      <c r="L117" s="1" t="n">
        <v>2014</v>
      </c>
      <c r="M117" s="1" t="n">
        <v>2015</v>
      </c>
      <c r="N117" s="1" t="n">
        <v>2016</v>
      </c>
      <c r="O117" s="1" t="n">
        <v>2017</v>
      </c>
      <c r="P117" s="1" t="n">
        <v>2018</v>
      </c>
      <c r="Q117" s="1" t="n">
        <v>2019</v>
      </c>
      <c r="R117" s="1" t="n">
        <v>2020</v>
      </c>
    </row>
    <row r="118" customFormat="false" ht="15.75" hidden="false" customHeight="false" outlineLevel="0" collapsed="false">
      <c r="A118" s="1" t="n">
        <v>19</v>
      </c>
      <c r="B118" s="1" t="s">
        <v>20</v>
      </c>
      <c r="C118" s="155" t="e">
        <f aca="false">ОИ3!C20</f>
        <v>#VALUE!</v>
      </c>
      <c r="D118" s="155" t="e">
        <f aca="false">ОИ3!D20</f>
        <v>#VALUE!</v>
      </c>
      <c r="E118" s="155" t="n">
        <f aca="false">ОИ3!E20</f>
        <v>0</v>
      </c>
      <c r="F118" s="155" t="n">
        <f aca="false">ОИ3!F20</f>
        <v>0</v>
      </c>
      <c r="G118" s="155" t="n">
        <f aca="false">ОИ3!G20</f>
        <v>0</v>
      </c>
      <c r="H118" s="155" t="n">
        <f aca="false">ОИ3!H20</f>
        <v>0</v>
      </c>
      <c r="I118" s="155" t="n">
        <f aca="false">ОИ3!I20</f>
        <v>0</v>
      </c>
      <c r="J118" s="155" t="n">
        <f aca="false">ОИ3!J20</f>
        <v>0</v>
      </c>
      <c r="K118" s="155" t="n">
        <f aca="false">ОИ3!K20</f>
        <v>0</v>
      </c>
      <c r="L118" s="155" t="n">
        <f aca="false">ОИ3!L20</f>
        <v>0</v>
      </c>
      <c r="M118" s="155" t="n">
        <f aca="false">ОИ3!M20</f>
        <v>0</v>
      </c>
      <c r="N118" s="155" t="n">
        <f aca="false">ОИ3!N20</f>
        <v>0</v>
      </c>
      <c r="O118" s="155" t="n">
        <f aca="false">ОИ3!O20</f>
        <v>0</v>
      </c>
      <c r="P118" s="155" t="n">
        <f aca="false">ОИ3!P20</f>
        <v>0</v>
      </c>
      <c r="Q118" s="155" t="n">
        <f aca="false">ОИ3!Q20</f>
        <v>0</v>
      </c>
      <c r="R118" s="155" t="n">
        <f aca="false">ОИ3!R20</f>
        <v>0.465070122916059</v>
      </c>
    </row>
    <row r="119" customFormat="false" ht="15.75" hidden="false" customHeight="false" outlineLevel="0" collapsed="false">
      <c r="A119" s="1" t="n">
        <v>20</v>
      </c>
      <c r="B119" s="1" t="s">
        <v>21</v>
      </c>
      <c r="C119" s="155" t="e">
        <f aca="false">ОИ3!C21</f>
        <v>#VALUE!</v>
      </c>
      <c r="D119" s="155" t="e">
        <f aca="false">ОИ3!D21</f>
        <v>#VALUE!</v>
      </c>
      <c r="E119" s="155" t="n">
        <f aca="false">ОИ3!E21</f>
        <v>0</v>
      </c>
      <c r="F119" s="155" t="n">
        <f aca="false">ОИ3!F21</f>
        <v>0</v>
      </c>
      <c r="G119" s="155" t="n">
        <f aca="false">ОИ3!G21</f>
        <v>0</v>
      </c>
      <c r="H119" s="155" t="n">
        <f aca="false">ОИ3!H21</f>
        <v>0</v>
      </c>
      <c r="I119" s="155" t="n">
        <f aca="false">ОИ3!I21</f>
        <v>0</v>
      </c>
      <c r="J119" s="155" t="n">
        <f aca="false">ОИ3!J21</f>
        <v>0</v>
      </c>
      <c r="K119" s="155" t="n">
        <f aca="false">ОИ3!K21</f>
        <v>0</v>
      </c>
      <c r="L119" s="155" t="n">
        <f aca="false">ОИ3!L21</f>
        <v>0</v>
      </c>
      <c r="M119" s="155" t="n">
        <f aca="false">ОИ3!M21</f>
        <v>0</v>
      </c>
      <c r="N119" s="155" t="n">
        <f aca="false">ОИ3!N21</f>
        <v>0</v>
      </c>
      <c r="O119" s="155" t="n">
        <f aca="false">ОИ3!O21</f>
        <v>0</v>
      </c>
      <c r="P119" s="155" t="n">
        <f aca="false">ОИ3!P21</f>
        <v>0</v>
      </c>
      <c r="Q119" s="155" t="n">
        <f aca="false">ОИ3!Q21</f>
        <v>0</v>
      </c>
      <c r="R119" s="155" t="n">
        <f aca="false">ОИ3!R21</f>
        <v>0.473351338655179</v>
      </c>
    </row>
    <row r="120" customFormat="false" ht="15.75" hidden="false" customHeight="false" outlineLevel="0" collapsed="false">
      <c r="A120" s="1" t="n">
        <v>21</v>
      </c>
      <c r="B120" s="1" t="s">
        <v>22</v>
      </c>
      <c r="C120" s="155" t="e">
        <f aca="false">ОИ3!C22</f>
        <v>#VALUE!</v>
      </c>
      <c r="D120" s="155" t="e">
        <f aca="false">ОИ3!D22</f>
        <v>#VALUE!</v>
      </c>
      <c r="E120" s="155" t="n">
        <f aca="false">ОИ3!E22</f>
        <v>0</v>
      </c>
      <c r="F120" s="155" t="n">
        <f aca="false">ОИ3!F22</f>
        <v>0</v>
      </c>
      <c r="G120" s="155" t="n">
        <f aca="false">ОИ3!G22</f>
        <v>0</v>
      </c>
      <c r="H120" s="155" t="n">
        <f aca="false">ОИ3!H22</f>
        <v>0</v>
      </c>
      <c r="I120" s="155" t="n">
        <f aca="false">ОИ3!I22</f>
        <v>0</v>
      </c>
      <c r="J120" s="155" t="n">
        <f aca="false">ОИ3!J22</f>
        <v>0</v>
      </c>
      <c r="K120" s="155" t="n">
        <f aca="false">ОИ3!K22</f>
        <v>0</v>
      </c>
      <c r="L120" s="155" t="n">
        <f aca="false">ОИ3!L22</f>
        <v>0</v>
      </c>
      <c r="M120" s="155" t="n">
        <f aca="false">ОИ3!M22</f>
        <v>0</v>
      </c>
      <c r="N120" s="155" t="n">
        <f aca="false">ОИ3!N22</f>
        <v>0</v>
      </c>
      <c r="O120" s="155" t="n">
        <f aca="false">ОИ3!O22</f>
        <v>0</v>
      </c>
      <c r="P120" s="155" t="n">
        <f aca="false">ОИ3!P22</f>
        <v>0</v>
      </c>
      <c r="Q120" s="155" t="n">
        <f aca="false">ОИ3!Q22</f>
        <v>0</v>
      </c>
      <c r="R120" s="155" t="n">
        <f aca="false">ОИ3!R22</f>
        <v>0.501850429309982</v>
      </c>
    </row>
    <row r="121" customFormat="false" ht="15.75" hidden="false" customHeight="false" outlineLevel="0" collapsed="false">
      <c r="A121" s="1" t="n">
        <v>22</v>
      </c>
      <c r="B121" s="1" t="s">
        <v>23</v>
      </c>
      <c r="C121" s="155" t="e">
        <f aca="false">ОИ3!C23</f>
        <v>#VALUE!</v>
      </c>
      <c r="D121" s="155" t="e">
        <f aca="false">ОИ3!D23</f>
        <v>#VALUE!</v>
      </c>
      <c r="E121" s="155" t="n">
        <f aca="false">ОИ3!E23</f>
        <v>0</v>
      </c>
      <c r="F121" s="155" t="n">
        <f aca="false">ОИ3!F23</f>
        <v>0</v>
      </c>
      <c r="G121" s="155" t="n">
        <f aca="false">ОИ3!G23</f>
        <v>0</v>
      </c>
      <c r="H121" s="155" t="n">
        <f aca="false">ОИ3!H23</f>
        <v>0</v>
      </c>
      <c r="I121" s="155" t="n">
        <f aca="false">ОИ3!I23</f>
        <v>0</v>
      </c>
      <c r="J121" s="155" t="n">
        <f aca="false">ОИ3!J23</f>
        <v>0</v>
      </c>
      <c r="K121" s="155" t="n">
        <f aca="false">ОИ3!K23</f>
        <v>0</v>
      </c>
      <c r="L121" s="155" t="n">
        <f aca="false">ОИ3!L23</f>
        <v>0</v>
      </c>
      <c r="M121" s="155" t="n">
        <f aca="false">ОИ3!M23</f>
        <v>0</v>
      </c>
      <c r="N121" s="155" t="n">
        <f aca="false">ОИ3!N23</f>
        <v>0</v>
      </c>
      <c r="O121" s="155" t="n">
        <f aca="false">ОИ3!O23</f>
        <v>0</v>
      </c>
      <c r="P121" s="155" t="n">
        <f aca="false">ОИ3!P23</f>
        <v>0</v>
      </c>
      <c r="Q121" s="155" t="n">
        <f aca="false">ОИ3!Q23</f>
        <v>0</v>
      </c>
      <c r="R121" s="155" t="n">
        <f aca="false">ОИ3!R23</f>
        <v>0.386939004927738</v>
      </c>
    </row>
    <row r="122" customFormat="false" ht="15.75" hidden="false" customHeight="false" outlineLevel="0" collapsed="false">
      <c r="A122" s="1" t="n">
        <v>23</v>
      </c>
      <c r="B122" s="1" t="s">
        <v>24</v>
      </c>
      <c r="C122" s="155" t="e">
        <f aca="false">ОИ3!C24</f>
        <v>#VALUE!</v>
      </c>
      <c r="D122" s="155" t="e">
        <f aca="false">ОИ3!D24</f>
        <v>#VALUE!</v>
      </c>
      <c r="E122" s="155" t="n">
        <f aca="false">ОИ3!E24</f>
        <v>0</v>
      </c>
      <c r="F122" s="155" t="n">
        <f aca="false">ОИ3!F24</f>
        <v>0</v>
      </c>
      <c r="G122" s="155" t="n">
        <f aca="false">ОИ3!G24</f>
        <v>0</v>
      </c>
      <c r="H122" s="155" t="n">
        <f aca="false">ОИ3!H24</f>
        <v>0</v>
      </c>
      <c r="I122" s="155" t="n">
        <f aca="false">ОИ3!I24</f>
        <v>0</v>
      </c>
      <c r="J122" s="155" t="n">
        <f aca="false">ОИ3!J24</f>
        <v>0</v>
      </c>
      <c r="K122" s="155" t="n">
        <f aca="false">ОИ3!K24</f>
        <v>0</v>
      </c>
      <c r="L122" s="155" t="n">
        <f aca="false">ОИ3!L24</f>
        <v>0</v>
      </c>
      <c r="M122" s="155" t="n">
        <f aca="false">ОИ3!M24</f>
        <v>0</v>
      </c>
      <c r="N122" s="155" t="n">
        <f aca="false">ОИ3!N24</f>
        <v>0</v>
      </c>
      <c r="O122" s="155" t="n">
        <f aca="false">ОИ3!O24</f>
        <v>0</v>
      </c>
      <c r="P122" s="155" t="n">
        <f aca="false">ОИ3!P24</f>
        <v>0</v>
      </c>
      <c r="Q122" s="155" t="n">
        <f aca="false">ОИ3!Q24</f>
        <v>0</v>
      </c>
      <c r="R122" s="155" t="n">
        <f aca="false">ОИ3!R24</f>
        <v>0.45181194034452</v>
      </c>
    </row>
    <row r="123" customFormat="false" ht="15.75" hidden="false" customHeight="false" outlineLevel="0" collapsed="false">
      <c r="A123" s="1" t="n">
        <v>24</v>
      </c>
      <c r="B123" s="1" t="s">
        <v>25</v>
      </c>
      <c r="C123" s="155" t="e">
        <f aca="false">ОИ3!C25</f>
        <v>#VALUE!</v>
      </c>
      <c r="D123" s="155" t="e">
        <f aca="false">ОИ3!D25</f>
        <v>#VALUE!</v>
      </c>
      <c r="E123" s="155" t="n">
        <f aca="false">ОИ3!E25</f>
        <v>0</v>
      </c>
      <c r="F123" s="155" t="n">
        <f aca="false">ОИ3!F25</f>
        <v>0</v>
      </c>
      <c r="G123" s="155" t="n">
        <f aca="false">ОИ3!G25</f>
        <v>0</v>
      </c>
      <c r="H123" s="155" t="n">
        <f aca="false">ОИ3!H25</f>
        <v>0</v>
      </c>
      <c r="I123" s="155" t="n">
        <f aca="false">ОИ3!I25</f>
        <v>0</v>
      </c>
      <c r="J123" s="155" t="n">
        <f aca="false">ОИ3!J25</f>
        <v>0</v>
      </c>
      <c r="K123" s="155" t="n">
        <f aca="false">ОИ3!K25</f>
        <v>0</v>
      </c>
      <c r="L123" s="155" t="n">
        <f aca="false">ОИ3!L25</f>
        <v>0</v>
      </c>
      <c r="M123" s="155" t="n">
        <f aca="false">ОИ3!M25</f>
        <v>0</v>
      </c>
      <c r="N123" s="155" t="n">
        <f aca="false">ОИ3!N25</f>
        <v>0</v>
      </c>
      <c r="O123" s="155" t="n">
        <f aca="false">ОИ3!O25</f>
        <v>0</v>
      </c>
      <c r="P123" s="155" t="n">
        <f aca="false">ОИ3!P25</f>
        <v>0</v>
      </c>
      <c r="Q123" s="155" t="n">
        <f aca="false">ОИ3!Q25</f>
        <v>0</v>
      </c>
      <c r="R123" s="155" t="n">
        <f aca="false">ОИ3!R25</f>
        <v>0.414245023241464</v>
      </c>
    </row>
    <row r="124" customFormat="false" ht="15.75" hidden="false" customHeight="false" outlineLevel="0" collapsed="false">
      <c r="A124" s="1" t="n">
        <v>25</v>
      </c>
      <c r="B124" s="1" t="s">
        <v>26</v>
      </c>
      <c r="C124" s="155" t="e">
        <f aca="false">ОИ3!C26</f>
        <v>#VALUE!</v>
      </c>
      <c r="D124" s="155" t="e">
        <f aca="false">ОИ3!D26</f>
        <v>#VALUE!</v>
      </c>
      <c r="E124" s="155" t="n">
        <f aca="false">ОИ3!E26</f>
        <v>0</v>
      </c>
      <c r="F124" s="155" t="n">
        <f aca="false">ОИ3!F26</f>
        <v>0</v>
      </c>
      <c r="G124" s="155" t="n">
        <f aca="false">ОИ3!G26</f>
        <v>0</v>
      </c>
      <c r="H124" s="155" t="n">
        <f aca="false">ОИ3!H26</f>
        <v>0</v>
      </c>
      <c r="I124" s="155" t="n">
        <f aca="false">ОИ3!I26</f>
        <v>0</v>
      </c>
      <c r="J124" s="155" t="n">
        <f aca="false">ОИ3!J26</f>
        <v>0</v>
      </c>
      <c r="K124" s="155" t="n">
        <f aca="false">ОИ3!K26</f>
        <v>0</v>
      </c>
      <c r="L124" s="155" t="n">
        <f aca="false">ОИ3!L26</f>
        <v>0</v>
      </c>
      <c r="M124" s="155" t="n">
        <f aca="false">ОИ3!M26</f>
        <v>0</v>
      </c>
      <c r="N124" s="155" t="n">
        <f aca="false">ОИ3!N26</f>
        <v>0</v>
      </c>
      <c r="O124" s="155" t="n">
        <f aca="false">ОИ3!O26</f>
        <v>0</v>
      </c>
      <c r="P124" s="155" t="n">
        <f aca="false">ОИ3!P26</f>
        <v>0</v>
      </c>
      <c r="Q124" s="155" t="n">
        <f aca="false">ОИ3!Q26</f>
        <v>0</v>
      </c>
      <c r="R124" s="155" t="n">
        <f aca="false">ОИ3!R26</f>
        <v>0.571060644903513</v>
      </c>
    </row>
    <row r="125" customFormat="false" ht="15.75" hidden="false" customHeight="false" outlineLevel="0" collapsed="false">
      <c r="A125" s="1" t="n">
        <v>26</v>
      </c>
      <c r="B125" s="1" t="s">
        <v>27</v>
      </c>
      <c r="C125" s="155" t="e">
        <f aca="false">ОИ3!C27</f>
        <v>#VALUE!</v>
      </c>
      <c r="D125" s="155" t="e">
        <f aca="false">ОИ3!D27</f>
        <v>#VALUE!</v>
      </c>
      <c r="E125" s="155" t="n">
        <f aca="false">ОИ3!E27</f>
        <v>0</v>
      </c>
      <c r="F125" s="155" t="n">
        <f aca="false">ОИ3!F27</f>
        <v>0</v>
      </c>
      <c r="G125" s="155" t="n">
        <f aca="false">ОИ3!G27</f>
        <v>0</v>
      </c>
      <c r="H125" s="155" t="n">
        <f aca="false">ОИ3!H27</f>
        <v>0</v>
      </c>
      <c r="I125" s="155" t="n">
        <f aca="false">ОИ3!I27</f>
        <v>0</v>
      </c>
      <c r="J125" s="155" t="n">
        <f aca="false">ОИ3!J27</f>
        <v>0</v>
      </c>
      <c r="K125" s="155" t="n">
        <f aca="false">ОИ3!K27</f>
        <v>0</v>
      </c>
      <c r="L125" s="155" t="n">
        <f aca="false">ОИ3!L27</f>
        <v>0</v>
      </c>
      <c r="M125" s="155" t="n">
        <f aca="false">ОИ3!M27</f>
        <v>0</v>
      </c>
      <c r="N125" s="155" t="n">
        <f aca="false">ОИ3!N27</f>
        <v>0</v>
      </c>
      <c r="O125" s="155" t="n">
        <f aca="false">ОИ3!O27</f>
        <v>0</v>
      </c>
      <c r="P125" s="155" t="n">
        <f aca="false">ОИ3!P27</f>
        <v>0</v>
      </c>
      <c r="Q125" s="155" t="n">
        <f aca="false">ОИ3!Q27</f>
        <v>0</v>
      </c>
      <c r="R125" s="155" t="n">
        <f aca="false">ОИ3!R27</f>
        <v>0.409813057526354</v>
      </c>
    </row>
    <row r="126" customFormat="false" ht="15.75" hidden="false" customHeight="false" outlineLevel="0" collapsed="false">
      <c r="A126" s="1" t="n">
        <v>27</v>
      </c>
      <c r="B126" s="1" t="s">
        <v>28</v>
      </c>
      <c r="C126" s="155" t="e">
        <f aca="false">ОИ3!C28</f>
        <v>#VALUE!</v>
      </c>
      <c r="D126" s="155" t="e">
        <f aca="false">ОИ3!D28</f>
        <v>#VALUE!</v>
      </c>
      <c r="E126" s="155" t="n">
        <f aca="false">ОИ3!E28</f>
        <v>0</v>
      </c>
      <c r="F126" s="155" t="n">
        <f aca="false">ОИ3!F28</f>
        <v>0</v>
      </c>
      <c r="G126" s="155" t="n">
        <f aca="false">ОИ3!G28</f>
        <v>0</v>
      </c>
      <c r="H126" s="155" t="n">
        <f aca="false">ОИ3!H28</f>
        <v>0</v>
      </c>
      <c r="I126" s="155" t="n">
        <f aca="false">ОИ3!I28</f>
        <v>0</v>
      </c>
      <c r="J126" s="155" t="n">
        <f aca="false">ОИ3!J28</f>
        <v>0</v>
      </c>
      <c r="K126" s="155" t="n">
        <f aca="false">ОИ3!K28</f>
        <v>0</v>
      </c>
      <c r="L126" s="155" t="n">
        <f aca="false">ОИ3!L28</f>
        <v>0</v>
      </c>
      <c r="M126" s="155" t="n">
        <f aca="false">ОИ3!M28</f>
        <v>0</v>
      </c>
      <c r="N126" s="155" t="n">
        <f aca="false">ОИ3!N28</f>
        <v>0</v>
      </c>
      <c r="O126" s="155" t="n">
        <f aca="false">ОИ3!O28</f>
        <v>0</v>
      </c>
      <c r="P126" s="155" t="n">
        <f aca="false">ОИ3!P28</f>
        <v>0</v>
      </c>
      <c r="Q126" s="155" t="n">
        <f aca="false">ОИ3!Q28</f>
        <v>0</v>
      </c>
      <c r="R126" s="155" t="n">
        <f aca="false">ОИ3!R28</f>
        <v>0.408013237558034</v>
      </c>
    </row>
    <row r="127" customFormat="false" ht="15.75" hidden="false" customHeight="false" outlineLevel="0" collapsed="false">
      <c r="A127" s="1" t="n">
        <v>28</v>
      </c>
      <c r="B127" s="1" t="s">
        <v>29</v>
      </c>
      <c r="C127" s="155" t="e">
        <f aca="false">ОИ3!C29</f>
        <v>#VALUE!</v>
      </c>
      <c r="D127" s="155" t="e">
        <f aca="false">ОИ3!D29</f>
        <v>#VALUE!</v>
      </c>
      <c r="E127" s="155" t="n">
        <f aca="false">ОИ3!E29</f>
        <v>0</v>
      </c>
      <c r="F127" s="155" t="n">
        <f aca="false">ОИ3!F29</f>
        <v>0</v>
      </c>
      <c r="G127" s="155" t="n">
        <f aca="false">ОИ3!G29</f>
        <v>0</v>
      </c>
      <c r="H127" s="155" t="n">
        <f aca="false">ОИ3!H29</f>
        <v>0</v>
      </c>
      <c r="I127" s="155" t="n">
        <f aca="false">ОИ3!I29</f>
        <v>0</v>
      </c>
      <c r="J127" s="155" t="n">
        <f aca="false">ОИ3!J29</f>
        <v>0</v>
      </c>
      <c r="K127" s="155" t="n">
        <f aca="false">ОИ3!K29</f>
        <v>0</v>
      </c>
      <c r="L127" s="155" t="n">
        <f aca="false">ОИ3!L29</f>
        <v>0</v>
      </c>
      <c r="M127" s="155" t="n">
        <f aca="false">ОИ3!M29</f>
        <v>0</v>
      </c>
      <c r="N127" s="155" t="n">
        <f aca="false">ОИ3!N29</f>
        <v>0</v>
      </c>
      <c r="O127" s="155" t="n">
        <f aca="false">ОИ3!O29</f>
        <v>0</v>
      </c>
      <c r="P127" s="155" t="n">
        <f aca="false">ОИ3!P29</f>
        <v>0</v>
      </c>
      <c r="Q127" s="155" t="n">
        <f aca="false">ОИ3!Q29</f>
        <v>0</v>
      </c>
      <c r="R127" s="155" t="n">
        <f aca="false">ОИ3!R29</f>
        <v>0.567466696547134</v>
      </c>
    </row>
    <row r="130" customFormat="false" ht="34.5" hidden="false" customHeight="true" outlineLevel="0" collapsed="false"/>
    <row r="131" customFormat="false" ht="34.5" hidden="false" customHeight="true" outlineLevel="0" collapsed="false"/>
    <row r="132" customFormat="false" ht="44.25" hidden="false" customHeight="true" outlineLevel="0" collapsed="false"/>
    <row r="133" customFormat="false" ht="45" hidden="false" customHeight="true" outlineLevel="0" collapsed="false"/>
    <row r="134" customFormat="false" ht="24.75" hidden="false" customHeight="true" outlineLevel="0" collapsed="false"/>
    <row r="135" customFormat="false" ht="25.5" hidden="false" customHeight="true" outlineLevel="0" collapsed="false"/>
    <row r="144" customFormat="false" ht="15.75" hidden="false" customHeight="false" outlineLevel="0" collapsed="false">
      <c r="A144" s="1" t="s">
        <v>0</v>
      </c>
      <c r="B144" s="1"/>
      <c r="C144" s="1" t="n">
        <v>2005</v>
      </c>
      <c r="D144" s="1" t="n">
        <v>2006</v>
      </c>
      <c r="E144" s="1" t="n">
        <v>2007</v>
      </c>
      <c r="F144" s="1" t="n">
        <v>2008</v>
      </c>
      <c r="G144" s="1" t="n">
        <v>2009</v>
      </c>
      <c r="H144" s="1" t="n">
        <v>2010</v>
      </c>
      <c r="I144" s="1" t="n">
        <v>2011</v>
      </c>
      <c r="J144" s="1" t="n">
        <v>2012</v>
      </c>
      <c r="K144" s="1" t="n">
        <v>2013</v>
      </c>
      <c r="L144" s="1" t="n">
        <v>2014</v>
      </c>
      <c r="M144" s="1" t="n">
        <v>2015</v>
      </c>
      <c r="N144" s="1" t="n">
        <v>2016</v>
      </c>
      <c r="O144" s="1" t="n">
        <v>2017</v>
      </c>
      <c r="P144" s="1" t="n">
        <v>2018</v>
      </c>
      <c r="Q144" s="1" t="n">
        <v>2019</v>
      </c>
      <c r="R144" s="1" t="n">
        <v>2020</v>
      </c>
    </row>
    <row r="145" customFormat="false" ht="15.75" hidden="false" customHeight="false" outlineLevel="0" collapsed="false">
      <c r="A145" s="1" t="n">
        <v>19</v>
      </c>
      <c r="B145" s="1" t="s">
        <v>20</v>
      </c>
      <c r="C145" s="155" t="e">
        <f aca="false">ОИ4!C20</f>
        <v>#VALUE!</v>
      </c>
      <c r="D145" s="155" t="e">
        <f aca="false">ОИ4!D20</f>
        <v>#VALUE!</v>
      </c>
      <c r="E145" s="155" t="n">
        <f aca="false">ОИ4!E20</f>
        <v>0</v>
      </c>
      <c r="F145" s="155" t="n">
        <f aca="false">ОИ4!F20</f>
        <v>0</v>
      </c>
      <c r="G145" s="155" t="n">
        <f aca="false">ОИ4!G20</f>
        <v>0</v>
      </c>
      <c r="H145" s="155" t="n">
        <f aca="false">ОИ4!H20</f>
        <v>0</v>
      </c>
      <c r="I145" s="155" t="n">
        <f aca="false">ОИ4!I20</f>
        <v>0</v>
      </c>
      <c r="J145" s="155" t="n">
        <f aca="false">ОИ4!J20</f>
        <v>0</v>
      </c>
      <c r="K145" s="155" t="n">
        <f aca="false">ОИ4!K20</f>
        <v>0</v>
      </c>
      <c r="L145" s="155" t="n">
        <f aca="false">ОИ4!L20</f>
        <v>0</v>
      </c>
      <c r="M145" s="155" t="n">
        <f aca="false">ОИ4!M20</f>
        <v>0</v>
      </c>
      <c r="N145" s="155" t="n">
        <f aca="false">ОИ4!N20</f>
        <v>0</v>
      </c>
      <c r="O145" s="155" t="n">
        <f aca="false">ОИ4!O20</f>
        <v>0</v>
      </c>
      <c r="P145" s="155" t="n">
        <f aca="false">ОИ4!P20</f>
        <v>0</v>
      </c>
      <c r="Q145" s="155" t="n">
        <f aca="false">ОИ4!Q20</f>
        <v>0</v>
      </c>
      <c r="R145" s="155" t="n">
        <f aca="false">ОИ4!R20</f>
        <v>0.476252060195062</v>
      </c>
    </row>
    <row r="146" customFormat="false" ht="15.75" hidden="false" customHeight="false" outlineLevel="0" collapsed="false">
      <c r="A146" s="1" t="n">
        <v>20</v>
      </c>
      <c r="B146" s="1" t="s">
        <v>21</v>
      </c>
      <c r="C146" s="155" t="e">
        <f aca="false">ОИ4!C21</f>
        <v>#VALUE!</v>
      </c>
      <c r="D146" s="155" t="e">
        <f aca="false">ОИ4!D21</f>
        <v>#VALUE!</v>
      </c>
      <c r="E146" s="155" t="n">
        <f aca="false">ОИ4!E21</f>
        <v>0</v>
      </c>
      <c r="F146" s="155" t="n">
        <f aca="false">ОИ4!F21</f>
        <v>0</v>
      </c>
      <c r="G146" s="155" t="n">
        <f aca="false">ОИ4!G21</f>
        <v>0</v>
      </c>
      <c r="H146" s="155" t="n">
        <f aca="false">ОИ4!H21</f>
        <v>0</v>
      </c>
      <c r="I146" s="155" t="n">
        <f aca="false">ОИ4!I21</f>
        <v>0</v>
      </c>
      <c r="J146" s="155" t="n">
        <f aca="false">ОИ4!J21</f>
        <v>0</v>
      </c>
      <c r="K146" s="155" t="n">
        <f aca="false">ОИ4!K21</f>
        <v>0</v>
      </c>
      <c r="L146" s="155" t="n">
        <f aca="false">ОИ4!L21</f>
        <v>0</v>
      </c>
      <c r="M146" s="155" t="n">
        <f aca="false">ОИ4!M21</f>
        <v>0</v>
      </c>
      <c r="N146" s="155" t="n">
        <f aca="false">ОИ4!N21</f>
        <v>0</v>
      </c>
      <c r="O146" s="155" t="n">
        <f aca="false">ОИ4!O21</f>
        <v>0</v>
      </c>
      <c r="P146" s="155" t="n">
        <f aca="false">ОИ4!P21</f>
        <v>0</v>
      </c>
      <c r="Q146" s="155" t="n">
        <f aca="false">ОИ4!Q21</f>
        <v>0</v>
      </c>
      <c r="R146" s="155" t="n">
        <f aca="false">ОИ4!R21</f>
        <v>0.423307729399186</v>
      </c>
    </row>
    <row r="147" customFormat="false" ht="15.75" hidden="false" customHeight="false" outlineLevel="0" collapsed="false">
      <c r="A147" s="1" t="n">
        <v>21</v>
      </c>
      <c r="B147" s="1" t="s">
        <v>22</v>
      </c>
      <c r="C147" s="155" t="e">
        <f aca="false">ОИ4!C22</f>
        <v>#VALUE!</v>
      </c>
      <c r="D147" s="155" t="e">
        <f aca="false">ОИ4!D22</f>
        <v>#VALUE!</v>
      </c>
      <c r="E147" s="155" t="n">
        <f aca="false">ОИ4!E22</f>
        <v>0</v>
      </c>
      <c r="F147" s="155" t="n">
        <f aca="false">ОИ4!F22</f>
        <v>0</v>
      </c>
      <c r="G147" s="155" t="n">
        <f aca="false">ОИ4!G22</f>
        <v>0</v>
      </c>
      <c r="H147" s="155" t="n">
        <f aca="false">ОИ4!H22</f>
        <v>0</v>
      </c>
      <c r="I147" s="155" t="n">
        <f aca="false">ОИ4!I22</f>
        <v>0</v>
      </c>
      <c r="J147" s="155" t="n">
        <f aca="false">ОИ4!J22</f>
        <v>0</v>
      </c>
      <c r="K147" s="155" t="n">
        <f aca="false">ОИ4!K22</f>
        <v>0</v>
      </c>
      <c r="L147" s="155" t="n">
        <f aca="false">ОИ4!L22</f>
        <v>0</v>
      </c>
      <c r="M147" s="155" t="n">
        <f aca="false">ОИ4!M22</f>
        <v>0</v>
      </c>
      <c r="N147" s="155" t="n">
        <f aca="false">ОИ4!N22</f>
        <v>0</v>
      </c>
      <c r="O147" s="155" t="n">
        <f aca="false">ОИ4!O22</f>
        <v>0</v>
      </c>
      <c r="P147" s="155" t="n">
        <f aca="false">ОИ4!P22</f>
        <v>0</v>
      </c>
      <c r="Q147" s="155" t="n">
        <f aca="false">ОИ4!Q22</f>
        <v>0</v>
      </c>
      <c r="R147" s="155" t="n">
        <f aca="false">ОИ4!R22</f>
        <v>0.412120308786884</v>
      </c>
    </row>
    <row r="148" customFormat="false" ht="15.75" hidden="false" customHeight="false" outlineLevel="0" collapsed="false">
      <c r="A148" s="1" t="n">
        <v>22</v>
      </c>
      <c r="B148" s="1" t="s">
        <v>23</v>
      </c>
      <c r="C148" s="155" t="e">
        <f aca="false">ОИ4!C23</f>
        <v>#VALUE!</v>
      </c>
      <c r="D148" s="155" t="e">
        <f aca="false">ОИ4!D23</f>
        <v>#VALUE!</v>
      </c>
      <c r="E148" s="155" t="n">
        <f aca="false">ОИ4!E23</f>
        <v>0</v>
      </c>
      <c r="F148" s="155" t="n">
        <f aca="false">ОИ4!F23</f>
        <v>0</v>
      </c>
      <c r="G148" s="155" t="n">
        <f aca="false">ОИ4!G23</f>
        <v>0</v>
      </c>
      <c r="H148" s="155" t="n">
        <f aca="false">ОИ4!H23</f>
        <v>0</v>
      </c>
      <c r="I148" s="155" t="n">
        <f aca="false">ОИ4!I23</f>
        <v>0</v>
      </c>
      <c r="J148" s="155" t="n">
        <f aca="false">ОИ4!J23</f>
        <v>0</v>
      </c>
      <c r="K148" s="155" t="n">
        <f aca="false">ОИ4!K23</f>
        <v>0</v>
      </c>
      <c r="L148" s="155" t="n">
        <f aca="false">ОИ4!L23</f>
        <v>0</v>
      </c>
      <c r="M148" s="155" t="n">
        <f aca="false">ОИ4!M23</f>
        <v>0</v>
      </c>
      <c r="N148" s="155" t="n">
        <f aca="false">ОИ4!N23</f>
        <v>0</v>
      </c>
      <c r="O148" s="155" t="n">
        <f aca="false">ОИ4!O23</f>
        <v>0</v>
      </c>
      <c r="P148" s="155" t="n">
        <f aca="false">ОИ4!P23</f>
        <v>0</v>
      </c>
      <c r="Q148" s="155" t="n">
        <f aca="false">ОИ4!Q23</f>
        <v>0</v>
      </c>
      <c r="R148" s="155" t="n">
        <f aca="false">ОИ4!R23</f>
        <v>0.474588991046323</v>
      </c>
    </row>
    <row r="149" customFormat="false" ht="15.75" hidden="false" customHeight="false" outlineLevel="0" collapsed="false">
      <c r="A149" s="1" t="n">
        <v>23</v>
      </c>
      <c r="B149" s="1" t="s">
        <v>24</v>
      </c>
      <c r="C149" s="155" t="e">
        <f aca="false">ОИ4!C24</f>
        <v>#VALUE!</v>
      </c>
      <c r="D149" s="155" t="e">
        <f aca="false">ОИ4!D24</f>
        <v>#VALUE!</v>
      </c>
      <c r="E149" s="155" t="n">
        <f aca="false">ОИ4!E24</f>
        <v>0</v>
      </c>
      <c r="F149" s="155" t="n">
        <f aca="false">ОИ4!F24</f>
        <v>0</v>
      </c>
      <c r="G149" s="155" t="n">
        <f aca="false">ОИ4!G24</f>
        <v>0</v>
      </c>
      <c r="H149" s="155" t="n">
        <f aca="false">ОИ4!H24</f>
        <v>0</v>
      </c>
      <c r="I149" s="155" t="n">
        <f aca="false">ОИ4!I24</f>
        <v>0</v>
      </c>
      <c r="J149" s="155" t="n">
        <f aca="false">ОИ4!J24</f>
        <v>0</v>
      </c>
      <c r="K149" s="155" t="n">
        <f aca="false">ОИ4!K24</f>
        <v>0</v>
      </c>
      <c r="L149" s="155" t="n">
        <f aca="false">ОИ4!L24</f>
        <v>0</v>
      </c>
      <c r="M149" s="155" t="n">
        <f aca="false">ОИ4!M24</f>
        <v>0</v>
      </c>
      <c r="N149" s="155" t="n">
        <f aca="false">ОИ4!N24</f>
        <v>0</v>
      </c>
      <c r="O149" s="155" t="n">
        <f aca="false">ОИ4!O24</f>
        <v>0</v>
      </c>
      <c r="P149" s="155" t="n">
        <f aca="false">ОИ4!P24</f>
        <v>0</v>
      </c>
      <c r="Q149" s="155" t="n">
        <f aca="false">ОИ4!Q24</f>
        <v>0</v>
      </c>
      <c r="R149" s="155" t="n">
        <f aca="false">ОИ4!R24</f>
        <v>0.54893632394798</v>
      </c>
    </row>
    <row r="150" customFormat="false" ht="15.75" hidden="false" customHeight="false" outlineLevel="0" collapsed="false">
      <c r="A150" s="1" t="n">
        <v>24</v>
      </c>
      <c r="B150" s="1" t="s">
        <v>25</v>
      </c>
      <c r="C150" s="155" t="e">
        <f aca="false">ОИ4!C25</f>
        <v>#VALUE!</v>
      </c>
      <c r="D150" s="155" t="e">
        <f aca="false">ОИ4!D25</f>
        <v>#VALUE!</v>
      </c>
      <c r="E150" s="155" t="n">
        <f aca="false">ОИ4!E25</f>
        <v>0</v>
      </c>
      <c r="F150" s="155" t="n">
        <f aca="false">ОИ4!F25</f>
        <v>0</v>
      </c>
      <c r="G150" s="155" t="n">
        <f aca="false">ОИ4!G25</f>
        <v>0</v>
      </c>
      <c r="H150" s="155" t="n">
        <f aca="false">ОИ4!H25</f>
        <v>0</v>
      </c>
      <c r="I150" s="155" t="n">
        <f aca="false">ОИ4!I25</f>
        <v>0</v>
      </c>
      <c r="J150" s="155" t="n">
        <f aca="false">ОИ4!J25</f>
        <v>0</v>
      </c>
      <c r="K150" s="155" t="n">
        <f aca="false">ОИ4!K25</f>
        <v>0</v>
      </c>
      <c r="L150" s="155" t="n">
        <f aca="false">ОИ4!L25</f>
        <v>0</v>
      </c>
      <c r="M150" s="155" t="n">
        <f aca="false">ОИ4!M25</f>
        <v>0</v>
      </c>
      <c r="N150" s="155" t="n">
        <f aca="false">ОИ4!N25</f>
        <v>0</v>
      </c>
      <c r="O150" s="155" t="n">
        <f aca="false">ОИ4!O25</f>
        <v>0</v>
      </c>
      <c r="P150" s="155" t="n">
        <f aca="false">ОИ4!P25</f>
        <v>0</v>
      </c>
      <c r="Q150" s="155" t="n">
        <f aca="false">ОИ4!Q25</f>
        <v>0</v>
      </c>
      <c r="R150" s="155" t="n">
        <f aca="false">ОИ4!R25</f>
        <v>0.59440927897851</v>
      </c>
    </row>
    <row r="151" customFormat="false" ht="15.75" hidden="false" customHeight="false" outlineLevel="0" collapsed="false">
      <c r="A151" s="1" t="n">
        <v>25</v>
      </c>
      <c r="B151" s="1" t="s">
        <v>26</v>
      </c>
      <c r="C151" s="155" t="e">
        <f aca="false">ОИ4!C26</f>
        <v>#VALUE!</v>
      </c>
      <c r="D151" s="155" t="e">
        <f aca="false">ОИ4!D26</f>
        <v>#VALUE!</v>
      </c>
      <c r="E151" s="155" t="n">
        <f aca="false">ОИ4!E26</f>
        <v>0</v>
      </c>
      <c r="F151" s="155" t="n">
        <f aca="false">ОИ4!F26</f>
        <v>0</v>
      </c>
      <c r="G151" s="155" t="n">
        <f aca="false">ОИ4!G26</f>
        <v>0</v>
      </c>
      <c r="H151" s="155" t="n">
        <f aca="false">ОИ4!H26</f>
        <v>0</v>
      </c>
      <c r="I151" s="155" t="n">
        <f aca="false">ОИ4!I26</f>
        <v>0</v>
      </c>
      <c r="J151" s="155" t="n">
        <f aca="false">ОИ4!J26</f>
        <v>0</v>
      </c>
      <c r="K151" s="155" t="n">
        <f aca="false">ОИ4!K26</f>
        <v>0</v>
      </c>
      <c r="L151" s="155" t="n">
        <f aca="false">ОИ4!L26</f>
        <v>0</v>
      </c>
      <c r="M151" s="155" t="n">
        <f aca="false">ОИ4!M26</f>
        <v>0</v>
      </c>
      <c r="N151" s="155" t="n">
        <f aca="false">ОИ4!N26</f>
        <v>0</v>
      </c>
      <c r="O151" s="155" t="n">
        <f aca="false">ОИ4!O26</f>
        <v>0</v>
      </c>
      <c r="P151" s="155" t="n">
        <f aca="false">ОИ4!P26</f>
        <v>0</v>
      </c>
      <c r="Q151" s="155" t="n">
        <f aca="false">ОИ4!Q26</f>
        <v>0</v>
      </c>
      <c r="R151" s="155" t="n">
        <f aca="false">ОИ4!R26</f>
        <v>0.348285827811035</v>
      </c>
    </row>
    <row r="152" customFormat="false" ht="15.75" hidden="false" customHeight="false" outlineLevel="0" collapsed="false">
      <c r="A152" s="1" t="n">
        <v>26</v>
      </c>
      <c r="B152" s="1" t="s">
        <v>27</v>
      </c>
      <c r="C152" s="155" t="e">
        <f aca="false">ОИ4!C27</f>
        <v>#VALUE!</v>
      </c>
      <c r="D152" s="155" t="e">
        <f aca="false">ОИ4!D27</f>
        <v>#VALUE!</v>
      </c>
      <c r="E152" s="155" t="n">
        <f aca="false">ОИ4!E27</f>
        <v>0</v>
      </c>
      <c r="F152" s="155" t="n">
        <f aca="false">ОИ4!F27</f>
        <v>0</v>
      </c>
      <c r="G152" s="155" t="n">
        <f aca="false">ОИ4!G27</f>
        <v>0</v>
      </c>
      <c r="H152" s="155" t="n">
        <f aca="false">ОИ4!H27</f>
        <v>0</v>
      </c>
      <c r="I152" s="155" t="n">
        <f aca="false">ОИ4!I27</f>
        <v>0</v>
      </c>
      <c r="J152" s="155" t="n">
        <f aca="false">ОИ4!J27</f>
        <v>0</v>
      </c>
      <c r="K152" s="155" t="n">
        <f aca="false">ОИ4!K27</f>
        <v>0</v>
      </c>
      <c r="L152" s="155" t="n">
        <f aca="false">ОИ4!L27</f>
        <v>0</v>
      </c>
      <c r="M152" s="155" t="n">
        <f aca="false">ОИ4!M27</f>
        <v>0</v>
      </c>
      <c r="N152" s="155" t="n">
        <f aca="false">ОИ4!N27</f>
        <v>0</v>
      </c>
      <c r="O152" s="155" t="n">
        <f aca="false">ОИ4!O27</f>
        <v>0</v>
      </c>
      <c r="P152" s="155" t="n">
        <f aca="false">ОИ4!P27</f>
        <v>0</v>
      </c>
      <c r="Q152" s="155" t="n">
        <f aca="false">ОИ4!Q27</f>
        <v>0</v>
      </c>
      <c r="R152" s="155" t="n">
        <f aca="false">ОИ4!R27</f>
        <v>0.513901434021971</v>
      </c>
    </row>
    <row r="153" customFormat="false" ht="15.75" hidden="false" customHeight="false" outlineLevel="0" collapsed="false">
      <c r="A153" s="1" t="n">
        <v>27</v>
      </c>
      <c r="B153" s="1" t="s">
        <v>28</v>
      </c>
      <c r="C153" s="155" t="e">
        <f aca="false">ОИ4!C28</f>
        <v>#VALUE!</v>
      </c>
      <c r="D153" s="155" t="e">
        <f aca="false">ОИ4!D28</f>
        <v>#VALUE!</v>
      </c>
      <c r="E153" s="155" t="n">
        <f aca="false">ОИ4!E28</f>
        <v>0</v>
      </c>
      <c r="F153" s="155" t="n">
        <f aca="false">ОИ4!F28</f>
        <v>0</v>
      </c>
      <c r="G153" s="155" t="n">
        <f aca="false">ОИ4!G28</f>
        <v>0</v>
      </c>
      <c r="H153" s="155" t="n">
        <f aca="false">ОИ4!H28</f>
        <v>0</v>
      </c>
      <c r="I153" s="155" t="n">
        <f aca="false">ОИ4!I28</f>
        <v>0</v>
      </c>
      <c r="J153" s="155" t="n">
        <f aca="false">ОИ4!J28</f>
        <v>0</v>
      </c>
      <c r="K153" s="155" t="n">
        <f aca="false">ОИ4!K28</f>
        <v>0</v>
      </c>
      <c r="L153" s="155" t="n">
        <f aca="false">ОИ4!L28</f>
        <v>0</v>
      </c>
      <c r="M153" s="155" t="n">
        <f aca="false">ОИ4!M28</f>
        <v>0</v>
      </c>
      <c r="N153" s="155" t="n">
        <f aca="false">ОИ4!N28</f>
        <v>0</v>
      </c>
      <c r="O153" s="155" t="n">
        <f aca="false">ОИ4!O28</f>
        <v>0</v>
      </c>
      <c r="P153" s="155" t="n">
        <f aca="false">ОИ4!P28</f>
        <v>0</v>
      </c>
      <c r="Q153" s="155" t="n">
        <f aca="false">ОИ4!Q28</f>
        <v>0</v>
      </c>
      <c r="R153" s="155" t="n">
        <f aca="false">ОИ4!R28</f>
        <v>0.48790881450451</v>
      </c>
    </row>
    <row r="154" customFormat="false" ht="15.75" hidden="false" customHeight="false" outlineLevel="0" collapsed="false">
      <c r="A154" s="1" t="n">
        <v>28</v>
      </c>
      <c r="B154" s="1" t="s">
        <v>29</v>
      </c>
      <c r="C154" s="155" t="e">
        <f aca="false">ОИ4!C29</f>
        <v>#VALUE!</v>
      </c>
      <c r="D154" s="155" t="e">
        <f aca="false">ОИ4!D29</f>
        <v>#VALUE!</v>
      </c>
      <c r="E154" s="155" t="n">
        <f aca="false">ОИ4!E29</f>
        <v>0</v>
      </c>
      <c r="F154" s="155" t="n">
        <f aca="false">ОИ4!F29</f>
        <v>0</v>
      </c>
      <c r="G154" s="155" t="n">
        <f aca="false">ОИ4!G29</f>
        <v>0</v>
      </c>
      <c r="H154" s="155" t="n">
        <f aca="false">ОИ4!H29</f>
        <v>0</v>
      </c>
      <c r="I154" s="155" t="n">
        <f aca="false">ОИ4!I29</f>
        <v>0</v>
      </c>
      <c r="J154" s="155" t="n">
        <f aca="false">ОИ4!J29</f>
        <v>0</v>
      </c>
      <c r="K154" s="155" t="n">
        <f aca="false">ОИ4!K29</f>
        <v>0</v>
      </c>
      <c r="L154" s="155" t="n">
        <f aca="false">ОИ4!L29</f>
        <v>0</v>
      </c>
      <c r="M154" s="155" t="n">
        <f aca="false">ОИ4!M29</f>
        <v>0</v>
      </c>
      <c r="N154" s="155" t="n">
        <f aca="false">ОИ4!N29</f>
        <v>0</v>
      </c>
      <c r="O154" s="155" t="n">
        <f aca="false">ОИ4!O29</f>
        <v>0</v>
      </c>
      <c r="P154" s="155" t="n">
        <f aca="false">ОИ4!P29</f>
        <v>0</v>
      </c>
      <c r="Q154" s="155" t="n">
        <f aca="false">ОИ4!Q29</f>
        <v>0</v>
      </c>
      <c r="R154" s="155" t="n">
        <f aca="false">ОИ4!R29</f>
        <v>0.495390182330386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0"/>
  <sheetViews>
    <sheetView showFormulas="false" showGridLines="true" showRowColHeaders="true" showZeros="true" rightToLeft="false" tabSelected="false" showOutlineSymbols="true" defaultGridColor="true" view="normal" topLeftCell="A55" colorId="64" zoomScale="70" zoomScaleNormal="70" zoomScalePageLayoutView="100" workbookViewId="0">
      <selection pane="topLeft" activeCell="C57" activeCellId="0" sqref="C1:C83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4"/>
    <col collapsed="false" customWidth="true" hidden="false" outlineLevel="0" max="18" min="6" style="0" width="11.86"/>
  </cols>
  <sheetData>
    <row r="1" customFormat="false" ht="85.5" hidden="false" customHeight="tru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29</v>
      </c>
      <c r="B2" s="1" t="s">
        <v>30</v>
      </c>
      <c r="C2" s="165" t="n">
        <f aca="false">'13.1н'!B30</f>
        <v>4.22969535777021E-008</v>
      </c>
      <c r="D2" s="165" t="n">
        <f aca="false">'13.2н'!B30</f>
        <v>0.557060582698531</v>
      </c>
      <c r="E2" s="165" t="n">
        <f aca="false">'13.3н'!B30</f>
        <v>0.132952398218973</v>
      </c>
    </row>
    <row r="3" customFormat="false" ht="15.75" hidden="false" customHeight="false" outlineLevel="0" collapsed="false">
      <c r="A3" s="118" t="n">
        <v>30</v>
      </c>
      <c r="B3" s="1" t="s">
        <v>31</v>
      </c>
      <c r="C3" s="165" t="n">
        <f aca="false">'13.1н'!B31</f>
        <v>0.243433500155956</v>
      </c>
      <c r="D3" s="165" t="n">
        <f aca="false">'13.2н'!B31</f>
        <v>0.764942511806764</v>
      </c>
      <c r="E3" s="165" t="n">
        <f aca="false">'13.3н'!B31</f>
        <v>0.0698696656943097</v>
      </c>
    </row>
    <row r="4" customFormat="false" ht="15.75" hidden="false" customHeight="false" outlineLevel="0" collapsed="false">
      <c r="A4" s="118" t="n">
        <v>31</v>
      </c>
      <c r="B4" s="1" t="s">
        <v>32</v>
      </c>
      <c r="C4" s="165" t="n">
        <f aca="false">'13.1н'!B32</f>
        <v>0.784649014615432</v>
      </c>
      <c r="D4" s="165" t="n">
        <f aca="false">'13.2н'!B32</f>
        <v>0.396237532521057</v>
      </c>
      <c r="E4" s="165" t="n">
        <f aca="false">'13.3н'!B32</f>
        <v>0.160744997672074</v>
      </c>
    </row>
    <row r="5" customFormat="false" ht="15.75" hidden="false" customHeight="false" outlineLevel="0" collapsed="false">
      <c r="A5" s="118" t="n">
        <v>32</v>
      </c>
      <c r="B5" s="1" t="s">
        <v>33</v>
      </c>
      <c r="C5" s="165" t="n">
        <f aca="false">'13.1н'!B33</f>
        <v>0.787049072038627</v>
      </c>
      <c r="D5" s="165" t="n">
        <f aca="false">'13.2н'!B33</f>
        <v>0.687066312463256</v>
      </c>
      <c r="E5" s="165" t="n">
        <f aca="false">'13.3н'!B33</f>
        <v>0.445945724381273</v>
      </c>
    </row>
    <row r="6" customFormat="false" ht="15.75" hidden="false" customHeight="false" outlineLevel="0" collapsed="false">
      <c r="A6" s="118" t="n">
        <v>33</v>
      </c>
      <c r="B6" s="1" t="s">
        <v>34</v>
      </c>
      <c r="C6" s="165" t="n">
        <f aca="false">'13.1н'!B34</f>
        <v>0.221915684453727</v>
      </c>
      <c r="D6" s="165" t="n">
        <f aca="false">'13.2н'!B34</f>
        <v>0.670802429528854</v>
      </c>
      <c r="E6" s="165" t="n">
        <f aca="false">'13.3н'!B34</f>
        <v>0.284310945567819</v>
      </c>
    </row>
    <row r="7" customFormat="false" ht="15.75" hidden="false" customHeight="false" outlineLevel="0" collapsed="false">
      <c r="A7" s="118" t="n">
        <v>34</v>
      </c>
      <c r="B7" s="1" t="s">
        <v>35</v>
      </c>
      <c r="C7" s="165" t="n">
        <f aca="false">'13.1н'!B35</f>
        <v>0.756445974123776</v>
      </c>
      <c r="D7" s="165" t="n">
        <f aca="false">'13.2н'!B35</f>
        <v>0.677729916328005</v>
      </c>
      <c r="E7" s="165" t="n">
        <f aca="false">'13.3н'!B35</f>
        <v>0.352361438890626</v>
      </c>
    </row>
    <row r="8" customFormat="false" ht="15.75" hidden="false" customHeight="false" outlineLevel="0" collapsed="false">
      <c r="A8" s="118" t="n">
        <v>35</v>
      </c>
      <c r="B8" s="1" t="s">
        <v>36</v>
      </c>
      <c r="C8" s="165" t="n">
        <f aca="false">'13.1н'!B36</f>
        <v>0.659294470212964</v>
      </c>
      <c r="D8" s="165" t="n">
        <f aca="false">'13.2н'!B36</f>
        <v>0.68684302017015</v>
      </c>
      <c r="E8" s="165" t="n">
        <f aca="false">'13.3н'!B36</f>
        <v>0.425616022891565</v>
      </c>
    </row>
    <row r="9" customFormat="false" ht="15.75" hidden="false" customHeight="false" outlineLevel="0" collapsed="false">
      <c r="A9" s="118" t="n">
        <v>36</v>
      </c>
      <c r="B9" s="1" t="s">
        <v>37</v>
      </c>
      <c r="C9" s="165" t="n">
        <f aca="false">'13.1н'!B37</f>
        <v>0.00134173063051407</v>
      </c>
      <c r="D9" s="165" t="n">
        <f aca="false">'13.2н'!B37</f>
        <v>0.473210989820888</v>
      </c>
      <c r="E9" s="165" t="n">
        <f aca="false">'13.3н'!B37</f>
        <v>0.178097844072628</v>
      </c>
    </row>
    <row r="10" customFormat="false" ht="15.75" hidden="false" customHeight="false" outlineLevel="0" collapsed="false">
      <c r="A10" s="116"/>
      <c r="B10" s="117"/>
      <c r="C10" s="161"/>
      <c r="D10" s="162"/>
      <c r="E10" s="162"/>
    </row>
    <row r="11" customFormat="false" ht="15.75" hidden="false" customHeight="false" outlineLevel="0" collapsed="false">
      <c r="A11" s="116"/>
      <c r="B11" s="117"/>
      <c r="C11" s="161"/>
      <c r="D11" s="162"/>
      <c r="E11" s="162"/>
    </row>
    <row r="12" customFormat="false" ht="15.75" hidden="false" customHeight="false" outlineLevel="0" collapsed="false">
      <c r="A12" s="116"/>
      <c r="B12" s="117"/>
      <c r="C12" s="161"/>
      <c r="D12" s="162"/>
      <c r="E12" s="162"/>
    </row>
    <row r="13" customFormat="false" ht="15.75" hidden="false" customHeight="false" outlineLevel="0" collapsed="false">
      <c r="A13" s="116"/>
      <c r="B13" s="117"/>
      <c r="C13" s="161"/>
      <c r="D13" s="162"/>
      <c r="E13" s="162"/>
    </row>
    <row r="14" customFormat="false" ht="15.75" hidden="false" customHeight="false" outlineLevel="0" collapsed="false">
      <c r="A14" s="116"/>
      <c r="B14" s="117"/>
      <c r="C14" s="161"/>
      <c r="D14" s="162"/>
      <c r="E14" s="162"/>
    </row>
    <row r="15" customFormat="false" ht="16.5" hidden="false" customHeight="false" outlineLevel="0" collapsed="false">
      <c r="A15" s="116"/>
      <c r="B15" s="117"/>
      <c r="C15" s="161"/>
      <c r="D15" s="162"/>
      <c r="E15" s="162"/>
    </row>
    <row r="16" customFormat="false" ht="90.75" hidden="false" customHeight="false" outlineLevel="0" collapsed="false">
      <c r="A16" s="118" t="s">
        <v>0</v>
      </c>
      <c r="B16" s="1" t="s">
        <v>1</v>
      </c>
      <c r="C16" s="101" t="s">
        <v>174</v>
      </c>
      <c r="D16" s="101" t="s">
        <v>179</v>
      </c>
      <c r="E16" s="101" t="s">
        <v>184</v>
      </c>
    </row>
    <row r="17" customFormat="false" ht="15.75" hidden="false" customHeight="false" outlineLevel="0" collapsed="false">
      <c r="A17" s="118" t="n">
        <v>29</v>
      </c>
      <c r="B17" s="1" t="s">
        <v>30</v>
      </c>
      <c r="C17" s="165" t="n">
        <f aca="false">'14.1н'!B30</f>
        <v>0.261545544678429</v>
      </c>
      <c r="D17" s="165" t="n">
        <f aca="false">'14.2н'!B30</f>
        <v>0.000342702719112882</v>
      </c>
      <c r="E17" s="165" t="n">
        <f aca="false">'14.3н'!B30</f>
        <v>1.33807746322726E-013</v>
      </c>
    </row>
    <row r="18" customFormat="false" ht="15.75" hidden="false" customHeight="false" outlineLevel="0" collapsed="false">
      <c r="A18" s="118" t="n">
        <v>30</v>
      </c>
      <c r="B18" s="1" t="s">
        <v>31</v>
      </c>
      <c r="C18" s="165" t="n">
        <f aca="false">'14.1н'!B31</f>
        <v>0.0141579737970002</v>
      </c>
      <c r="D18" s="165" t="n">
        <f aca="false">'14.2н'!B31</f>
        <v>0.000239152916230041</v>
      </c>
      <c r="E18" s="165" t="n">
        <f aca="false">'14.3н'!B31</f>
        <v>1.17604661069588E-014</v>
      </c>
    </row>
    <row r="19" customFormat="false" ht="15.75" hidden="false" customHeight="false" outlineLevel="0" collapsed="false">
      <c r="A19" s="118" t="n">
        <v>31</v>
      </c>
      <c r="B19" s="1" t="s">
        <v>32</v>
      </c>
      <c r="C19" s="165" t="n">
        <f aca="false">'14.1н'!B32</f>
        <v>0.0842814994641868</v>
      </c>
      <c r="D19" s="165" t="n">
        <f aca="false">'14.2н'!B32</f>
        <v>0.508776077003132</v>
      </c>
      <c r="E19" s="165" t="n">
        <f aca="false">'14.3н'!B32</f>
        <v>4.13568339345283E-011</v>
      </c>
    </row>
    <row r="20" customFormat="false" ht="15.75" hidden="false" customHeight="false" outlineLevel="0" collapsed="false">
      <c r="A20" s="118" t="n">
        <v>32</v>
      </c>
      <c r="B20" s="1" t="s">
        <v>33</v>
      </c>
      <c r="C20" s="165" t="n">
        <f aca="false">'14.1н'!B33</f>
        <v>0.106665081874418</v>
      </c>
      <c r="D20" s="165" t="n">
        <f aca="false">'14.2н'!B33</f>
        <v>0.4168750342291</v>
      </c>
      <c r="E20" s="165" t="n">
        <f aca="false">'14.3н'!B33</f>
        <v>6.05460816354164E-005</v>
      </c>
    </row>
    <row r="21" customFormat="false" ht="15.75" hidden="false" customHeight="false" outlineLevel="0" collapsed="false">
      <c r="A21" s="118" t="n">
        <v>33</v>
      </c>
      <c r="B21" s="1" t="s">
        <v>34</v>
      </c>
      <c r="C21" s="165" t="n">
        <f aca="false">'14.1н'!B34</f>
        <v>0.103952052402104</v>
      </c>
      <c r="D21" s="165" t="n">
        <f aca="false">'14.2н'!B34</f>
        <v>0.0295756825543644</v>
      </c>
      <c r="E21" s="165" t="n">
        <f aca="false">'14.3н'!B34</f>
        <v>7.21791936349613E-045</v>
      </c>
    </row>
    <row r="22" customFormat="false" ht="15.75" hidden="false" customHeight="false" outlineLevel="0" collapsed="false">
      <c r="A22" s="118" t="n">
        <v>34</v>
      </c>
      <c r="B22" s="1" t="s">
        <v>35</v>
      </c>
      <c r="C22" s="165" t="n">
        <f aca="false">'14.1н'!B35</f>
        <v>0.210338332520257</v>
      </c>
      <c r="D22" s="165" t="n">
        <f aca="false">'14.2н'!B35</f>
        <v>0.0120970782228021</v>
      </c>
      <c r="E22" s="165" t="n">
        <f aca="false">'14.3н'!B35</f>
        <v>0.000447028482553818</v>
      </c>
    </row>
    <row r="23" customFormat="false" ht="15.75" hidden="false" customHeight="false" outlineLevel="0" collapsed="false">
      <c r="A23" s="118" t="n">
        <v>35</v>
      </c>
      <c r="B23" s="1" t="s">
        <v>36</v>
      </c>
      <c r="C23" s="165" t="n">
        <f aca="false">'14.1н'!B36</f>
        <v>0.421224339475007</v>
      </c>
      <c r="D23" s="165" t="n">
        <f aca="false">'14.2н'!B36</f>
        <v>0.589127562680444</v>
      </c>
      <c r="E23" s="165" t="n">
        <f aca="false">'14.3н'!B36</f>
        <v>0.129845584169188</v>
      </c>
    </row>
    <row r="24" customFormat="false" ht="15.75" hidden="false" customHeight="false" outlineLevel="0" collapsed="false">
      <c r="A24" s="118" t="n">
        <v>36</v>
      </c>
      <c r="B24" s="1" t="s">
        <v>37</v>
      </c>
      <c r="C24" s="165" t="n">
        <f aca="false">'14.1н'!B37</f>
        <v>0.506274246940665</v>
      </c>
      <c r="D24" s="165" t="n">
        <f aca="false">'14.2н'!B37</f>
        <v>0.432083509182497</v>
      </c>
      <c r="E24" s="165" t="n">
        <f aca="false">'14.3н'!B37</f>
        <v>0.0540996477557487</v>
      </c>
    </row>
    <row r="30" customFormat="false" ht="15.75" hidden="false" customHeight="false" outlineLevel="0" collapsed="false"/>
    <row r="31" customFormat="false" ht="45.75" hidden="false" customHeight="false" outlineLevel="0" collapsed="false">
      <c r="A31" s="118" t="s">
        <v>0</v>
      </c>
      <c r="B31" s="1" t="s">
        <v>1</v>
      </c>
      <c r="C31" s="101" t="s">
        <v>188</v>
      </c>
      <c r="D31" s="101" t="s">
        <v>192</v>
      </c>
      <c r="E31" s="101" t="s">
        <v>197</v>
      </c>
    </row>
    <row r="32" customFormat="false" ht="15.75" hidden="false" customHeight="false" outlineLevel="0" collapsed="false">
      <c r="A32" s="118" t="n">
        <v>29</v>
      </c>
      <c r="B32" s="1" t="s">
        <v>30</v>
      </c>
      <c r="C32" s="165" t="n">
        <f aca="false">'15.1н'!B30</f>
        <v>0.497755376865872</v>
      </c>
      <c r="D32" s="165" t="n">
        <f aca="false">'15.2н'!B30</f>
        <v>0.291219004519929</v>
      </c>
      <c r="E32" s="165" t="n">
        <f aca="false">'15.3н'!B30</f>
        <v>0.229129821569556</v>
      </c>
    </row>
    <row r="33" customFormat="false" ht="15.75" hidden="false" customHeight="false" outlineLevel="0" collapsed="false">
      <c r="A33" s="118" t="n">
        <v>30</v>
      </c>
      <c r="B33" s="1" t="s">
        <v>31</v>
      </c>
      <c r="C33" s="165" t="n">
        <f aca="false">'15.1н'!B31</f>
        <v>0.152973050253157</v>
      </c>
      <c r="D33" s="165" t="n">
        <f aca="false">'15.2н'!B31</f>
        <v>0.021809128054029</v>
      </c>
      <c r="E33" s="165" t="n">
        <f aca="false">'15.3н'!B31</f>
        <v>0.125002412516693</v>
      </c>
    </row>
    <row r="34" customFormat="false" ht="15.75" hidden="false" customHeight="false" outlineLevel="0" collapsed="false">
      <c r="A34" s="118" t="n">
        <v>31</v>
      </c>
      <c r="B34" s="1" t="s">
        <v>32</v>
      </c>
      <c r="C34" s="165" t="n">
        <f aca="false">'15.1н'!B32</f>
        <v>0.336055753993028</v>
      </c>
      <c r="D34" s="165" t="n">
        <f aca="false">'15.2н'!B32</f>
        <v>0.322340681623113</v>
      </c>
      <c r="E34" s="165" t="n">
        <f aca="false">'15.3н'!B32</f>
        <v>0.365917413985493</v>
      </c>
    </row>
    <row r="35" customFormat="false" ht="15.75" hidden="false" customHeight="false" outlineLevel="0" collapsed="false">
      <c r="A35" s="118" t="n">
        <v>32</v>
      </c>
      <c r="B35" s="1" t="s">
        <v>33</v>
      </c>
      <c r="C35" s="165" t="n">
        <f aca="false">'15.1н'!B33</f>
        <v>0.539761779653102</v>
      </c>
      <c r="D35" s="165" t="n">
        <f aca="false">'15.2н'!B33</f>
        <v>0.560492822087599</v>
      </c>
      <c r="E35" s="165" t="n">
        <f aca="false">'15.3н'!B33</f>
        <v>0.613857820962115</v>
      </c>
    </row>
    <row r="36" customFormat="false" ht="15.75" hidden="false" customHeight="false" outlineLevel="0" collapsed="false">
      <c r="A36" s="118" t="n">
        <v>33</v>
      </c>
      <c r="B36" s="1" t="s">
        <v>34</v>
      </c>
      <c r="C36" s="165" t="n">
        <f aca="false">'15.1н'!B34</f>
        <v>0.396461623088464</v>
      </c>
      <c r="D36" s="165" t="n">
        <f aca="false">'15.2н'!B34</f>
        <v>0.39714078057266</v>
      </c>
      <c r="E36" s="165" t="n">
        <f aca="false">'15.3н'!B34</f>
        <v>0.313357781567198</v>
      </c>
    </row>
    <row r="37" customFormat="false" ht="15.75" hidden="false" customHeight="false" outlineLevel="0" collapsed="false">
      <c r="A37" s="118" t="n">
        <v>34</v>
      </c>
      <c r="B37" s="1" t="s">
        <v>35</v>
      </c>
      <c r="C37" s="165" t="n">
        <f aca="false">'15.1н'!B35</f>
        <v>0.381249936948337</v>
      </c>
      <c r="D37" s="165" t="n">
        <f aca="false">'15.2н'!B35</f>
        <v>0.241239322222677</v>
      </c>
      <c r="E37" s="165" t="n">
        <f aca="false">'15.3н'!B35</f>
        <v>0.428684336391697</v>
      </c>
    </row>
    <row r="38" customFormat="false" ht="15.75" hidden="false" customHeight="false" outlineLevel="0" collapsed="false">
      <c r="A38" s="118" t="n">
        <v>35</v>
      </c>
      <c r="B38" s="1" t="s">
        <v>36</v>
      </c>
      <c r="C38" s="165" t="n">
        <f aca="false">'15.1н'!B36</f>
        <v>0.499867008945129</v>
      </c>
      <c r="D38" s="165" t="n">
        <f aca="false">'15.2н'!B36</f>
        <v>0.416104445249643</v>
      </c>
      <c r="E38" s="165" t="n">
        <f aca="false">'15.3н'!B36</f>
        <v>0.438545117823819</v>
      </c>
    </row>
    <row r="39" customFormat="false" ht="15.75" hidden="false" customHeight="false" outlineLevel="0" collapsed="false">
      <c r="A39" s="118" t="n">
        <v>36</v>
      </c>
      <c r="B39" s="1" t="s">
        <v>37</v>
      </c>
      <c r="C39" s="165" t="n">
        <f aca="false">'15.1н'!B37</f>
        <v>0.319160131607329</v>
      </c>
      <c r="D39" s="165" t="n">
        <f aca="false">'15.2н'!B37</f>
        <v>0.510688739938526</v>
      </c>
      <c r="E39" s="165" t="n">
        <f aca="false">'15.3н'!B37</f>
        <v>0.521208321631074</v>
      </c>
    </row>
    <row r="48" customFormat="false" ht="15.75" hidden="false" customHeight="false" outlineLevel="0" collapsed="false"/>
    <row r="49" customFormat="false" ht="63.75" hidden="false" customHeight="false" outlineLevel="0" collapsed="false">
      <c r="A49" s="118" t="s">
        <v>0</v>
      </c>
      <c r="B49" s="1" t="s">
        <v>1</v>
      </c>
      <c r="C49" s="101" t="s">
        <v>203</v>
      </c>
      <c r="D49" s="153" t="s">
        <v>209</v>
      </c>
      <c r="E49" s="101" t="s">
        <v>215</v>
      </c>
    </row>
    <row r="50" customFormat="false" ht="15.75" hidden="false" customHeight="false" outlineLevel="0" collapsed="false">
      <c r="A50" s="118" t="n">
        <v>29</v>
      </c>
      <c r="B50" s="1" t="s">
        <v>30</v>
      </c>
      <c r="C50" s="165" t="n">
        <f aca="false">'16.1н'!B30</f>
        <v>0.459581131387145</v>
      </c>
      <c r="D50" s="165" t="n">
        <f aca="false">'16.2н'!B30</f>
        <v>0.533737727846368</v>
      </c>
      <c r="E50" s="165" t="n">
        <f aca="false">'16.3н'!B30</f>
        <v>0.483765889261946</v>
      </c>
    </row>
    <row r="51" customFormat="false" ht="15.75" hidden="false" customHeight="false" outlineLevel="0" collapsed="false">
      <c r="A51" s="118" t="n">
        <v>30</v>
      </c>
      <c r="B51" s="1" t="s">
        <v>31</v>
      </c>
      <c r="C51" s="165" t="n">
        <f aca="false">'16.1н'!B31</f>
        <v>0.264691975555929</v>
      </c>
      <c r="D51" s="165" t="n">
        <f aca="false">'16.2н'!B31</f>
        <v>0.508189157455477</v>
      </c>
      <c r="E51" s="165" t="n">
        <f aca="false">'16.3н'!B31</f>
        <v>0.280615512077343</v>
      </c>
    </row>
    <row r="52" customFormat="false" ht="15.75" hidden="false" customHeight="false" outlineLevel="0" collapsed="false">
      <c r="A52" s="118" t="n">
        <v>31</v>
      </c>
      <c r="B52" s="1" t="s">
        <v>32</v>
      </c>
      <c r="C52" s="165" t="n">
        <f aca="false">'16.1н'!B32</f>
        <v>0.361130787575665</v>
      </c>
      <c r="D52" s="165" t="n">
        <f aca="false">'16.2н'!B32</f>
        <v>0.414937072936976</v>
      </c>
      <c r="E52" s="165" t="n">
        <f aca="false">'16.3н'!B32</f>
        <v>0.462937356143645</v>
      </c>
    </row>
    <row r="53" customFormat="false" ht="15.75" hidden="false" customHeight="false" outlineLevel="0" collapsed="false">
      <c r="A53" s="118" t="n">
        <v>32</v>
      </c>
      <c r="B53" s="1" t="s">
        <v>33</v>
      </c>
      <c r="C53" s="165" t="n">
        <f aca="false">'16.1н'!B33</f>
        <v>0.618435048793553</v>
      </c>
      <c r="D53" s="165" t="n">
        <f aca="false">'16.2н'!B33</f>
        <v>0.540915512562256</v>
      </c>
      <c r="E53" s="165" t="n">
        <f aca="false">'16.3н'!B33</f>
        <v>0.428621991426536</v>
      </c>
    </row>
    <row r="54" customFormat="false" ht="15.75" hidden="false" customHeight="false" outlineLevel="0" collapsed="false">
      <c r="A54" s="118" t="n">
        <v>33</v>
      </c>
      <c r="B54" s="1" t="s">
        <v>34</v>
      </c>
      <c r="C54" s="165" t="n">
        <f aca="false">'16.1н'!B34</f>
        <v>0.305892341099036</v>
      </c>
      <c r="D54" s="165" t="n">
        <f aca="false">'16.2н'!B34</f>
        <v>0.5</v>
      </c>
      <c r="E54" s="165" t="n">
        <f aca="false">'16.3н'!B34</f>
        <v>0.351878844543834</v>
      </c>
    </row>
    <row r="55" customFormat="false" ht="15.75" hidden="false" customHeight="false" outlineLevel="0" collapsed="false">
      <c r="A55" s="118" t="n">
        <v>34</v>
      </c>
      <c r="B55" s="1" t="s">
        <v>35</v>
      </c>
      <c r="C55" s="165" t="n">
        <f aca="false">'16.1н'!B35</f>
        <v>0.248906712558576</v>
      </c>
      <c r="D55" s="165" t="n">
        <f aca="false">'16.2н'!B35</f>
        <v>0.504126503180508</v>
      </c>
      <c r="E55" s="165" t="n">
        <f aca="false">'16.3н'!B35</f>
        <v>0.444355802990721</v>
      </c>
    </row>
    <row r="56" customFormat="false" ht="15.75" hidden="false" customHeight="false" outlineLevel="0" collapsed="false">
      <c r="A56" s="118" t="n">
        <v>35</v>
      </c>
      <c r="B56" s="1" t="s">
        <v>36</v>
      </c>
      <c r="C56" s="165" t="n">
        <f aca="false">'16.1н'!B36</f>
        <v>0.503980911963738</v>
      </c>
      <c r="D56" s="165" t="n">
        <f aca="false">'16.2н'!B36</f>
        <v>0.520007297167598</v>
      </c>
      <c r="E56" s="165" t="n">
        <f aca="false">'16.3н'!B36</f>
        <v>0.526910652558628</v>
      </c>
    </row>
    <row r="57" customFormat="false" ht="15.75" hidden="false" customHeight="false" outlineLevel="0" collapsed="false">
      <c r="A57" s="118" t="n">
        <v>36</v>
      </c>
      <c r="B57" s="1" t="s">
        <v>37</v>
      </c>
      <c r="C57" s="165" t="n">
        <f aca="false">'16.1н'!B37</f>
        <v>0.708826611366907</v>
      </c>
      <c r="D57" s="165" t="n">
        <f aca="false">'16.2н'!B37</f>
        <v>0.514821993891344</v>
      </c>
      <c r="E57" s="165" t="n">
        <f aca="false">'16.3н'!B37</f>
        <v>0.27463610758063</v>
      </c>
    </row>
    <row r="66" customFormat="false" ht="15.75" hidden="false" customHeight="false" outlineLevel="0" collapsed="false">
      <c r="A66" s="1" t="s">
        <v>0</v>
      </c>
      <c r="B66" s="1"/>
      <c r="C66" s="1" t="n">
        <v>2005</v>
      </c>
      <c r="D66" s="1" t="n">
        <v>2006</v>
      </c>
      <c r="E66" s="1" t="n">
        <v>2007</v>
      </c>
      <c r="F66" s="1" t="n">
        <v>2008</v>
      </c>
      <c r="G66" s="1" t="n">
        <v>2009</v>
      </c>
      <c r="H66" s="1" t="n">
        <v>2010</v>
      </c>
      <c r="I66" s="1" t="n">
        <v>2011</v>
      </c>
      <c r="J66" s="1" t="n">
        <v>2012</v>
      </c>
      <c r="K66" s="1" t="n">
        <v>2013</v>
      </c>
      <c r="L66" s="1" t="n">
        <v>2014</v>
      </c>
      <c r="M66" s="1" t="n">
        <v>2015</v>
      </c>
      <c r="N66" s="1" t="n">
        <v>2016</v>
      </c>
      <c r="O66" s="1" t="n">
        <v>2017</v>
      </c>
      <c r="P66" s="1" t="n">
        <v>2018</v>
      </c>
      <c r="Q66" s="1" t="n">
        <v>2019</v>
      </c>
      <c r="R66" s="1" t="n">
        <v>2020</v>
      </c>
    </row>
    <row r="67" customFormat="false" ht="15.75" hidden="false" customHeight="false" outlineLevel="0" collapsed="false">
      <c r="A67" s="1" t="n">
        <v>29</v>
      </c>
      <c r="B67" s="1" t="s">
        <v>30</v>
      </c>
      <c r="C67" s="155" t="e">
        <f aca="false">ОИ1!C30</f>
        <v>#VALUE!</v>
      </c>
      <c r="D67" s="155" t="e">
        <f aca="false">ОИ1!D30</f>
        <v>#VALUE!</v>
      </c>
      <c r="E67" s="155" t="n">
        <f aca="false">ОИ1!E30</f>
        <v>0</v>
      </c>
      <c r="F67" s="155" t="n">
        <f aca="false">ОИ1!F30</f>
        <v>0</v>
      </c>
      <c r="G67" s="155" t="n">
        <f aca="false">ОИ1!G30</f>
        <v>0</v>
      </c>
      <c r="H67" s="155" t="n">
        <f aca="false">ОИ1!H30</f>
        <v>0</v>
      </c>
      <c r="I67" s="155" t="n">
        <f aca="false">ОИ1!I30</f>
        <v>0</v>
      </c>
      <c r="J67" s="155" t="n">
        <f aca="false">ОИ1!J30</f>
        <v>0</v>
      </c>
      <c r="K67" s="155" t="n">
        <f aca="false">ОИ1!K30</f>
        <v>0</v>
      </c>
      <c r="L67" s="155" t="n">
        <f aca="false">ОИ1!L30</f>
        <v>0</v>
      </c>
      <c r="M67" s="155" t="n">
        <f aca="false">ОИ1!M30</f>
        <v>0</v>
      </c>
      <c r="N67" s="155" t="n">
        <f aca="false">ОИ1!N30</f>
        <v>0</v>
      </c>
      <c r="O67" s="155" t="n">
        <f aca="false">ОИ1!O30</f>
        <v>0</v>
      </c>
      <c r="P67" s="155" t="n">
        <f aca="false">ОИ1!P30</f>
        <v>0</v>
      </c>
      <c r="Q67" s="155" t="n">
        <f aca="false">ОИ1!Q30</f>
        <v>0</v>
      </c>
      <c r="R67" s="155" t="n">
        <f aca="false">ОИ1!R30</f>
        <v>0.230004341071486</v>
      </c>
    </row>
    <row r="68" customFormat="false" ht="15.75" hidden="false" customHeight="false" outlineLevel="0" collapsed="false">
      <c r="A68" s="1" t="n">
        <v>30</v>
      </c>
      <c r="B68" s="1" t="s">
        <v>31</v>
      </c>
      <c r="C68" s="155" t="e">
        <f aca="false">ОИ1!C31</f>
        <v>#VALUE!</v>
      </c>
      <c r="D68" s="155" t="e">
        <f aca="false">ОИ1!D31</f>
        <v>#VALUE!</v>
      </c>
      <c r="E68" s="155" t="n">
        <f aca="false">ОИ1!E31</f>
        <v>0</v>
      </c>
      <c r="F68" s="155" t="n">
        <f aca="false">ОИ1!F31</f>
        <v>0</v>
      </c>
      <c r="G68" s="155" t="n">
        <f aca="false">ОИ1!G31</f>
        <v>0</v>
      </c>
      <c r="H68" s="155" t="n">
        <f aca="false">ОИ1!H31</f>
        <v>0</v>
      </c>
      <c r="I68" s="155" t="n">
        <f aca="false">ОИ1!I31</f>
        <v>0</v>
      </c>
      <c r="J68" s="155" t="n">
        <f aca="false">ОИ1!J31</f>
        <v>0</v>
      </c>
      <c r="K68" s="155" t="n">
        <f aca="false">ОИ1!K31</f>
        <v>0</v>
      </c>
      <c r="L68" s="155" t="n">
        <f aca="false">ОИ1!L31</f>
        <v>0</v>
      </c>
      <c r="M68" s="155" t="n">
        <f aca="false">ОИ1!M31</f>
        <v>0</v>
      </c>
      <c r="N68" s="155" t="n">
        <f aca="false">ОИ1!N31</f>
        <v>0</v>
      </c>
      <c r="O68" s="155" t="n">
        <f aca="false">ОИ1!O31</f>
        <v>0</v>
      </c>
      <c r="P68" s="155" t="n">
        <f aca="false">ОИ1!P31</f>
        <v>0</v>
      </c>
      <c r="Q68" s="155" t="n">
        <f aca="false">ОИ1!Q31</f>
        <v>0</v>
      </c>
      <c r="R68" s="155" t="n">
        <f aca="false">ОИ1!R31</f>
        <v>0.359415225885677</v>
      </c>
    </row>
    <row r="69" customFormat="false" ht="15.75" hidden="false" customHeight="false" outlineLevel="0" collapsed="false">
      <c r="A69" s="1" t="n">
        <v>31</v>
      </c>
      <c r="B69" s="1" t="s">
        <v>32</v>
      </c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 t="n">
        <f aca="false">ОИ1!M32</f>
        <v>0</v>
      </c>
      <c r="N69" s="155" t="n">
        <f aca="false">ОИ1!N32</f>
        <v>0</v>
      </c>
      <c r="O69" s="155" t="n">
        <f aca="false">ОИ1!O32</f>
        <v>0</v>
      </c>
      <c r="P69" s="155" t="n">
        <f aca="false">ОИ1!P32</f>
        <v>0</v>
      </c>
      <c r="Q69" s="155" t="n">
        <f aca="false">ОИ1!Q32</f>
        <v>0</v>
      </c>
      <c r="R69" s="155" t="n">
        <f aca="false">ОИ1!R32</f>
        <v>0.447210514936188</v>
      </c>
    </row>
    <row r="70" customFormat="false" ht="15.75" hidden="false" customHeight="false" outlineLevel="0" collapsed="false">
      <c r="A70" s="1" t="n">
        <v>32</v>
      </c>
      <c r="B70" s="1" t="s">
        <v>33</v>
      </c>
      <c r="C70" s="155" t="e">
        <f aca="false">ОИ1!C33</f>
        <v>#VALUE!</v>
      </c>
      <c r="D70" s="155" t="e">
        <f aca="false">ОИ1!D33</f>
        <v>#VALUE!</v>
      </c>
      <c r="E70" s="155" t="n">
        <f aca="false">ОИ1!E33</f>
        <v>0</v>
      </c>
      <c r="F70" s="155" t="n">
        <f aca="false">ОИ1!F33</f>
        <v>0</v>
      </c>
      <c r="G70" s="155" t="n">
        <f aca="false">ОИ1!G33</f>
        <v>0</v>
      </c>
      <c r="H70" s="155" t="n">
        <f aca="false">ОИ1!H33</f>
        <v>0</v>
      </c>
      <c r="I70" s="155" t="n">
        <f aca="false">ОИ1!I33</f>
        <v>0</v>
      </c>
      <c r="J70" s="155" t="n">
        <f aca="false">ОИ1!J33</f>
        <v>0</v>
      </c>
      <c r="K70" s="155" t="n">
        <f aca="false">ОИ1!K33</f>
        <v>0</v>
      </c>
      <c r="L70" s="155" t="n">
        <f aca="false">ОИ1!L33</f>
        <v>0</v>
      </c>
      <c r="M70" s="155" t="n">
        <f aca="false">ОИ1!M33</f>
        <v>0</v>
      </c>
      <c r="N70" s="155" t="n">
        <f aca="false">ОИ1!N33</f>
        <v>0</v>
      </c>
      <c r="O70" s="155" t="n">
        <f aca="false">ОИ1!O33</f>
        <v>0</v>
      </c>
      <c r="P70" s="155" t="n">
        <f aca="false">ОИ1!P33</f>
        <v>0</v>
      </c>
      <c r="Q70" s="155" t="n">
        <f aca="false">ОИ1!Q33</f>
        <v>0</v>
      </c>
      <c r="R70" s="155" t="n">
        <f aca="false">ОИ1!R33</f>
        <v>0.640020369627719</v>
      </c>
    </row>
    <row r="71" customFormat="false" ht="15.75" hidden="false" customHeight="false" outlineLevel="0" collapsed="false">
      <c r="A71" s="1" t="n">
        <v>33</v>
      </c>
      <c r="B71" s="1" t="s">
        <v>34</v>
      </c>
      <c r="C71" s="155" t="e">
        <f aca="false">ОИ1!C34</f>
        <v>#VALUE!</v>
      </c>
      <c r="D71" s="155" t="e">
        <f aca="false">ОИ1!D34</f>
        <v>#VALUE!</v>
      </c>
      <c r="E71" s="155" t="n">
        <f aca="false">ОИ1!E34</f>
        <v>0</v>
      </c>
      <c r="F71" s="155" t="n">
        <f aca="false">ОИ1!F34</f>
        <v>0</v>
      </c>
      <c r="G71" s="155" t="n">
        <f aca="false">ОИ1!G34</f>
        <v>0</v>
      </c>
      <c r="H71" s="155" t="n">
        <f aca="false">ОИ1!H34</f>
        <v>0</v>
      </c>
      <c r="I71" s="155" t="n">
        <f aca="false">ОИ1!I34</f>
        <v>0</v>
      </c>
      <c r="J71" s="155" t="n">
        <f aca="false">ОИ1!J34</f>
        <v>0</v>
      </c>
      <c r="K71" s="155" t="n">
        <f aca="false">ОИ1!K34</f>
        <v>0</v>
      </c>
      <c r="L71" s="155" t="n">
        <f aca="false">ОИ1!L34</f>
        <v>0</v>
      </c>
      <c r="M71" s="155" t="n">
        <f aca="false">ОИ1!M34</f>
        <v>0</v>
      </c>
      <c r="N71" s="155" t="n">
        <f aca="false">ОИ1!N34</f>
        <v>0</v>
      </c>
      <c r="O71" s="155" t="n">
        <f aca="false">ОИ1!O34</f>
        <v>0</v>
      </c>
      <c r="P71" s="155" t="n">
        <f aca="false">ОИ1!P34</f>
        <v>0</v>
      </c>
      <c r="Q71" s="155" t="n">
        <f aca="false">ОИ1!Q34</f>
        <v>0</v>
      </c>
      <c r="R71" s="155" t="n">
        <f aca="false">ОИ1!R34</f>
        <v>0.392343019850133</v>
      </c>
    </row>
    <row r="72" customFormat="false" ht="15.75" hidden="false" customHeight="false" outlineLevel="0" collapsed="false">
      <c r="A72" s="1" t="n">
        <v>34</v>
      </c>
      <c r="B72" s="1" t="s">
        <v>35</v>
      </c>
      <c r="C72" s="155" t="e">
        <f aca="false">ОИ1!C35</f>
        <v>#VALUE!</v>
      </c>
      <c r="D72" s="155" t="e">
        <f aca="false">ОИ1!D35</f>
        <v>#VALUE!</v>
      </c>
      <c r="E72" s="155" t="n">
        <f aca="false">ОИ1!E35</f>
        <v>0</v>
      </c>
      <c r="F72" s="155" t="n">
        <f aca="false">ОИ1!F35</f>
        <v>0</v>
      </c>
      <c r="G72" s="155" t="n">
        <f aca="false">ОИ1!G35</f>
        <v>0</v>
      </c>
      <c r="H72" s="155" t="n">
        <f aca="false">ОИ1!H35</f>
        <v>0</v>
      </c>
      <c r="I72" s="155" t="n">
        <f aca="false">ОИ1!I35</f>
        <v>0</v>
      </c>
      <c r="J72" s="155" t="n">
        <f aca="false">ОИ1!J35</f>
        <v>0</v>
      </c>
      <c r="K72" s="155" t="n">
        <f aca="false">ОИ1!K35</f>
        <v>0</v>
      </c>
      <c r="L72" s="155" t="n">
        <f aca="false">ОИ1!L35</f>
        <v>0</v>
      </c>
      <c r="M72" s="155" t="n">
        <f aca="false">ОИ1!M35</f>
        <v>0</v>
      </c>
      <c r="N72" s="155" t="n">
        <f aca="false">ОИ1!N35</f>
        <v>0</v>
      </c>
      <c r="O72" s="155" t="n">
        <f aca="false">ОИ1!O35</f>
        <v>0</v>
      </c>
      <c r="P72" s="155" t="n">
        <f aca="false">ОИ1!P35</f>
        <v>0</v>
      </c>
      <c r="Q72" s="155" t="n">
        <f aca="false">ОИ1!Q35</f>
        <v>0</v>
      </c>
      <c r="R72" s="155" t="n">
        <f aca="false">ОИ1!R35</f>
        <v>0.595512443114135</v>
      </c>
    </row>
    <row r="73" customFormat="false" ht="15.75" hidden="false" customHeight="false" outlineLevel="0" collapsed="false">
      <c r="A73" s="1" t="n">
        <v>35</v>
      </c>
      <c r="B73" s="1" t="s">
        <v>36</v>
      </c>
      <c r="C73" s="155" t="e">
        <f aca="false">ОИ1!C36</f>
        <v>#VALUE!</v>
      </c>
      <c r="D73" s="155" t="e">
        <f aca="false">ОИ1!D36</f>
        <v>#VALUE!</v>
      </c>
      <c r="E73" s="155" t="n">
        <f aca="false">ОИ1!E36</f>
        <v>0</v>
      </c>
      <c r="F73" s="155" t="n">
        <f aca="false">ОИ1!F36</f>
        <v>0</v>
      </c>
      <c r="G73" s="155" t="n">
        <f aca="false">ОИ1!G36</f>
        <v>0</v>
      </c>
      <c r="H73" s="155" t="n">
        <f aca="false">ОИ1!H36</f>
        <v>0</v>
      </c>
      <c r="I73" s="155" t="n">
        <f aca="false">ОИ1!I36</f>
        <v>0</v>
      </c>
      <c r="J73" s="155" t="n">
        <f aca="false">ОИ1!J36</f>
        <v>0</v>
      </c>
      <c r="K73" s="155" t="n">
        <f aca="false">ОИ1!K36</f>
        <v>0</v>
      </c>
      <c r="L73" s="155" t="n">
        <f aca="false">ОИ1!L36</f>
        <v>0</v>
      </c>
      <c r="M73" s="155" t="n">
        <f aca="false">ОИ1!M36</f>
        <v>0</v>
      </c>
      <c r="N73" s="155" t="n">
        <f aca="false">ОИ1!N36</f>
        <v>0</v>
      </c>
      <c r="O73" s="155" t="n">
        <f aca="false">ОИ1!O36</f>
        <v>0</v>
      </c>
      <c r="P73" s="155" t="n">
        <f aca="false">ОИ1!P36</f>
        <v>0</v>
      </c>
      <c r="Q73" s="155" t="n">
        <f aca="false">ОИ1!Q36</f>
        <v>0</v>
      </c>
      <c r="R73" s="155" t="n">
        <f aca="false">ОИ1!R36</f>
        <v>0.590584504424893</v>
      </c>
    </row>
    <row r="74" customFormat="false" ht="15.75" hidden="false" customHeight="false" outlineLevel="0" collapsed="false">
      <c r="A74" s="1" t="n">
        <v>36</v>
      </c>
      <c r="B74" s="1" t="s">
        <v>37</v>
      </c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 t="n">
        <f aca="false">ОИ1!M37</f>
        <v>0</v>
      </c>
      <c r="N74" s="155" t="n">
        <f aca="false">ОИ1!N37</f>
        <v>0</v>
      </c>
      <c r="O74" s="155" t="n">
        <f aca="false">ОИ1!O37</f>
        <v>0</v>
      </c>
      <c r="P74" s="155" t="n">
        <f aca="false">ОИ1!P37</f>
        <v>0</v>
      </c>
      <c r="Q74" s="155" t="n">
        <f aca="false">ОИ1!Q37</f>
        <v>0</v>
      </c>
      <c r="R74" s="155" t="n">
        <f aca="false">ОИ1!R37</f>
        <v>0.217550188174677</v>
      </c>
    </row>
    <row r="83" customFormat="false" ht="27.75" hidden="false" customHeight="true" outlineLevel="0" collapsed="false"/>
    <row r="84" customFormat="false" ht="34.5" hidden="false" customHeight="true" outlineLevel="0" collapsed="false"/>
    <row r="87" customFormat="false" ht="30" hidden="false" customHeight="true" outlineLevel="0" collapsed="false"/>
    <row r="88" customFormat="false" ht="18.75" hidden="false" customHeight="true" outlineLevel="0" collapsed="false"/>
    <row r="90" customFormat="false" ht="23.25" hidden="false" customHeight="true" outlineLevel="0" collapsed="false"/>
    <row r="91" customFormat="false" ht="27.75" hidden="false" customHeight="true" outlineLevel="0" collapsed="false"/>
    <row r="93" customFormat="false" ht="15.75" hidden="false" customHeight="false" outlineLevel="0" collapsed="false">
      <c r="A93" s="1" t="s">
        <v>0</v>
      </c>
      <c r="B93" s="1"/>
      <c r="C93" s="1" t="n">
        <v>2005</v>
      </c>
      <c r="D93" s="1" t="n">
        <v>2006</v>
      </c>
      <c r="E93" s="1" t="n">
        <v>2007</v>
      </c>
      <c r="F93" s="1" t="n">
        <v>2008</v>
      </c>
      <c r="G93" s="1" t="n">
        <v>2009</v>
      </c>
      <c r="H93" s="1" t="n">
        <v>2010</v>
      </c>
      <c r="I93" s="1" t="n">
        <v>2011</v>
      </c>
      <c r="J93" s="1" t="n">
        <v>2012</v>
      </c>
      <c r="K93" s="1" t="n">
        <v>2013</v>
      </c>
      <c r="L93" s="1" t="n">
        <v>2014</v>
      </c>
      <c r="M93" s="1" t="n">
        <v>2015</v>
      </c>
      <c r="N93" s="1" t="n">
        <v>2016</v>
      </c>
      <c r="O93" s="1" t="n">
        <v>2017</v>
      </c>
      <c r="P93" s="1" t="n">
        <v>2018</v>
      </c>
      <c r="Q93" s="1" t="n">
        <v>2019</v>
      </c>
      <c r="R93" s="1" t="n">
        <v>2020</v>
      </c>
    </row>
    <row r="94" customFormat="false" ht="15.75" hidden="false" customHeight="false" outlineLevel="0" collapsed="false">
      <c r="A94" s="166" t="n">
        <v>29</v>
      </c>
      <c r="B94" s="166" t="s">
        <v>30</v>
      </c>
      <c r="C94" s="160" t="e">
        <f aca="false">ОИ2!C30</f>
        <v>#VALUE!</v>
      </c>
      <c r="D94" s="160" t="e">
        <f aca="false">ОИ2!D30</f>
        <v>#VALUE!</v>
      </c>
      <c r="E94" s="160" t="n">
        <f aca="false">ОИ2!E30</f>
        <v>0</v>
      </c>
      <c r="F94" s="160" t="n">
        <f aca="false">ОИ2!F30</f>
        <v>0</v>
      </c>
      <c r="G94" s="160" t="n">
        <f aca="false">ОИ2!G30</f>
        <v>0</v>
      </c>
      <c r="H94" s="160" t="n">
        <f aca="false">ОИ2!H30</f>
        <v>0</v>
      </c>
      <c r="I94" s="160" t="n">
        <f aca="false">ОИ2!I30</f>
        <v>0</v>
      </c>
      <c r="J94" s="160" t="n">
        <f aca="false">ОИ2!J30</f>
        <v>0</v>
      </c>
      <c r="K94" s="160" t="n">
        <f aca="false">ОИ2!K30</f>
        <v>0</v>
      </c>
      <c r="L94" s="160" t="n">
        <f aca="false">ОИ2!L30</f>
        <v>0</v>
      </c>
      <c r="M94" s="160" t="n">
        <f aca="false">ОИ2!M30</f>
        <v>0</v>
      </c>
      <c r="N94" s="160" t="n">
        <f aca="false">ОИ2!N30</f>
        <v>0</v>
      </c>
      <c r="O94" s="160" t="n">
        <f aca="false">ОИ2!O30</f>
        <v>0</v>
      </c>
      <c r="P94" s="160" t="n">
        <f aca="false">ОИ2!P30</f>
        <v>0</v>
      </c>
      <c r="Q94" s="160" t="n">
        <f aca="false">ОИ2!Q30</f>
        <v>0</v>
      </c>
      <c r="R94" s="160" t="n">
        <f aca="false">ОИ2!R30</f>
        <v>0.0872960824658919</v>
      </c>
    </row>
    <row r="95" customFormat="false" ht="15.75" hidden="false" customHeight="false" outlineLevel="0" collapsed="false">
      <c r="A95" s="166" t="n">
        <v>30</v>
      </c>
      <c r="B95" s="166" t="s">
        <v>31</v>
      </c>
      <c r="C95" s="160" t="n">
        <f aca="false">ОИ2!C31</f>
        <v>0</v>
      </c>
      <c r="D95" s="160" t="n">
        <f aca="false">ОИ2!D31</f>
        <v>0</v>
      </c>
      <c r="E95" s="160" t="n">
        <f aca="false">ОИ2!E31</f>
        <v>0</v>
      </c>
      <c r="F95" s="160" t="n">
        <f aca="false">ОИ2!F31</f>
        <v>0</v>
      </c>
      <c r="G95" s="160" t="n">
        <f aca="false">ОИ2!G31</f>
        <v>0</v>
      </c>
      <c r="H95" s="160" t="n">
        <f aca="false">ОИ2!H31</f>
        <v>0</v>
      </c>
      <c r="I95" s="160" t="n">
        <f aca="false">ОИ2!I31</f>
        <v>0</v>
      </c>
      <c r="J95" s="160" t="n">
        <f aca="false">ОИ2!J31</f>
        <v>0</v>
      </c>
      <c r="K95" s="160" t="n">
        <f aca="false">ОИ2!K31</f>
        <v>0</v>
      </c>
      <c r="L95" s="160" t="n">
        <f aca="false">ОИ2!L31</f>
        <v>0</v>
      </c>
      <c r="M95" s="160" t="n">
        <f aca="false">ОИ2!M31</f>
        <v>0</v>
      </c>
      <c r="N95" s="160" t="n">
        <f aca="false">ОИ2!N31</f>
        <v>0</v>
      </c>
      <c r="O95" s="160" t="n">
        <f aca="false">ОИ2!O31</f>
        <v>0</v>
      </c>
      <c r="P95" s="160" t="n">
        <f aca="false">ОИ2!P31</f>
        <v>0</v>
      </c>
      <c r="Q95" s="160" t="n">
        <f aca="false">ОИ2!Q31</f>
        <v>0</v>
      </c>
      <c r="R95" s="160" t="n">
        <f aca="false">ОИ2!R31</f>
        <v>0.00479904223774734</v>
      </c>
    </row>
    <row r="96" customFormat="false" ht="15.75" hidden="false" customHeight="false" outlineLevel="0" collapsed="false">
      <c r="A96" s="166" t="n">
        <v>31</v>
      </c>
      <c r="B96" s="166" t="s">
        <v>32</v>
      </c>
      <c r="C96" s="160"/>
      <c r="D96" s="160"/>
      <c r="E96" s="160"/>
      <c r="F96" s="160"/>
      <c r="G96" s="160"/>
      <c r="H96" s="160"/>
      <c r="I96" s="160"/>
      <c r="J96" s="160"/>
      <c r="K96" s="160"/>
      <c r="L96" s="160" t="n">
        <f aca="false">ОИ2!L32</f>
        <v>0</v>
      </c>
      <c r="M96" s="160" t="n">
        <f aca="false">ОИ2!M32</f>
        <v>0</v>
      </c>
      <c r="N96" s="160" t="n">
        <f aca="false">ОИ2!N32</f>
        <v>0</v>
      </c>
      <c r="O96" s="160" t="n">
        <f aca="false">ОИ2!O32</f>
        <v>0</v>
      </c>
      <c r="P96" s="160" t="n">
        <f aca="false">ОИ2!P32</f>
        <v>0</v>
      </c>
      <c r="Q96" s="160" t="n">
        <f aca="false">ОИ2!Q32</f>
        <v>0</v>
      </c>
      <c r="R96" s="160" t="n">
        <f aca="false">ОИ2!R32</f>
        <v>0.197685858836225</v>
      </c>
    </row>
    <row r="97" customFormat="false" ht="15.75" hidden="false" customHeight="false" outlineLevel="0" collapsed="false">
      <c r="A97" s="166" t="n">
        <v>32</v>
      </c>
      <c r="B97" s="166" t="s">
        <v>33</v>
      </c>
      <c r="C97" s="160" t="e">
        <f aca="false">ОИ2!C33</f>
        <v>#VALUE!</v>
      </c>
      <c r="D97" s="160" t="e">
        <f aca="false">ОИ2!D33</f>
        <v>#VALUE!</v>
      </c>
      <c r="E97" s="160" t="n">
        <f aca="false">ОИ2!E33</f>
        <v>0</v>
      </c>
      <c r="F97" s="160" t="n">
        <f aca="false">ОИ2!F33</f>
        <v>0</v>
      </c>
      <c r="G97" s="160" t="n">
        <f aca="false">ОИ2!G33</f>
        <v>0</v>
      </c>
      <c r="H97" s="160" t="n">
        <f aca="false">ОИ2!H33</f>
        <v>0</v>
      </c>
      <c r="I97" s="160" t="n">
        <f aca="false">ОИ2!I33</f>
        <v>0</v>
      </c>
      <c r="J97" s="160" t="n">
        <f aca="false">ОИ2!J33</f>
        <v>0</v>
      </c>
      <c r="K97" s="160" t="n">
        <f aca="false">ОИ2!K33</f>
        <v>0</v>
      </c>
      <c r="L97" s="160" t="n">
        <f aca="false">ОИ2!L33</f>
        <v>0</v>
      </c>
      <c r="M97" s="160" t="n">
        <f aca="false">ОИ2!M33</f>
        <v>0</v>
      </c>
      <c r="N97" s="160" t="n">
        <f aca="false">ОИ2!N33</f>
        <v>0</v>
      </c>
      <c r="O97" s="160" t="n">
        <f aca="false">ОИ2!O33</f>
        <v>0</v>
      </c>
      <c r="P97" s="160" t="n">
        <f aca="false">ОИ2!P33</f>
        <v>0</v>
      </c>
      <c r="Q97" s="160" t="n">
        <f aca="false">ОИ2!Q33</f>
        <v>0</v>
      </c>
      <c r="R97" s="160" t="n">
        <f aca="false">ОИ2!R33</f>
        <v>0.174533554061718</v>
      </c>
    </row>
    <row r="98" customFormat="false" ht="15.75" hidden="false" customHeight="false" outlineLevel="0" collapsed="false">
      <c r="A98" s="166" t="n">
        <v>33</v>
      </c>
      <c r="B98" s="166" t="s">
        <v>34</v>
      </c>
      <c r="C98" s="160" t="e">
        <f aca="false">ОИ2!C34</f>
        <v>#VALUE!</v>
      </c>
      <c r="D98" s="160" t="e">
        <f aca="false">ОИ2!D34</f>
        <v>#VALUE!</v>
      </c>
      <c r="E98" s="160" t="n">
        <f aca="false">ОИ2!E34</f>
        <v>0</v>
      </c>
      <c r="F98" s="160" t="n">
        <f aca="false">ОИ2!F34</f>
        <v>0</v>
      </c>
      <c r="G98" s="160" t="n">
        <f aca="false">ОИ2!G34</f>
        <v>0</v>
      </c>
      <c r="H98" s="160" t="n">
        <f aca="false">ОИ2!H34</f>
        <v>0</v>
      </c>
      <c r="I98" s="160" t="n">
        <f aca="false">ОИ2!I34</f>
        <v>0</v>
      </c>
      <c r="J98" s="160" t="n">
        <f aca="false">ОИ2!J34</f>
        <v>0</v>
      </c>
      <c r="K98" s="160" t="n">
        <f aca="false">ОИ2!K34</f>
        <v>0</v>
      </c>
      <c r="L98" s="160" t="n">
        <f aca="false">ОИ2!L34</f>
        <v>0</v>
      </c>
      <c r="M98" s="160" t="n">
        <f aca="false">ОИ2!M34</f>
        <v>0</v>
      </c>
      <c r="N98" s="160" t="n">
        <f aca="false">ОИ2!N34</f>
        <v>0</v>
      </c>
      <c r="O98" s="160" t="n">
        <f aca="false">ОИ2!O34</f>
        <v>0</v>
      </c>
      <c r="P98" s="160" t="n">
        <f aca="false">ОИ2!P34</f>
        <v>0</v>
      </c>
      <c r="Q98" s="160" t="n">
        <f aca="false">ОИ2!Q34</f>
        <v>0</v>
      </c>
      <c r="R98" s="160" t="n">
        <f aca="false">ОИ2!R34</f>
        <v>0.0445092449854895</v>
      </c>
    </row>
    <row r="99" customFormat="false" ht="15.75" hidden="false" customHeight="false" outlineLevel="0" collapsed="false">
      <c r="A99" s="166" t="n">
        <v>34</v>
      </c>
      <c r="B99" s="166" t="s">
        <v>35</v>
      </c>
      <c r="C99" s="160" t="e">
        <f aca="false">ОИ2!C35</f>
        <v>#VALUE!</v>
      </c>
      <c r="D99" s="160" t="e">
        <f aca="false">ОИ2!D35</f>
        <v>#VALUE!</v>
      </c>
      <c r="E99" s="160" t="n">
        <f aca="false">ОИ2!E35</f>
        <v>0</v>
      </c>
      <c r="F99" s="160" t="n">
        <f aca="false">ОИ2!F35</f>
        <v>0</v>
      </c>
      <c r="G99" s="160" t="n">
        <f aca="false">ОИ2!G35</f>
        <v>0</v>
      </c>
      <c r="H99" s="160" t="n">
        <f aca="false">ОИ2!H35</f>
        <v>0</v>
      </c>
      <c r="I99" s="160" t="n">
        <f aca="false">ОИ2!I35</f>
        <v>0</v>
      </c>
      <c r="J99" s="160" t="n">
        <f aca="false">ОИ2!J35</f>
        <v>0</v>
      </c>
      <c r="K99" s="160" t="n">
        <f aca="false">ОИ2!K35</f>
        <v>0</v>
      </c>
      <c r="L99" s="160" t="n">
        <f aca="false">ОИ2!L35</f>
        <v>0</v>
      </c>
      <c r="M99" s="160" t="n">
        <f aca="false">ОИ2!M35</f>
        <v>0</v>
      </c>
      <c r="N99" s="160" t="n">
        <f aca="false">ОИ2!N35</f>
        <v>0</v>
      </c>
      <c r="O99" s="160" t="n">
        <f aca="false">ОИ2!O35</f>
        <v>0</v>
      </c>
      <c r="P99" s="160" t="n">
        <f aca="false">ОИ2!P35</f>
        <v>0</v>
      </c>
      <c r="Q99" s="160" t="n">
        <f aca="false">ОИ2!Q35</f>
        <v>0</v>
      </c>
      <c r="R99" s="160" t="n">
        <f aca="false">ОИ2!R35</f>
        <v>0.0742941464085376</v>
      </c>
    </row>
    <row r="100" customFormat="false" ht="15.75" hidden="false" customHeight="false" outlineLevel="0" collapsed="false">
      <c r="A100" s="166" t="n">
        <v>35</v>
      </c>
      <c r="B100" s="166" t="s">
        <v>36</v>
      </c>
      <c r="C100" s="160" t="e">
        <f aca="false">ОИ2!C36</f>
        <v>#VALUE!</v>
      </c>
      <c r="D100" s="160" t="e">
        <f aca="false">ОИ2!D36</f>
        <v>#VALUE!</v>
      </c>
      <c r="E100" s="160" t="n">
        <f aca="false">ОИ2!E36</f>
        <v>0</v>
      </c>
      <c r="F100" s="160" t="n">
        <f aca="false">ОИ2!F36</f>
        <v>0</v>
      </c>
      <c r="G100" s="160" t="n">
        <f aca="false">ОИ2!G36</f>
        <v>0</v>
      </c>
      <c r="H100" s="160" t="n">
        <f aca="false">ОИ2!H36</f>
        <v>0</v>
      </c>
      <c r="I100" s="160" t="n">
        <f aca="false">ОИ2!I36</f>
        <v>0</v>
      </c>
      <c r="J100" s="160" t="n">
        <f aca="false">ОИ2!J36</f>
        <v>0</v>
      </c>
      <c r="K100" s="160" t="n">
        <f aca="false">ОИ2!K36</f>
        <v>0</v>
      </c>
      <c r="L100" s="160" t="n">
        <f aca="false">ОИ2!L36</f>
        <v>0</v>
      </c>
      <c r="M100" s="160" t="n">
        <f aca="false">ОИ2!M36</f>
        <v>0</v>
      </c>
      <c r="N100" s="160" t="n">
        <f aca="false">ОИ2!N36</f>
        <v>0</v>
      </c>
      <c r="O100" s="160" t="n">
        <f aca="false">ОИ2!O36</f>
        <v>0</v>
      </c>
      <c r="P100" s="160" t="n">
        <f aca="false">ОИ2!P36</f>
        <v>0</v>
      </c>
      <c r="Q100" s="160" t="n">
        <f aca="false">ОИ2!Q36</f>
        <v>0</v>
      </c>
      <c r="R100" s="160" t="n">
        <f aca="false">ОИ2!R36</f>
        <v>0.38006582877488</v>
      </c>
    </row>
    <row r="101" customFormat="false" ht="15.75" hidden="false" customHeight="false" outlineLevel="0" collapsed="false">
      <c r="A101" s="166" t="n">
        <v>36</v>
      </c>
      <c r="B101" s="166" t="s">
        <v>37</v>
      </c>
      <c r="C101" s="160"/>
      <c r="D101" s="160"/>
      <c r="E101" s="160"/>
      <c r="F101" s="160"/>
      <c r="G101" s="160"/>
      <c r="H101" s="160"/>
      <c r="I101" s="160"/>
      <c r="J101" s="160"/>
      <c r="K101" s="160"/>
      <c r="L101" s="160" t="n">
        <f aca="false">ОИ2!L37</f>
        <v>0</v>
      </c>
      <c r="M101" s="160" t="n">
        <f aca="false">ОИ2!M37</f>
        <v>0</v>
      </c>
      <c r="N101" s="160" t="n">
        <f aca="false">ОИ2!N37</f>
        <v>0</v>
      </c>
      <c r="O101" s="160" t="n">
        <f aca="false">ОИ2!O37</f>
        <v>0</v>
      </c>
      <c r="P101" s="160" t="n">
        <f aca="false">ОИ2!P37</f>
        <v>0</v>
      </c>
      <c r="Q101" s="160" t="n">
        <f aca="false">ОИ2!Q37</f>
        <v>0</v>
      </c>
      <c r="R101" s="160" t="n">
        <f aca="false">ОИ2!R37</f>
        <v>0.330819134626304</v>
      </c>
    </row>
    <row r="110" customFormat="false" ht="57.75" hidden="false" customHeight="true" outlineLevel="0" collapsed="false"/>
    <row r="111" customFormat="false" ht="19.5" hidden="false" customHeight="true" outlineLevel="0" collapsed="false"/>
    <row r="112" customFormat="false" ht="20.25" hidden="false" customHeight="true" outlineLevel="0" collapsed="false"/>
    <row r="114" customFormat="false" ht="29.25" hidden="false" customHeight="true" outlineLevel="0" collapsed="false"/>
    <row r="123" customFormat="false" ht="15.75" hidden="false" customHeight="false" outlineLevel="0" collapsed="false">
      <c r="A123" s="1" t="s">
        <v>0</v>
      </c>
      <c r="B123" s="1"/>
      <c r="C123" s="1" t="n">
        <v>2005</v>
      </c>
      <c r="D123" s="1" t="n">
        <v>2006</v>
      </c>
      <c r="E123" s="1" t="n">
        <v>2007</v>
      </c>
      <c r="F123" s="1" t="n">
        <v>2008</v>
      </c>
      <c r="G123" s="1" t="n">
        <v>2009</v>
      </c>
      <c r="H123" s="1" t="n">
        <v>2010</v>
      </c>
      <c r="I123" s="1" t="n">
        <v>2011</v>
      </c>
      <c r="J123" s="1" t="n">
        <v>2012</v>
      </c>
      <c r="K123" s="1" t="n">
        <v>2013</v>
      </c>
      <c r="L123" s="1" t="n">
        <v>2014</v>
      </c>
      <c r="M123" s="1" t="n">
        <v>2015</v>
      </c>
      <c r="N123" s="1" t="n">
        <v>2016</v>
      </c>
      <c r="O123" s="1" t="n">
        <v>2017</v>
      </c>
      <c r="P123" s="1" t="n">
        <v>2018</v>
      </c>
      <c r="Q123" s="1" t="n">
        <v>2019</v>
      </c>
      <c r="R123" s="1" t="n">
        <v>2020</v>
      </c>
    </row>
    <row r="124" customFormat="false" ht="15.75" hidden="false" customHeight="false" outlineLevel="0" collapsed="false">
      <c r="A124" s="166" t="n">
        <v>29</v>
      </c>
      <c r="B124" s="166" t="s">
        <v>30</v>
      </c>
      <c r="C124" s="160" t="e">
        <f aca="false">ОИ3!C30</f>
        <v>#VALUE!</v>
      </c>
      <c r="D124" s="160" t="e">
        <f aca="false">ОИ3!D30</f>
        <v>#VALUE!</v>
      </c>
      <c r="E124" s="160" t="n">
        <f aca="false">ОИ3!E30</f>
        <v>0</v>
      </c>
      <c r="F124" s="160" t="n">
        <f aca="false">ОИ3!F30</f>
        <v>0</v>
      </c>
      <c r="G124" s="160" t="n">
        <f aca="false">ОИ3!G30</f>
        <v>0</v>
      </c>
      <c r="H124" s="160" t="n">
        <f aca="false">ОИ3!H30</f>
        <v>0</v>
      </c>
      <c r="I124" s="160" t="n">
        <f aca="false">ОИ3!I30</f>
        <v>0</v>
      </c>
      <c r="J124" s="160" t="n">
        <f aca="false">ОИ3!J30</f>
        <v>0</v>
      </c>
      <c r="K124" s="160" t="n">
        <f aca="false">ОИ3!K30</f>
        <v>0</v>
      </c>
      <c r="L124" s="160" t="n">
        <f aca="false">ОИ3!L30</f>
        <v>0</v>
      </c>
      <c r="M124" s="160" t="n">
        <f aca="false">ОИ3!M30</f>
        <v>0</v>
      </c>
      <c r="N124" s="160" t="n">
        <f aca="false">ОИ3!N30</f>
        <v>0</v>
      </c>
      <c r="O124" s="160" t="n">
        <f aca="false">ОИ3!O30</f>
        <v>0</v>
      </c>
      <c r="P124" s="160" t="n">
        <f aca="false">ОИ3!P30</f>
        <v>0</v>
      </c>
      <c r="Q124" s="160" t="n">
        <f aca="false">ОИ3!Q30</f>
        <v>0</v>
      </c>
      <c r="R124" s="160" t="n">
        <f aca="false">ОИ3!R30</f>
        <v>0.339368067651786</v>
      </c>
    </row>
    <row r="125" customFormat="false" ht="15.75" hidden="false" customHeight="false" outlineLevel="0" collapsed="false">
      <c r="A125" s="166" t="n">
        <v>30</v>
      </c>
      <c r="B125" s="166" t="s">
        <v>31</v>
      </c>
      <c r="C125" s="160" t="e">
        <f aca="false">ОИ3!C31</f>
        <v>#VALUE!</v>
      </c>
      <c r="D125" s="160" t="e">
        <f aca="false">ОИ3!D31</f>
        <v>#VALUE!</v>
      </c>
      <c r="E125" s="160" t="n">
        <f aca="false">ОИ3!E31</f>
        <v>0</v>
      </c>
      <c r="F125" s="160" t="n">
        <f aca="false">ОИ3!F31</f>
        <v>0</v>
      </c>
      <c r="G125" s="160" t="n">
        <f aca="false">ОИ3!G31</f>
        <v>0</v>
      </c>
      <c r="H125" s="160" t="n">
        <f aca="false">ОИ3!H31</f>
        <v>0</v>
      </c>
      <c r="I125" s="160" t="n">
        <f aca="false">ОИ3!I31</f>
        <v>0</v>
      </c>
      <c r="J125" s="160" t="n">
        <f aca="false">ОИ3!J31</f>
        <v>0</v>
      </c>
      <c r="K125" s="160" t="n">
        <f aca="false">ОИ3!K31</f>
        <v>0</v>
      </c>
      <c r="L125" s="160" t="n">
        <f aca="false">ОИ3!L31</f>
        <v>0</v>
      </c>
      <c r="M125" s="160" t="n">
        <f aca="false">ОИ3!M31</f>
        <v>0</v>
      </c>
      <c r="N125" s="160" t="n">
        <f aca="false">ОИ3!N31</f>
        <v>0</v>
      </c>
      <c r="O125" s="160" t="n">
        <f aca="false">ОИ3!O31</f>
        <v>0</v>
      </c>
      <c r="P125" s="160" t="n">
        <f aca="false">ОИ3!P31</f>
        <v>0</v>
      </c>
      <c r="Q125" s="160" t="n">
        <f aca="false">ОИ3!Q31</f>
        <v>0</v>
      </c>
      <c r="R125" s="160" t="n">
        <f aca="false">ОИ3!R31</f>
        <v>0.0999281969412933</v>
      </c>
    </row>
    <row r="126" customFormat="false" ht="15.75" hidden="false" customHeight="false" outlineLevel="0" collapsed="false">
      <c r="A126" s="166" t="n">
        <v>31</v>
      </c>
      <c r="B126" s="166" t="s">
        <v>32</v>
      </c>
      <c r="C126" s="160"/>
      <c r="D126" s="160"/>
      <c r="E126" s="160"/>
      <c r="F126" s="160"/>
      <c r="G126" s="160"/>
      <c r="H126" s="160"/>
      <c r="I126" s="160"/>
      <c r="J126" s="160"/>
      <c r="K126" s="160"/>
      <c r="L126" s="160" t="n">
        <f aca="false">ОИ3!L32</f>
        <v>0</v>
      </c>
      <c r="M126" s="160" t="n">
        <f aca="false">ОИ3!M32</f>
        <v>0</v>
      </c>
      <c r="N126" s="160" t="n">
        <f aca="false">ОИ3!N32</f>
        <v>0</v>
      </c>
      <c r="O126" s="160" t="n">
        <f aca="false">ОИ3!O32</f>
        <v>0</v>
      </c>
      <c r="P126" s="160" t="n">
        <f aca="false">ОИ3!P32</f>
        <v>0</v>
      </c>
      <c r="Q126" s="160" t="n">
        <f aca="false">ОИ3!Q32</f>
        <v>0</v>
      </c>
      <c r="R126" s="160" t="n">
        <f aca="false">ОИ3!R32</f>
        <v>0.341437949867211</v>
      </c>
    </row>
    <row r="127" customFormat="false" ht="15.75" hidden="false" customHeight="false" outlineLevel="0" collapsed="false">
      <c r="A127" s="166" t="n">
        <v>32</v>
      </c>
      <c r="B127" s="166" t="s">
        <v>33</v>
      </c>
      <c r="C127" s="160" t="e">
        <f aca="false">ОИ3!C33</f>
        <v>#VALUE!</v>
      </c>
      <c r="D127" s="160" t="e">
        <f aca="false">ОИ3!D33</f>
        <v>#VALUE!</v>
      </c>
      <c r="E127" s="160" t="n">
        <f aca="false">ОИ3!E33</f>
        <v>0</v>
      </c>
      <c r="F127" s="160" t="n">
        <f aca="false">ОИ3!F33</f>
        <v>0</v>
      </c>
      <c r="G127" s="160" t="n">
        <f aca="false">ОИ3!G33</f>
        <v>0</v>
      </c>
      <c r="H127" s="160" t="n">
        <f aca="false">ОИ3!H33</f>
        <v>0</v>
      </c>
      <c r="I127" s="160" t="n">
        <f aca="false">ОИ3!I33</f>
        <v>0</v>
      </c>
      <c r="J127" s="160" t="n">
        <f aca="false">ОИ3!J33</f>
        <v>0</v>
      </c>
      <c r="K127" s="160" t="n">
        <f aca="false">ОИ3!K33</f>
        <v>0</v>
      </c>
      <c r="L127" s="160" t="n">
        <f aca="false">ОИ3!L33</f>
        <v>0</v>
      </c>
      <c r="M127" s="160" t="n">
        <f aca="false">ОИ3!M33</f>
        <v>0</v>
      </c>
      <c r="N127" s="160" t="n">
        <f aca="false">ОИ3!N33</f>
        <v>0</v>
      </c>
      <c r="O127" s="160" t="n">
        <f aca="false">ОИ3!O33</f>
        <v>0</v>
      </c>
      <c r="P127" s="160" t="n">
        <f aca="false">ОИ3!P33</f>
        <v>0</v>
      </c>
      <c r="Q127" s="160" t="n">
        <f aca="false">ОИ3!Q33</f>
        <v>0</v>
      </c>
      <c r="R127" s="160" t="n">
        <f aca="false">ОИ3!R33</f>
        <v>0.571370807567605</v>
      </c>
    </row>
    <row r="128" customFormat="false" ht="15.75" hidden="false" customHeight="false" outlineLevel="0" collapsed="false">
      <c r="A128" s="166" t="n">
        <v>33</v>
      </c>
      <c r="B128" s="166" t="s">
        <v>34</v>
      </c>
      <c r="C128" s="160" t="e">
        <f aca="false">ОИ3!C34</f>
        <v>#VALUE!</v>
      </c>
      <c r="D128" s="160" t="e">
        <f aca="false">ОИ3!D34</f>
        <v>#VALUE!</v>
      </c>
      <c r="E128" s="160" t="n">
        <f aca="false">ОИ3!E34</f>
        <v>0</v>
      </c>
      <c r="F128" s="160" t="n">
        <f aca="false">ОИ3!F34</f>
        <v>0</v>
      </c>
      <c r="G128" s="160" t="n">
        <f aca="false">ОИ3!G34</f>
        <v>0</v>
      </c>
      <c r="H128" s="160" t="n">
        <f aca="false">ОИ3!H34</f>
        <v>0</v>
      </c>
      <c r="I128" s="160" t="n">
        <f aca="false">ОИ3!I34</f>
        <v>0</v>
      </c>
      <c r="J128" s="160" t="n">
        <f aca="false">ОИ3!J34</f>
        <v>0</v>
      </c>
      <c r="K128" s="160" t="n">
        <f aca="false">ОИ3!K34</f>
        <v>0</v>
      </c>
      <c r="L128" s="160" t="n">
        <f aca="false">ОИ3!L34</f>
        <v>0</v>
      </c>
      <c r="M128" s="160" t="n">
        <f aca="false">ОИ3!M34</f>
        <v>0</v>
      </c>
      <c r="N128" s="160" t="n">
        <f aca="false">ОИ3!N34</f>
        <v>0</v>
      </c>
      <c r="O128" s="160" t="n">
        <f aca="false">ОИ3!O34</f>
        <v>0</v>
      </c>
      <c r="P128" s="160" t="n">
        <f aca="false">ОИ3!P34</f>
        <v>0</v>
      </c>
      <c r="Q128" s="160" t="n">
        <f aca="false">ОИ3!Q34</f>
        <v>0</v>
      </c>
      <c r="R128" s="160" t="n">
        <f aca="false">ОИ3!R34</f>
        <v>0.368986728409441</v>
      </c>
    </row>
    <row r="129" customFormat="false" ht="15.75" hidden="false" customHeight="false" outlineLevel="0" collapsed="false">
      <c r="A129" s="166" t="n">
        <v>34</v>
      </c>
      <c r="B129" s="166" t="s">
        <v>35</v>
      </c>
      <c r="C129" s="160" t="e">
        <f aca="false">ОИ3!C35</f>
        <v>#VALUE!</v>
      </c>
      <c r="D129" s="160" t="e">
        <f aca="false">ОИ3!D35</f>
        <v>#VALUE!</v>
      </c>
      <c r="E129" s="160" t="n">
        <f aca="false">ОИ3!E35</f>
        <v>0</v>
      </c>
      <c r="F129" s="160" t="n">
        <f aca="false">ОИ3!F35</f>
        <v>0</v>
      </c>
      <c r="G129" s="160" t="n">
        <f aca="false">ОИ3!G35</f>
        <v>0</v>
      </c>
      <c r="H129" s="160" t="n">
        <f aca="false">ОИ3!H35</f>
        <v>0</v>
      </c>
      <c r="I129" s="160" t="n">
        <f aca="false">ОИ3!I35</f>
        <v>0</v>
      </c>
      <c r="J129" s="160" t="n">
        <f aca="false">ОИ3!J35</f>
        <v>0</v>
      </c>
      <c r="K129" s="160" t="n">
        <f aca="false">ОИ3!K35</f>
        <v>0</v>
      </c>
      <c r="L129" s="160" t="n">
        <f aca="false">ОИ3!L35</f>
        <v>0</v>
      </c>
      <c r="M129" s="160" t="n">
        <f aca="false">ОИ3!M35</f>
        <v>0</v>
      </c>
      <c r="N129" s="160" t="n">
        <f aca="false">ОИ3!N35</f>
        <v>0</v>
      </c>
      <c r="O129" s="160" t="n">
        <f aca="false">ОИ3!O35</f>
        <v>0</v>
      </c>
      <c r="P129" s="160" t="n">
        <f aca="false">ОИ3!P35</f>
        <v>0</v>
      </c>
      <c r="Q129" s="160" t="n">
        <f aca="false">ОИ3!Q35</f>
        <v>0</v>
      </c>
      <c r="R129" s="160" t="n">
        <f aca="false">ОИ3!R35</f>
        <v>0.350391198520904</v>
      </c>
    </row>
    <row r="130" customFormat="false" ht="15.75" hidden="false" customHeight="false" outlineLevel="0" collapsed="false">
      <c r="A130" s="166" t="n">
        <v>35</v>
      </c>
      <c r="B130" s="166" t="s">
        <v>36</v>
      </c>
      <c r="C130" s="160" t="e">
        <f aca="false">ОИ3!C36</f>
        <v>#VALUE!</v>
      </c>
      <c r="D130" s="160" t="e">
        <f aca="false">ОИ3!D36</f>
        <v>#VALUE!</v>
      </c>
      <c r="E130" s="160" t="n">
        <f aca="false">ОИ3!E36</f>
        <v>0</v>
      </c>
      <c r="F130" s="160" t="n">
        <f aca="false">ОИ3!F36</f>
        <v>0</v>
      </c>
      <c r="G130" s="160" t="n">
        <f aca="false">ОИ3!G36</f>
        <v>0</v>
      </c>
      <c r="H130" s="160" t="n">
        <f aca="false">ОИ3!H36</f>
        <v>0</v>
      </c>
      <c r="I130" s="160" t="n">
        <f aca="false">ОИ3!I36</f>
        <v>0</v>
      </c>
      <c r="J130" s="160" t="n">
        <f aca="false">ОИ3!J36</f>
        <v>0</v>
      </c>
      <c r="K130" s="160" t="n">
        <f aca="false">ОИ3!K36</f>
        <v>0</v>
      </c>
      <c r="L130" s="160" t="n">
        <f aca="false">ОИ3!L36</f>
        <v>0</v>
      </c>
      <c r="M130" s="160" t="n">
        <f aca="false">ОИ3!M36</f>
        <v>0</v>
      </c>
      <c r="N130" s="160" t="n">
        <f aca="false">ОИ3!N36</f>
        <v>0</v>
      </c>
      <c r="O130" s="160" t="n">
        <f aca="false">ОИ3!O36</f>
        <v>0</v>
      </c>
      <c r="P130" s="160" t="n">
        <f aca="false">ОИ3!P36</f>
        <v>0</v>
      </c>
      <c r="Q130" s="160" t="n">
        <f aca="false">ОИ3!Q36</f>
        <v>0</v>
      </c>
      <c r="R130" s="160" t="n">
        <f aca="false">ОИ3!R36</f>
        <v>0.451505524006197</v>
      </c>
    </row>
    <row r="131" customFormat="false" ht="15.75" hidden="false" customHeight="false" outlineLevel="0" collapsed="false">
      <c r="A131" s="166" t="n">
        <v>36</v>
      </c>
      <c r="B131" s="166" t="s">
        <v>37</v>
      </c>
      <c r="C131" s="160"/>
      <c r="D131" s="160"/>
      <c r="E131" s="160"/>
      <c r="F131" s="160"/>
      <c r="G131" s="160"/>
      <c r="H131" s="160"/>
      <c r="I131" s="160"/>
      <c r="J131" s="160"/>
      <c r="K131" s="160"/>
      <c r="L131" s="160" t="n">
        <f aca="false">ОИ3!L37</f>
        <v>0</v>
      </c>
      <c r="M131" s="160" t="n">
        <f aca="false">ОИ3!M37</f>
        <v>0</v>
      </c>
      <c r="N131" s="160" t="n">
        <f aca="false">ОИ3!N37</f>
        <v>0</v>
      </c>
      <c r="O131" s="160" t="n">
        <f aca="false">ОИ3!O37</f>
        <v>0</v>
      </c>
      <c r="P131" s="160" t="n">
        <f aca="false">ОИ3!P37</f>
        <v>0</v>
      </c>
      <c r="Q131" s="160" t="n">
        <f aca="false">ОИ3!Q37</f>
        <v>0</v>
      </c>
      <c r="R131" s="160" t="n">
        <f aca="false">ОИ3!R37</f>
        <v>0.450352397725643</v>
      </c>
    </row>
    <row r="138" customFormat="false" ht="25.5" hidden="false" customHeight="true" outlineLevel="0" collapsed="false"/>
    <row r="139" customFormat="false" ht="25.5" hidden="false" customHeight="true" outlineLevel="0" collapsed="false"/>
    <row r="140" customFormat="false" ht="25.5" hidden="false" customHeight="true" outlineLevel="0" collapsed="false"/>
    <row r="141" customFormat="false" ht="32.25" hidden="false" customHeight="true" outlineLevel="0" collapsed="false"/>
    <row r="142" customFormat="false" ht="40.5" hidden="false" customHeight="true" outlineLevel="0" collapsed="false"/>
    <row r="152" customFormat="false" ht="15.75" hidden="false" customHeight="false" outlineLevel="0" collapsed="false">
      <c r="A152" s="1" t="s">
        <v>0</v>
      </c>
      <c r="B152" s="1"/>
      <c r="C152" s="1" t="n">
        <v>2005</v>
      </c>
      <c r="D152" s="1" t="n">
        <v>2006</v>
      </c>
      <c r="E152" s="1" t="n">
        <v>2007</v>
      </c>
      <c r="F152" s="1" t="n">
        <v>2008</v>
      </c>
      <c r="G152" s="1" t="n">
        <v>2009</v>
      </c>
      <c r="H152" s="1" t="n">
        <v>2010</v>
      </c>
      <c r="I152" s="1" t="n">
        <v>2011</v>
      </c>
      <c r="J152" s="1" t="n">
        <v>2012</v>
      </c>
      <c r="K152" s="1" t="n">
        <v>2013</v>
      </c>
      <c r="L152" s="1" t="n">
        <v>2014</v>
      </c>
      <c r="M152" s="1" t="n">
        <v>2015</v>
      </c>
      <c r="N152" s="1" t="n">
        <v>2016</v>
      </c>
      <c r="O152" s="1" t="n">
        <v>2017</v>
      </c>
      <c r="P152" s="1" t="n">
        <v>2018</v>
      </c>
      <c r="Q152" s="1" t="n">
        <v>2019</v>
      </c>
      <c r="R152" s="1" t="n">
        <v>2020</v>
      </c>
    </row>
    <row r="153" customFormat="false" ht="15.75" hidden="false" customHeight="false" outlineLevel="0" collapsed="false">
      <c r="A153" s="1" t="n">
        <v>29</v>
      </c>
      <c r="B153" s="1" t="s">
        <v>30</v>
      </c>
      <c r="C153" s="155" t="e">
        <f aca="false">ОИ4!C30</f>
        <v>#VALUE!</v>
      </c>
      <c r="D153" s="155" t="e">
        <f aca="false">ОИ4!D30</f>
        <v>#VALUE!</v>
      </c>
      <c r="E153" s="155" t="n">
        <f aca="false">ОИ4!E30</f>
        <v>0</v>
      </c>
      <c r="F153" s="155" t="n">
        <f aca="false">ОИ4!F30</f>
        <v>0</v>
      </c>
      <c r="G153" s="155" t="n">
        <f aca="false">ОИ4!G30</f>
        <v>0</v>
      </c>
      <c r="H153" s="155" t="n">
        <f aca="false">ОИ4!H30</f>
        <v>0</v>
      </c>
      <c r="I153" s="155" t="n">
        <f aca="false">ОИ4!I30</f>
        <v>0</v>
      </c>
      <c r="J153" s="155" t="n">
        <f aca="false">ОИ4!J30</f>
        <v>0</v>
      </c>
      <c r="K153" s="155" t="n">
        <f aca="false">ОИ4!K30</f>
        <v>0</v>
      </c>
      <c r="L153" s="155" t="n">
        <f aca="false">ОИ4!L30</f>
        <v>0</v>
      </c>
      <c r="M153" s="155" t="n">
        <f aca="false">ОИ4!M30</f>
        <v>0</v>
      </c>
      <c r="N153" s="155" t="n">
        <f aca="false">ОИ4!N30</f>
        <v>0</v>
      </c>
      <c r="O153" s="155" t="n">
        <f aca="false">ОИ4!O30</f>
        <v>0</v>
      </c>
      <c r="P153" s="155" t="n">
        <f aca="false">ОИ4!P30</f>
        <v>0</v>
      </c>
      <c r="Q153" s="155" t="n">
        <f aca="false">ОИ4!Q30</f>
        <v>0</v>
      </c>
      <c r="R153" s="155" t="n">
        <f aca="false">ОИ4!R30</f>
        <v>0.49236158283182</v>
      </c>
    </row>
    <row r="154" customFormat="false" ht="15.75" hidden="false" customHeight="false" outlineLevel="0" collapsed="false">
      <c r="A154" s="1" t="n">
        <v>30</v>
      </c>
      <c r="B154" s="1" t="s">
        <v>31</v>
      </c>
      <c r="C154" s="155" t="e">
        <f aca="false">ОИ4!C31</f>
        <v>#VALUE!</v>
      </c>
      <c r="D154" s="155" t="e">
        <f aca="false">ОИ4!D31</f>
        <v>#VALUE!</v>
      </c>
      <c r="E154" s="155" t="n">
        <f aca="false">ОИ4!E31</f>
        <v>0</v>
      </c>
      <c r="F154" s="155" t="n">
        <f aca="false">ОИ4!F31</f>
        <v>0</v>
      </c>
      <c r="G154" s="155" t="n">
        <f aca="false">ОИ4!G31</f>
        <v>0</v>
      </c>
      <c r="H154" s="155" t="n">
        <f aca="false">ОИ4!H31</f>
        <v>0</v>
      </c>
      <c r="I154" s="155" t="n">
        <f aca="false">ОИ4!I31</f>
        <v>0</v>
      </c>
      <c r="J154" s="155" t="n">
        <f aca="false">ОИ4!J31</f>
        <v>0</v>
      </c>
      <c r="K154" s="155" t="n">
        <f aca="false">ОИ4!K31</f>
        <v>0</v>
      </c>
      <c r="L154" s="155" t="n">
        <f aca="false">ОИ4!L31</f>
        <v>0</v>
      </c>
      <c r="M154" s="155" t="n">
        <f aca="false">ОИ4!M31</f>
        <v>0</v>
      </c>
      <c r="N154" s="155" t="n">
        <f aca="false">ОИ4!N31</f>
        <v>0</v>
      </c>
      <c r="O154" s="155" t="n">
        <f aca="false">ОИ4!O31</f>
        <v>0</v>
      </c>
      <c r="P154" s="155" t="n">
        <f aca="false">ОИ4!P31</f>
        <v>0</v>
      </c>
      <c r="Q154" s="155" t="n">
        <f aca="false">ОИ4!Q31</f>
        <v>0</v>
      </c>
      <c r="R154" s="155" t="n">
        <f aca="false">ОИ4!R31</f>
        <v>0.351165548362916</v>
      </c>
    </row>
    <row r="155" customFormat="false" ht="15.75" hidden="false" customHeight="false" outlineLevel="0" collapsed="false">
      <c r="A155" s="1" t="n">
        <v>31</v>
      </c>
      <c r="B155" s="1" t="s">
        <v>32</v>
      </c>
      <c r="C155" s="155"/>
      <c r="D155" s="155"/>
      <c r="E155" s="155"/>
      <c r="F155" s="155"/>
      <c r="G155" s="155"/>
      <c r="H155" s="155"/>
      <c r="I155" s="155"/>
      <c r="J155" s="155"/>
      <c r="K155" s="155"/>
      <c r="L155" s="155" t="n">
        <f aca="false">ОИ4!L32</f>
        <v>0</v>
      </c>
      <c r="M155" s="155" t="n">
        <f aca="false">ОИ4!M32</f>
        <v>0</v>
      </c>
      <c r="N155" s="155" t="n">
        <f aca="false">ОИ4!N32</f>
        <v>0</v>
      </c>
      <c r="O155" s="155" t="n">
        <f aca="false">ОИ4!O32</f>
        <v>0</v>
      </c>
      <c r="P155" s="155" t="n">
        <f aca="false">ОИ4!P32</f>
        <v>0</v>
      </c>
      <c r="Q155" s="155" t="n">
        <f aca="false">ОИ4!Q32</f>
        <v>0</v>
      </c>
      <c r="R155" s="155" t="n">
        <f aca="false">ОИ4!R32</f>
        <v>0.413001738885429</v>
      </c>
    </row>
    <row r="156" customFormat="false" ht="15.75" hidden="false" customHeight="false" outlineLevel="0" collapsed="false">
      <c r="A156" s="1" t="n">
        <v>32</v>
      </c>
      <c r="B156" s="1" t="s">
        <v>33</v>
      </c>
      <c r="C156" s="155" t="e">
        <f aca="false">ОИ4!C33</f>
        <v>#VALUE!</v>
      </c>
      <c r="D156" s="155" t="e">
        <f aca="false">ОИ4!D33</f>
        <v>#VALUE!</v>
      </c>
      <c r="E156" s="155" t="n">
        <f aca="false">ОИ4!E33</f>
        <v>0</v>
      </c>
      <c r="F156" s="155" t="n">
        <f aca="false">ОИ4!F33</f>
        <v>0</v>
      </c>
      <c r="G156" s="155" t="n">
        <f aca="false">ОИ4!G33</f>
        <v>0</v>
      </c>
      <c r="H156" s="155" t="n">
        <f aca="false">ОИ4!H33</f>
        <v>0</v>
      </c>
      <c r="I156" s="155" t="n">
        <f aca="false">ОИ4!I33</f>
        <v>0</v>
      </c>
      <c r="J156" s="155" t="n">
        <f aca="false">ОИ4!J33</f>
        <v>0</v>
      </c>
      <c r="K156" s="155" t="n">
        <f aca="false">ОИ4!K33</f>
        <v>0</v>
      </c>
      <c r="L156" s="155" t="n">
        <f aca="false">ОИ4!L33</f>
        <v>0</v>
      </c>
      <c r="M156" s="155" t="n">
        <f aca="false">ОИ4!M33</f>
        <v>0</v>
      </c>
      <c r="N156" s="155" t="n">
        <f aca="false">ОИ4!N33</f>
        <v>0</v>
      </c>
      <c r="O156" s="155" t="n">
        <f aca="false">ОИ4!O33</f>
        <v>0</v>
      </c>
      <c r="P156" s="155" t="n">
        <f aca="false">ОИ4!P33</f>
        <v>0</v>
      </c>
      <c r="Q156" s="155" t="n">
        <f aca="false">ОИ4!Q33</f>
        <v>0</v>
      </c>
      <c r="R156" s="155" t="n">
        <f aca="false">ОИ4!R33</f>
        <v>0.529324184260782</v>
      </c>
    </row>
    <row r="157" customFormat="false" ht="15.75" hidden="false" customHeight="false" outlineLevel="0" collapsed="false">
      <c r="A157" s="1" t="n">
        <v>33</v>
      </c>
      <c r="B157" s="1" t="s">
        <v>34</v>
      </c>
      <c r="C157" s="155" t="e">
        <f aca="false">ОИ4!C34</f>
        <v>#VALUE!</v>
      </c>
      <c r="D157" s="155" t="e">
        <f aca="false">ОИ4!D34</f>
        <v>#VALUE!</v>
      </c>
      <c r="E157" s="155" t="n">
        <f aca="false">ОИ4!E34</f>
        <v>0</v>
      </c>
      <c r="F157" s="155" t="n">
        <f aca="false">ОИ4!F34</f>
        <v>0</v>
      </c>
      <c r="G157" s="155" t="n">
        <f aca="false">ОИ4!G34</f>
        <v>0</v>
      </c>
      <c r="H157" s="155" t="n">
        <f aca="false">ОИ4!H34</f>
        <v>0</v>
      </c>
      <c r="I157" s="155" t="n">
        <f aca="false">ОИ4!I34</f>
        <v>0</v>
      </c>
      <c r="J157" s="155" t="n">
        <f aca="false">ОИ4!J34</f>
        <v>0</v>
      </c>
      <c r="K157" s="155" t="n">
        <f aca="false">ОИ4!K34</f>
        <v>0</v>
      </c>
      <c r="L157" s="155" t="n">
        <f aca="false">ОИ4!L34</f>
        <v>0</v>
      </c>
      <c r="M157" s="155" t="n">
        <f aca="false">ОИ4!M34</f>
        <v>0</v>
      </c>
      <c r="N157" s="155" t="n">
        <f aca="false">ОИ4!N34</f>
        <v>0</v>
      </c>
      <c r="O157" s="155" t="n">
        <f aca="false">ОИ4!O34</f>
        <v>0</v>
      </c>
      <c r="P157" s="155" t="n">
        <f aca="false">ОИ4!P34</f>
        <v>0</v>
      </c>
      <c r="Q157" s="155" t="n">
        <f aca="false">ОИ4!Q34</f>
        <v>0</v>
      </c>
      <c r="R157" s="155" t="n">
        <f aca="false">ОИ4!R34</f>
        <v>0.385923728547624</v>
      </c>
    </row>
    <row r="158" customFormat="false" ht="15.75" hidden="false" customHeight="false" outlineLevel="0" collapsed="false">
      <c r="A158" s="1" t="n">
        <v>34</v>
      </c>
      <c r="B158" s="1" t="s">
        <v>35</v>
      </c>
      <c r="C158" s="155" t="e">
        <f aca="false">ОИ4!C35</f>
        <v>#VALUE!</v>
      </c>
      <c r="D158" s="155" t="e">
        <f aca="false">ОИ4!D35</f>
        <v>#VALUE!</v>
      </c>
      <c r="E158" s="155" t="n">
        <f aca="false">ОИ4!E35</f>
        <v>0</v>
      </c>
      <c r="F158" s="155" t="n">
        <f aca="false">ОИ4!F35</f>
        <v>0</v>
      </c>
      <c r="G158" s="155" t="n">
        <f aca="false">ОИ4!G35</f>
        <v>0</v>
      </c>
      <c r="H158" s="155" t="n">
        <f aca="false">ОИ4!H35</f>
        <v>0</v>
      </c>
      <c r="I158" s="155" t="n">
        <f aca="false">ОИ4!I35</f>
        <v>0</v>
      </c>
      <c r="J158" s="155" t="n">
        <f aca="false">ОИ4!J35</f>
        <v>0</v>
      </c>
      <c r="K158" s="155" t="n">
        <f aca="false">ОИ4!K35</f>
        <v>0</v>
      </c>
      <c r="L158" s="155" t="n">
        <f aca="false">ОИ4!L35</f>
        <v>0</v>
      </c>
      <c r="M158" s="155" t="n">
        <f aca="false">ОИ4!M35</f>
        <v>0</v>
      </c>
      <c r="N158" s="155" t="n">
        <f aca="false">ОИ4!N35</f>
        <v>0</v>
      </c>
      <c r="O158" s="155" t="n">
        <f aca="false">ОИ4!O35</f>
        <v>0</v>
      </c>
      <c r="P158" s="155" t="n">
        <f aca="false">ОИ4!P35</f>
        <v>0</v>
      </c>
      <c r="Q158" s="155" t="n">
        <f aca="false">ОИ4!Q35</f>
        <v>0</v>
      </c>
      <c r="R158" s="155" t="n">
        <f aca="false">ОИ4!R35</f>
        <v>0.399129672909935</v>
      </c>
    </row>
    <row r="159" customFormat="false" ht="15.75" hidden="false" customHeight="false" outlineLevel="0" collapsed="false">
      <c r="A159" s="1" t="n">
        <v>35</v>
      </c>
      <c r="B159" s="1" t="s">
        <v>36</v>
      </c>
      <c r="C159" s="155" t="e">
        <f aca="false">ОИ4!C36</f>
        <v>#VALUE!</v>
      </c>
      <c r="D159" s="155" t="e">
        <f aca="false">ОИ4!D36</f>
        <v>#VALUE!</v>
      </c>
      <c r="E159" s="155" t="n">
        <f aca="false">ОИ4!E36</f>
        <v>0</v>
      </c>
      <c r="F159" s="155" t="n">
        <f aca="false">ОИ4!F36</f>
        <v>0</v>
      </c>
      <c r="G159" s="155" t="n">
        <f aca="false">ОИ4!G36</f>
        <v>0</v>
      </c>
      <c r="H159" s="155" t="n">
        <f aca="false">ОИ4!H36</f>
        <v>0</v>
      </c>
      <c r="I159" s="155" t="n">
        <f aca="false">ОИ4!I36</f>
        <v>0</v>
      </c>
      <c r="J159" s="155" t="n">
        <f aca="false">ОИ4!J36</f>
        <v>0</v>
      </c>
      <c r="K159" s="155" t="n">
        <f aca="false">ОИ4!K36</f>
        <v>0</v>
      </c>
      <c r="L159" s="155" t="n">
        <f aca="false">ОИ4!L36</f>
        <v>0</v>
      </c>
      <c r="M159" s="155" t="n">
        <f aca="false">ОИ4!M36</f>
        <v>0</v>
      </c>
      <c r="N159" s="155" t="n">
        <f aca="false">ОИ4!N36</f>
        <v>0</v>
      </c>
      <c r="O159" s="155" t="n">
        <f aca="false">ОИ4!O36</f>
        <v>0</v>
      </c>
      <c r="P159" s="155" t="n">
        <f aca="false">ОИ4!P36</f>
        <v>0</v>
      </c>
      <c r="Q159" s="155" t="n">
        <f aca="false">ОИ4!Q36</f>
        <v>0</v>
      </c>
      <c r="R159" s="155" t="n">
        <f aca="false">ОИ4!R36</f>
        <v>0.516966287229988</v>
      </c>
    </row>
    <row r="160" customFormat="false" ht="15.75" hidden="false" customHeight="false" outlineLevel="0" collapsed="false">
      <c r="A160" s="1" t="n">
        <v>36</v>
      </c>
      <c r="B160" s="1" t="s">
        <v>37</v>
      </c>
      <c r="C160" s="155"/>
      <c r="D160" s="155"/>
      <c r="E160" s="155"/>
      <c r="F160" s="155"/>
      <c r="G160" s="155"/>
      <c r="H160" s="155"/>
      <c r="I160" s="155"/>
      <c r="J160" s="155"/>
      <c r="K160" s="155"/>
      <c r="L160" s="155" t="n">
        <f aca="false">ОИ4!L37</f>
        <v>0</v>
      </c>
      <c r="M160" s="155" t="n">
        <f aca="false">ОИ4!M37</f>
        <v>0</v>
      </c>
      <c r="N160" s="155" t="n">
        <f aca="false">ОИ4!N37</f>
        <v>0</v>
      </c>
      <c r="O160" s="155" t="n">
        <f aca="false">ОИ4!O37</f>
        <v>0</v>
      </c>
      <c r="P160" s="155" t="n">
        <f aca="false">ОИ4!P37</f>
        <v>0</v>
      </c>
      <c r="Q160" s="155" t="n">
        <f aca="false">ОИ4!Q37</f>
        <v>0</v>
      </c>
      <c r="R160" s="155" t="n">
        <f aca="false">ОИ4!R37</f>
        <v>0.49942823761296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43"/>
  <sheetViews>
    <sheetView showFormulas="false" showGridLines="true" showRowColHeaders="true" showZeros="true" rightToLeft="false" tabSelected="false" showOutlineSymbols="true" defaultGridColor="true" view="normal" topLeftCell="A130" colorId="64" zoomScale="70" zoomScaleNormal="70" zoomScalePageLayoutView="100" workbookViewId="0">
      <selection pane="topLeft" activeCell="H174" activeCellId="1" sqref="C1:C83 H174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38"/>
    <col collapsed="false" customWidth="true" hidden="false" outlineLevel="0" max="3" min="3" style="0" width="16.43"/>
    <col collapsed="false" customWidth="true" hidden="false" outlineLevel="0" max="4" min="4" style="0" width="14.86"/>
    <col collapsed="false" customWidth="true" hidden="false" outlineLevel="0" max="5" min="5" style="0" width="15.43"/>
    <col collapsed="false" customWidth="true" hidden="false" outlineLevel="0" max="18" min="6" style="0" width="11.86"/>
  </cols>
  <sheetData>
    <row r="1" customFormat="false" ht="63" hidden="false" customHeight="fals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7.25" hidden="false" customHeight="true" outlineLevel="0" collapsed="false">
      <c r="A2" s="118" t="n">
        <v>37</v>
      </c>
      <c r="B2" s="1" t="s">
        <v>38</v>
      </c>
      <c r="C2" s="167" t="n">
        <f aca="false">'13.1н'!B38</f>
        <v>0.264153677988544</v>
      </c>
      <c r="D2" s="167" t="n">
        <f aca="false">'13.2н'!B38</f>
        <v>0.23693685855448</v>
      </c>
      <c r="E2" s="167" t="n">
        <f aca="false">'13.3н'!B38</f>
        <v>0.00984322355759596</v>
      </c>
    </row>
    <row r="3" customFormat="false" ht="15.75" hidden="false" customHeight="false" outlineLevel="0" collapsed="false">
      <c r="A3" s="118" t="n">
        <v>38</v>
      </c>
      <c r="B3" s="1" t="s">
        <v>39</v>
      </c>
      <c r="C3" s="167" t="n">
        <f aca="false">'13.1н'!B39</f>
        <v>0.296454714492463</v>
      </c>
      <c r="D3" s="167" t="n">
        <f aca="false">'13.2н'!B39</f>
        <v>0.0231698278792757</v>
      </c>
      <c r="E3" s="167" t="n">
        <f aca="false">'13.3н'!B39</f>
        <v>4.95410268802712E-005</v>
      </c>
    </row>
    <row r="4" customFormat="false" ht="15.75" hidden="false" customHeight="false" outlineLevel="0" collapsed="false">
      <c r="A4" s="118" t="n">
        <v>39</v>
      </c>
      <c r="B4" s="1" t="s">
        <v>40</v>
      </c>
      <c r="C4" s="167" t="n">
        <f aca="false">'13.1н'!B40</f>
        <v>0.369875741412014</v>
      </c>
      <c r="D4" s="167" t="n">
        <f aca="false">'13.2н'!B40</f>
        <v>0.46562548287569</v>
      </c>
      <c r="E4" s="167" t="n">
        <f aca="false">'13.3н'!B40</f>
        <v>0.090196387441357</v>
      </c>
    </row>
    <row r="5" customFormat="false" ht="15.75" hidden="false" customHeight="false" outlineLevel="0" collapsed="false">
      <c r="A5" s="118" t="n">
        <v>40</v>
      </c>
      <c r="B5" s="1" t="s">
        <v>41</v>
      </c>
      <c r="C5" s="167" t="n">
        <f aca="false">'13.1н'!B41</f>
        <v>0.443256933143178</v>
      </c>
      <c r="D5" s="167" t="n">
        <f aca="false">'13.2н'!B41</f>
        <v>0.486349656672455</v>
      </c>
      <c r="E5" s="167" t="n">
        <f aca="false">'13.3н'!B41</f>
        <v>0.0464191060779154</v>
      </c>
    </row>
    <row r="6" customFormat="false" ht="15.75" hidden="false" customHeight="false" outlineLevel="0" collapsed="false">
      <c r="A6" s="118" t="n">
        <v>41</v>
      </c>
      <c r="B6" s="1" t="s">
        <v>42</v>
      </c>
      <c r="C6" s="167" t="n">
        <f aca="false">'13.1н'!B42</f>
        <v>0.403991225268919</v>
      </c>
      <c r="D6" s="167" t="n">
        <f aca="false">'13.2н'!B42</f>
        <v>0.541856064155874</v>
      </c>
      <c r="E6" s="167" t="n">
        <f aca="false">'13.3н'!B42</f>
        <v>0.175359893403495</v>
      </c>
    </row>
    <row r="7" customFormat="false" ht="15.75" hidden="false" customHeight="false" outlineLevel="0" collapsed="false">
      <c r="A7" s="118" t="n">
        <v>42</v>
      </c>
      <c r="B7" s="1" t="s">
        <v>43</v>
      </c>
      <c r="C7" s="167" t="n">
        <f aca="false">'13.1н'!B43</f>
        <v>0.304797429339602</v>
      </c>
      <c r="D7" s="167" t="n">
        <f aca="false">'13.2н'!B43</f>
        <v>0.111555127780873</v>
      </c>
      <c r="E7" s="167" t="n">
        <f aca="false">'13.3н'!B43</f>
        <v>0.00136496755169717</v>
      </c>
    </row>
    <row r="8" customFormat="false" ht="15.75" hidden="false" customHeight="false" outlineLevel="0" collapsed="false">
      <c r="A8" s="118" t="n">
        <v>43</v>
      </c>
      <c r="B8" s="1" t="s">
        <v>44</v>
      </c>
      <c r="C8" s="167" t="n">
        <f aca="false">'13.1н'!B44</f>
        <v>0.50955050215665</v>
      </c>
      <c r="D8" s="167" t="n">
        <f aca="false">'13.2н'!B44</f>
        <v>0.621074534651479</v>
      </c>
      <c r="E8" s="167" t="n">
        <f aca="false">'13.3н'!B44</f>
        <v>0.33701604313854</v>
      </c>
    </row>
    <row r="17" customFormat="false" ht="15.75" hidden="false" customHeight="false" outlineLevel="0" collapsed="false"/>
    <row r="18" customFormat="false" ht="60.75" hidden="false" customHeight="false" outlineLevel="0" collapsed="false">
      <c r="A18" s="118" t="s">
        <v>0</v>
      </c>
      <c r="B18" s="1" t="s">
        <v>1</v>
      </c>
      <c r="C18" s="101" t="s">
        <v>174</v>
      </c>
      <c r="D18" s="101" t="s">
        <v>179</v>
      </c>
      <c r="E18" s="101" t="s">
        <v>184</v>
      </c>
    </row>
    <row r="19" customFormat="false" ht="15.75" hidden="false" customHeight="false" outlineLevel="0" collapsed="false">
      <c r="A19" s="118" t="n">
        <v>37</v>
      </c>
      <c r="B19" s="1" t="s">
        <v>38</v>
      </c>
      <c r="C19" s="167" t="n">
        <f aca="false">'14.1н'!B38</f>
        <v>0.0183548470165716</v>
      </c>
      <c r="D19" s="167" t="n">
        <f aca="false">'14.2н'!B38</f>
        <v>0.00423046168402005</v>
      </c>
      <c r="E19" s="167" t="n">
        <f aca="false">'14.3н'!B38</f>
        <v>2.6444674108326E-006</v>
      </c>
    </row>
    <row r="20" customFormat="false" ht="15.75" hidden="false" customHeight="false" outlineLevel="0" collapsed="false">
      <c r="A20" s="118" t="n">
        <v>38</v>
      </c>
      <c r="B20" s="1" t="s">
        <v>39</v>
      </c>
      <c r="C20" s="167" t="n">
        <f aca="false">'14.1н'!B39</f>
        <v>0.000285662837426004</v>
      </c>
      <c r="D20" s="167" t="n">
        <f aca="false">'14.2н'!B39</f>
        <v>0.0514269976800375</v>
      </c>
      <c r="E20" s="167" t="n">
        <f aca="false">'14.3н'!B39</f>
        <v>0.0217560232675409</v>
      </c>
    </row>
    <row r="21" customFormat="false" ht="15.75" hidden="false" customHeight="false" outlineLevel="0" collapsed="false">
      <c r="A21" s="118" t="n">
        <v>39</v>
      </c>
      <c r="B21" s="1" t="s">
        <v>40</v>
      </c>
      <c r="C21" s="167" t="n">
        <f aca="false">'14.1н'!B40</f>
        <v>0.201393325261047</v>
      </c>
      <c r="D21" s="167" t="n">
        <f aca="false">'14.2н'!B40</f>
        <v>0.0214439388162783</v>
      </c>
      <c r="E21" s="167" t="n">
        <f aca="false">'14.3н'!B40</f>
        <v>2.24691642323031E-008</v>
      </c>
    </row>
    <row r="22" customFormat="false" ht="15.75" hidden="false" customHeight="false" outlineLevel="0" collapsed="false">
      <c r="A22" s="118" t="n">
        <v>40</v>
      </c>
      <c r="B22" s="1" t="s">
        <v>41</v>
      </c>
      <c r="C22" s="167" t="n">
        <f aca="false">'14.1н'!B41</f>
        <v>0.120513081584012</v>
      </c>
      <c r="D22" s="167" t="n">
        <f aca="false">'14.2н'!B41</f>
        <v>2.20503086898401E-009</v>
      </c>
      <c r="E22" s="167" t="n">
        <f aca="false">'14.3н'!B41</f>
        <v>1.14163928892243E-010</v>
      </c>
    </row>
    <row r="23" customFormat="false" ht="15.75" hidden="false" customHeight="false" outlineLevel="0" collapsed="false">
      <c r="A23" s="118" t="n">
        <v>41</v>
      </c>
      <c r="B23" s="1" t="s">
        <v>42</v>
      </c>
      <c r="C23" s="167" t="n">
        <f aca="false">'14.1н'!B42</f>
        <v>0.0157186452356886</v>
      </c>
      <c r="D23" s="167" t="n">
        <f aca="false">'14.2н'!B42</f>
        <v>0.00241435041124322</v>
      </c>
      <c r="E23" s="167" t="n">
        <f aca="false">'14.3н'!B42</f>
        <v>1.72338830478794E-006</v>
      </c>
    </row>
    <row r="24" customFormat="false" ht="15.75" hidden="false" customHeight="false" outlineLevel="0" collapsed="false">
      <c r="A24" s="118" t="n">
        <v>42</v>
      </c>
      <c r="B24" s="1" t="s">
        <v>43</v>
      </c>
      <c r="C24" s="167" t="n">
        <f aca="false">'14.1н'!B43</f>
        <v>0.00114525538158481</v>
      </c>
      <c r="D24" s="167" t="n">
        <f aca="false">'14.2н'!B43</f>
        <v>1.11117557794989E-005</v>
      </c>
      <c r="E24" s="167" t="n">
        <f aca="false">'14.3н'!B43</f>
        <v>9.49879091916646E-196</v>
      </c>
    </row>
    <row r="25" customFormat="false" ht="15.75" hidden="false" customHeight="false" outlineLevel="0" collapsed="false">
      <c r="A25" s="118" t="n">
        <v>43</v>
      </c>
      <c r="B25" s="1" t="s">
        <v>44</v>
      </c>
      <c r="C25" s="167" t="n">
        <f aca="false">'14.1н'!B44</f>
        <v>0.103431695841582</v>
      </c>
      <c r="D25" s="167" t="n">
        <f aca="false">'14.2н'!B44</f>
        <v>0.0551167790556558</v>
      </c>
      <c r="E25" s="167" t="n">
        <f aca="false">'14.3н'!B44</f>
        <v>0.105749717165223</v>
      </c>
    </row>
    <row r="32" customFormat="false" ht="15.75" hidden="false" customHeight="false" outlineLevel="0" collapsed="false"/>
    <row r="33" customFormat="false" ht="45.75" hidden="false" customHeight="false" outlineLevel="0" collapsed="false">
      <c r="A33" s="118" t="s">
        <v>0</v>
      </c>
      <c r="B33" s="1" t="s">
        <v>1</v>
      </c>
      <c r="C33" s="101" t="s">
        <v>188</v>
      </c>
      <c r="D33" s="101" t="s">
        <v>192</v>
      </c>
      <c r="E33" s="101" t="s">
        <v>197</v>
      </c>
    </row>
    <row r="34" customFormat="false" ht="15.75" hidden="false" customHeight="false" outlineLevel="0" collapsed="false">
      <c r="A34" s="118" t="n">
        <v>37</v>
      </c>
      <c r="B34" s="1" t="s">
        <v>38</v>
      </c>
      <c r="C34" s="167" t="n">
        <f aca="false">'15.1н'!B38</f>
        <v>0.424267469793651</v>
      </c>
      <c r="D34" s="167" t="n">
        <f aca="false">'15.2н'!B38</f>
        <v>0.644820794833762</v>
      </c>
      <c r="E34" s="167" t="n">
        <f aca="false">'15.3н'!B38</f>
        <v>0.316534779153307</v>
      </c>
    </row>
    <row r="35" customFormat="false" ht="15.75" hidden="false" customHeight="false" outlineLevel="0" collapsed="false">
      <c r="A35" s="118" t="n">
        <v>38</v>
      </c>
      <c r="B35" s="1" t="s">
        <v>39</v>
      </c>
      <c r="C35" s="167" t="n">
        <f aca="false">'15.1н'!B39</f>
        <v>0.0414212739401178</v>
      </c>
      <c r="D35" s="167" t="n">
        <f aca="false">'15.2н'!B39</f>
        <v>0.000188434989021959</v>
      </c>
      <c r="E35" s="167" t="n">
        <f aca="false">'15.3н'!B39</f>
        <v>0.0832797416706279</v>
      </c>
    </row>
    <row r="36" customFormat="false" ht="15.75" hidden="false" customHeight="false" outlineLevel="0" collapsed="false">
      <c r="A36" s="118" t="n">
        <v>39</v>
      </c>
      <c r="B36" s="1" t="s">
        <v>40</v>
      </c>
      <c r="C36" s="167" t="n">
        <f aca="false">'15.1н'!B40</f>
        <v>0.351598994930372</v>
      </c>
      <c r="D36" s="167" t="n">
        <f aca="false">'15.2н'!B40</f>
        <v>0.258593966247146</v>
      </c>
      <c r="E36" s="167" t="n">
        <f aca="false">'15.3н'!B40</f>
        <v>0.288656442595818</v>
      </c>
    </row>
    <row r="37" customFormat="false" ht="15.75" hidden="false" customHeight="false" outlineLevel="0" collapsed="false">
      <c r="A37" s="118" t="n">
        <v>40</v>
      </c>
      <c r="B37" s="1" t="s">
        <v>41</v>
      </c>
      <c r="C37" s="167" t="n">
        <f aca="false">'15.1н'!B41</f>
        <v>0.144655019401791</v>
      </c>
      <c r="D37" s="167" t="n">
        <f aca="false">'15.2н'!B41</f>
        <v>0.0215911717396231</v>
      </c>
      <c r="E37" s="167" t="n">
        <f aca="false">'15.3н'!B41</f>
        <v>0.24678440129153</v>
      </c>
    </row>
    <row r="38" customFormat="false" ht="15.75" hidden="false" customHeight="false" outlineLevel="0" collapsed="false">
      <c r="A38" s="118" t="n">
        <v>41</v>
      </c>
      <c r="B38" s="1" t="s">
        <v>42</v>
      </c>
      <c r="C38" s="167" t="n">
        <f aca="false">'15.1н'!B42</f>
        <v>0.372407573617447</v>
      </c>
      <c r="D38" s="167" t="n">
        <f aca="false">'15.2н'!B42</f>
        <v>0.231865441665778</v>
      </c>
      <c r="E38" s="167" t="n">
        <f aca="false">'15.3н'!B42</f>
        <v>0.261743386845582</v>
      </c>
    </row>
    <row r="39" customFormat="false" ht="15.75" hidden="false" customHeight="false" outlineLevel="0" collapsed="false">
      <c r="A39" s="118" t="n">
        <v>42</v>
      </c>
      <c r="B39" s="1" t="s">
        <v>43</v>
      </c>
      <c r="C39" s="167" t="n">
        <f aca="false">'15.1н'!B43</f>
        <v>0.271814450676265</v>
      </c>
      <c r="D39" s="167" t="n">
        <f aca="false">'15.2н'!B43</f>
        <v>0.401679134991574</v>
      </c>
      <c r="E39" s="167" t="n">
        <f aca="false">'15.3н'!B43</f>
        <v>0.296112086471682</v>
      </c>
    </row>
    <row r="40" customFormat="false" ht="15.75" hidden="false" customHeight="false" outlineLevel="0" collapsed="false">
      <c r="A40" s="118" t="n">
        <v>43</v>
      </c>
      <c r="B40" s="1" t="s">
        <v>44</v>
      </c>
      <c r="C40" s="167" t="n">
        <f aca="false">'15.1н'!B44</f>
        <v>0.41973295471669</v>
      </c>
      <c r="D40" s="167" t="n">
        <f aca="false">'15.2н'!B44</f>
        <v>0.470735238489482</v>
      </c>
      <c r="E40" s="167" t="n">
        <f aca="false">'15.3н'!B44</f>
        <v>0.416134606789491</v>
      </c>
    </row>
    <row r="49" customFormat="false" ht="15.75" hidden="false" customHeight="false" outlineLevel="0" collapsed="false"/>
    <row r="50" customFormat="false" ht="63.75" hidden="false" customHeight="false" outlineLevel="0" collapsed="false">
      <c r="A50" s="118" t="s">
        <v>0</v>
      </c>
      <c r="B50" s="1" t="s">
        <v>1</v>
      </c>
      <c r="C50" s="101" t="s">
        <v>203</v>
      </c>
      <c r="D50" s="153" t="s">
        <v>209</v>
      </c>
      <c r="E50" s="101" t="s">
        <v>215</v>
      </c>
    </row>
    <row r="51" customFormat="false" ht="15.75" hidden="false" customHeight="false" outlineLevel="0" collapsed="false">
      <c r="A51" s="118" t="n">
        <v>37</v>
      </c>
      <c r="B51" s="1" t="s">
        <v>38</v>
      </c>
      <c r="C51" s="167" t="n">
        <f aca="false">'16.1н'!B38</f>
        <v>0.246782916537678</v>
      </c>
      <c r="D51" s="167" t="n">
        <f aca="false">'16.2н'!B38</f>
        <v>0.420448207626857</v>
      </c>
      <c r="E51" s="167" t="n">
        <f aca="false">'16.3н'!B38</f>
        <v>0.303811839995117</v>
      </c>
    </row>
    <row r="52" customFormat="false" ht="15.75" hidden="false" customHeight="false" outlineLevel="0" collapsed="false">
      <c r="A52" s="118" t="n">
        <v>38</v>
      </c>
      <c r="B52" s="1" t="s">
        <v>39</v>
      </c>
      <c r="C52" s="167" t="n">
        <f aca="false">'16.1н'!B39</f>
        <v>0.288838174218068</v>
      </c>
      <c r="D52" s="167" t="n">
        <f aca="false">'16.2н'!B39</f>
        <v>0.331629283913622</v>
      </c>
      <c r="E52" s="167" t="n">
        <f aca="false">'16.3н'!B39</f>
        <v>0.361817309360095</v>
      </c>
    </row>
    <row r="53" customFormat="false" ht="15.75" hidden="false" customHeight="false" outlineLevel="0" collapsed="false">
      <c r="A53" s="118" t="n">
        <v>39</v>
      </c>
      <c r="B53" s="1" t="s">
        <v>40</v>
      </c>
      <c r="C53" s="167" t="n">
        <f aca="false">'16.1н'!B40</f>
        <v>0.470984014570121</v>
      </c>
      <c r="D53" s="167" t="n">
        <f aca="false">'16.2н'!B40</f>
        <v>0.443280277314643</v>
      </c>
      <c r="E53" s="167" t="n">
        <f aca="false">'16.3н'!B40</f>
        <v>0.320458391822719</v>
      </c>
    </row>
    <row r="54" customFormat="false" ht="15.75" hidden="false" customHeight="false" outlineLevel="0" collapsed="false">
      <c r="A54" s="118" t="n">
        <v>40</v>
      </c>
      <c r="B54" s="1" t="s">
        <v>41</v>
      </c>
      <c r="C54" s="167" t="n">
        <f aca="false">'16.1н'!B41</f>
        <v>0.207256921497306</v>
      </c>
      <c r="D54" s="167" t="n">
        <f aca="false">'16.2н'!B41</f>
        <v>0.451629305734838</v>
      </c>
      <c r="E54" s="167" t="n">
        <f aca="false">'16.3н'!B41</f>
        <v>0.444355802990721</v>
      </c>
    </row>
    <row r="55" customFormat="false" ht="15.75" hidden="false" customHeight="false" outlineLevel="0" collapsed="false">
      <c r="A55" s="118" t="n">
        <v>41</v>
      </c>
      <c r="B55" s="1" t="s">
        <v>42</v>
      </c>
      <c r="C55" s="167" t="n">
        <f aca="false">'16.1н'!B42</f>
        <v>0.284748768239075</v>
      </c>
      <c r="D55" s="167" t="n">
        <f aca="false">'16.2н'!B42</f>
        <v>0.556867269959093</v>
      </c>
      <c r="E55" s="167" t="n">
        <f aca="false">'16.3н'!B42</f>
        <v>0.341676806809735</v>
      </c>
    </row>
    <row r="56" customFormat="false" ht="15.75" hidden="false" customHeight="false" outlineLevel="0" collapsed="false">
      <c r="A56" s="118" t="n">
        <v>42</v>
      </c>
      <c r="B56" s="1" t="s">
        <v>43</v>
      </c>
      <c r="C56" s="167" t="n">
        <f aca="false">'16.1н'!B43</f>
        <v>0.42383483535902</v>
      </c>
      <c r="D56" s="167" t="n">
        <f aca="false">'16.2н'!B43</f>
        <v>0.425866427346767</v>
      </c>
      <c r="E56" s="167" t="n">
        <f aca="false">'16.3н'!B43</f>
        <v>0.420448207626857</v>
      </c>
    </row>
    <row r="57" customFormat="false" ht="15.75" hidden="false" customHeight="false" outlineLevel="0" collapsed="false">
      <c r="A57" s="118" t="n">
        <v>43</v>
      </c>
      <c r="B57" s="1" t="s">
        <v>44</v>
      </c>
      <c r="C57" s="167" t="n">
        <f aca="false">'16.1н'!B44</f>
        <v>0.37151738729101</v>
      </c>
      <c r="D57" s="167" t="n">
        <f aca="false">'16.2н'!B44</f>
        <v>0.505487748644489</v>
      </c>
      <c r="E57" s="167" t="n">
        <f aca="false">'16.3н'!B44</f>
        <v>0.448166048068928</v>
      </c>
    </row>
    <row r="67" customFormat="false" ht="15.75" hidden="false" customHeight="false" outlineLevel="0" collapsed="false">
      <c r="A67" s="1" t="s">
        <v>0</v>
      </c>
      <c r="B67" s="1"/>
      <c r="C67" s="1" t="n">
        <v>2005</v>
      </c>
      <c r="D67" s="1" t="n">
        <v>2006</v>
      </c>
      <c r="E67" s="1" t="n">
        <v>2007</v>
      </c>
      <c r="F67" s="1" t="n">
        <v>2008</v>
      </c>
      <c r="G67" s="1" t="n">
        <v>2009</v>
      </c>
      <c r="H67" s="1" t="n">
        <v>2010</v>
      </c>
      <c r="I67" s="1" t="n">
        <v>2011</v>
      </c>
      <c r="J67" s="1" t="n">
        <v>2012</v>
      </c>
      <c r="K67" s="1" t="n">
        <v>2013</v>
      </c>
      <c r="L67" s="1" t="n">
        <v>2014</v>
      </c>
      <c r="M67" s="1" t="n">
        <v>2015</v>
      </c>
      <c r="N67" s="1" t="n">
        <v>2016</v>
      </c>
      <c r="O67" s="1" t="n">
        <v>2017</v>
      </c>
      <c r="P67" s="1" t="n">
        <v>2018</v>
      </c>
      <c r="Q67" s="1" t="n">
        <v>2019</v>
      </c>
      <c r="R67" s="1" t="n">
        <v>2020</v>
      </c>
    </row>
    <row r="68" customFormat="false" ht="15.75" hidden="false" customHeight="false" outlineLevel="0" collapsed="false">
      <c r="A68" s="1" t="n">
        <v>37</v>
      </c>
      <c r="B68" s="1" t="s">
        <v>38</v>
      </c>
      <c r="C68" s="155" t="e">
        <f aca="false">ОИ1!C38</f>
        <v>#VALUE!</v>
      </c>
      <c r="D68" s="155" t="e">
        <f aca="false">ОИ1!D38</f>
        <v>#VALUE!</v>
      </c>
      <c r="E68" s="155" t="n">
        <f aca="false">ОИ1!E38</f>
        <v>0</v>
      </c>
      <c r="F68" s="155" t="n">
        <f aca="false">ОИ1!F38</f>
        <v>0</v>
      </c>
      <c r="G68" s="155" t="n">
        <f aca="false">ОИ1!G38</f>
        <v>0</v>
      </c>
      <c r="H68" s="155" t="n">
        <f aca="false">ОИ1!H38</f>
        <v>0</v>
      </c>
      <c r="I68" s="155" t="n">
        <f aca="false">ОИ1!I38</f>
        <v>0</v>
      </c>
      <c r="J68" s="155" t="n">
        <f aca="false">ОИ1!J38</f>
        <v>0</v>
      </c>
      <c r="K68" s="155" t="n">
        <f aca="false">ОИ1!K38</f>
        <v>0</v>
      </c>
      <c r="L68" s="155" t="n">
        <f aca="false">ОИ1!L38</f>
        <v>0</v>
      </c>
      <c r="M68" s="155" t="n">
        <f aca="false">ОИ1!M38</f>
        <v>0</v>
      </c>
      <c r="N68" s="155" t="n">
        <f aca="false">ОИ1!N38</f>
        <v>0</v>
      </c>
      <c r="O68" s="155" t="n">
        <f aca="false">ОИ1!O38</f>
        <v>0</v>
      </c>
      <c r="P68" s="155" t="n">
        <f aca="false">ОИ1!P38</f>
        <v>0</v>
      </c>
      <c r="Q68" s="155" t="n">
        <f aca="false">ОИ1!Q38</f>
        <v>0</v>
      </c>
      <c r="R68" s="155" t="n">
        <f aca="false">ОИ1!R38</f>
        <v>0.170311253366873</v>
      </c>
    </row>
    <row r="69" customFormat="false" ht="15.75" hidden="false" customHeight="false" outlineLevel="0" collapsed="false">
      <c r="A69" s="1" t="n">
        <v>38</v>
      </c>
      <c r="B69" s="1" t="s">
        <v>39</v>
      </c>
      <c r="C69" s="155" t="e">
        <f aca="false">ОИ1!C39</f>
        <v>#VALUE!</v>
      </c>
      <c r="D69" s="155" t="e">
        <f aca="false">ОИ1!D39</f>
        <v>#VALUE!</v>
      </c>
      <c r="E69" s="155" t="n">
        <f aca="false">ОИ1!E39</f>
        <v>0</v>
      </c>
      <c r="F69" s="155" t="n">
        <f aca="false">ОИ1!F39</f>
        <v>0</v>
      </c>
      <c r="G69" s="155" t="n">
        <f aca="false">ОИ1!G39</f>
        <v>0</v>
      </c>
      <c r="H69" s="155" t="n">
        <f aca="false">ОИ1!H39</f>
        <v>0</v>
      </c>
      <c r="I69" s="155" t="n">
        <f aca="false">ОИ1!I39</f>
        <v>0</v>
      </c>
      <c r="J69" s="155" t="n">
        <f aca="false">ОИ1!J39</f>
        <v>0</v>
      </c>
      <c r="K69" s="155" t="n">
        <f aca="false">ОИ1!K39</f>
        <v>0</v>
      </c>
      <c r="L69" s="155" t="n">
        <f aca="false">ОИ1!L39</f>
        <v>0</v>
      </c>
      <c r="M69" s="155" t="n">
        <f aca="false">ОИ1!M39</f>
        <v>0</v>
      </c>
      <c r="N69" s="155" t="n">
        <f aca="false">ОИ1!N39</f>
        <v>0</v>
      </c>
      <c r="O69" s="155" t="n">
        <f aca="false">ОИ1!O39</f>
        <v>0</v>
      </c>
      <c r="P69" s="155" t="n">
        <f aca="false">ОИ1!P39</f>
        <v>0</v>
      </c>
      <c r="Q69" s="155" t="n">
        <f aca="false">ОИ1!Q39</f>
        <v>0</v>
      </c>
      <c r="R69" s="155" t="n">
        <f aca="false">ОИ1!R39</f>
        <v>0.10655802779954</v>
      </c>
    </row>
    <row r="70" customFormat="false" ht="15.75" hidden="false" customHeight="false" outlineLevel="0" collapsed="false">
      <c r="A70" s="1" t="n">
        <v>39</v>
      </c>
      <c r="B70" s="1" t="s">
        <v>40</v>
      </c>
      <c r="C70" s="155" t="e">
        <f aca="false">ОИ1!C40</f>
        <v>#VALUE!</v>
      </c>
      <c r="D70" s="155" t="e">
        <f aca="false">ОИ1!D40</f>
        <v>#VALUE!</v>
      </c>
      <c r="E70" s="155" t="n">
        <f aca="false">ОИ1!E40</f>
        <v>0</v>
      </c>
      <c r="F70" s="155" t="n">
        <f aca="false">ОИ1!F40</f>
        <v>0</v>
      </c>
      <c r="G70" s="155" t="n">
        <f aca="false">ОИ1!G40</f>
        <v>0</v>
      </c>
      <c r="H70" s="155" t="n">
        <f aca="false">ОИ1!H40</f>
        <v>0</v>
      </c>
      <c r="I70" s="155" t="n">
        <f aca="false">ОИ1!I40</f>
        <v>0</v>
      </c>
      <c r="J70" s="155" t="n">
        <f aca="false">ОИ1!J40</f>
        <v>0</v>
      </c>
      <c r="K70" s="155" t="n">
        <f aca="false">ОИ1!K40</f>
        <v>0</v>
      </c>
      <c r="L70" s="155" t="n">
        <f aca="false">ОИ1!L40</f>
        <v>0</v>
      </c>
      <c r="M70" s="155" t="n">
        <f aca="false">ОИ1!M40</f>
        <v>0</v>
      </c>
      <c r="N70" s="155" t="n">
        <f aca="false">ОИ1!N40</f>
        <v>0</v>
      </c>
      <c r="O70" s="155" t="n">
        <f aca="false">ОИ1!O40</f>
        <v>0</v>
      </c>
      <c r="P70" s="155" t="n">
        <f aca="false">ОИ1!P40</f>
        <v>0</v>
      </c>
      <c r="Q70" s="155" t="n">
        <f aca="false">ОИ1!Q40</f>
        <v>0</v>
      </c>
      <c r="R70" s="155" t="n">
        <f aca="false">ОИ1!R40</f>
        <v>0.308565870576354</v>
      </c>
    </row>
    <row r="71" customFormat="false" ht="15.75" hidden="false" customHeight="false" outlineLevel="0" collapsed="false">
      <c r="A71" s="1" t="n">
        <v>40</v>
      </c>
      <c r="B71" s="1" t="s">
        <v>41</v>
      </c>
      <c r="C71" s="155" t="e">
        <f aca="false">ОИ1!C41</f>
        <v>#VALUE!</v>
      </c>
      <c r="D71" s="155" t="e">
        <f aca="false">ОИ1!D41</f>
        <v>#VALUE!</v>
      </c>
      <c r="E71" s="155" t="n">
        <f aca="false">ОИ1!E41</f>
        <v>0</v>
      </c>
      <c r="F71" s="155" t="n">
        <f aca="false">ОИ1!F41</f>
        <v>0</v>
      </c>
      <c r="G71" s="155" t="n">
        <f aca="false">ОИ1!G41</f>
        <v>0</v>
      </c>
      <c r="H71" s="155" t="n">
        <f aca="false">ОИ1!H41</f>
        <v>0</v>
      </c>
      <c r="I71" s="155" t="n">
        <f aca="false">ОИ1!I41</f>
        <v>0</v>
      </c>
      <c r="J71" s="155" t="n">
        <f aca="false">ОИ1!J41</f>
        <v>0</v>
      </c>
      <c r="K71" s="155" t="n">
        <f aca="false">ОИ1!K41</f>
        <v>0</v>
      </c>
      <c r="L71" s="155" t="n">
        <f aca="false">ОИ1!L41</f>
        <v>0</v>
      </c>
      <c r="M71" s="155" t="n">
        <f aca="false">ОИ1!M41</f>
        <v>0</v>
      </c>
      <c r="N71" s="155" t="n">
        <f aca="false">ОИ1!N41</f>
        <v>0</v>
      </c>
      <c r="O71" s="155" t="n">
        <f aca="false">ОИ1!O41</f>
        <v>0</v>
      </c>
      <c r="P71" s="155" t="n">
        <f aca="false">ОИ1!P41</f>
        <v>0</v>
      </c>
      <c r="Q71" s="155" t="n">
        <f aca="false">ОИ1!Q41</f>
        <v>0</v>
      </c>
      <c r="R71" s="155" t="n">
        <f aca="false">ОИ1!R41</f>
        <v>0.325341898631183</v>
      </c>
    </row>
    <row r="72" customFormat="false" ht="15.75" hidden="false" customHeight="false" outlineLevel="0" collapsed="false">
      <c r="A72" s="1" t="n">
        <v>41</v>
      </c>
      <c r="B72" s="1" t="s">
        <v>42</v>
      </c>
      <c r="C72" s="155" t="e">
        <f aca="false">ОИ1!C42</f>
        <v>#VALUE!</v>
      </c>
      <c r="D72" s="155" t="e">
        <f aca="false">ОИ1!D42</f>
        <v>#VALUE!</v>
      </c>
      <c r="E72" s="155" t="n">
        <f aca="false">ОИ1!E42</f>
        <v>0</v>
      </c>
      <c r="F72" s="155" t="n">
        <f aca="false">ОИ1!F42</f>
        <v>0</v>
      </c>
      <c r="G72" s="155" t="n">
        <f aca="false">ОИ1!G42</f>
        <v>0</v>
      </c>
      <c r="H72" s="155" t="n">
        <f aca="false">ОИ1!H42</f>
        <v>0</v>
      </c>
      <c r="I72" s="155" t="n">
        <f aca="false">ОИ1!I42</f>
        <v>0</v>
      </c>
      <c r="J72" s="155" t="n">
        <f aca="false">ОИ1!J42</f>
        <v>0</v>
      </c>
      <c r="K72" s="155" t="n">
        <f aca="false">ОИ1!K42</f>
        <v>0</v>
      </c>
      <c r="L72" s="155" t="n">
        <f aca="false">ОИ1!L42</f>
        <v>0</v>
      </c>
      <c r="M72" s="155" t="n">
        <f aca="false">ОИ1!M42</f>
        <v>0</v>
      </c>
      <c r="N72" s="155" t="n">
        <f aca="false">ОИ1!N42</f>
        <v>0</v>
      </c>
      <c r="O72" s="155" t="n">
        <f aca="false">ОИ1!O42</f>
        <v>0</v>
      </c>
      <c r="P72" s="155" t="n">
        <f aca="false">ОИ1!P42</f>
        <v>0</v>
      </c>
      <c r="Q72" s="155" t="n">
        <f aca="false">ОИ1!Q42</f>
        <v>0</v>
      </c>
      <c r="R72" s="155" t="n">
        <f aca="false">ОИ1!R42</f>
        <v>0.373735727609429</v>
      </c>
    </row>
    <row r="73" customFormat="false" ht="15.75" hidden="false" customHeight="false" outlineLevel="0" collapsed="false">
      <c r="A73" s="1" t="n">
        <v>42</v>
      </c>
      <c r="B73" s="1" t="s">
        <v>43</v>
      </c>
      <c r="C73" s="155" t="e">
        <f aca="false">ОИ1!C43</f>
        <v>#VALUE!</v>
      </c>
      <c r="D73" s="155" t="e">
        <f aca="false">ОИ1!D43</f>
        <v>#VALUE!</v>
      </c>
      <c r="E73" s="155" t="n">
        <f aca="false">ОИ1!E43</f>
        <v>0</v>
      </c>
      <c r="F73" s="155" t="n">
        <f aca="false">ОИ1!F43</f>
        <v>0</v>
      </c>
      <c r="G73" s="155" t="n">
        <f aca="false">ОИ1!G43</f>
        <v>0</v>
      </c>
      <c r="H73" s="155" t="n">
        <f aca="false">ОИ1!H43</f>
        <v>0</v>
      </c>
      <c r="I73" s="155" t="n">
        <f aca="false">ОИ1!I43</f>
        <v>0</v>
      </c>
      <c r="J73" s="155" t="n">
        <f aca="false">ОИ1!J43</f>
        <v>0</v>
      </c>
      <c r="K73" s="155" t="n">
        <f aca="false">ОИ1!K43</f>
        <v>0</v>
      </c>
      <c r="L73" s="155" t="n">
        <f aca="false">ОИ1!L43</f>
        <v>0</v>
      </c>
      <c r="M73" s="155" t="n">
        <f aca="false">ОИ1!M43</f>
        <v>0</v>
      </c>
      <c r="N73" s="155" t="n">
        <f aca="false">ОИ1!N43</f>
        <v>0</v>
      </c>
      <c r="O73" s="155" t="n">
        <f aca="false">ОИ1!O43</f>
        <v>0</v>
      </c>
      <c r="P73" s="155" t="n">
        <f aca="false">ОИ1!P43</f>
        <v>0</v>
      </c>
      <c r="Q73" s="155" t="n">
        <f aca="false">ОИ1!Q43</f>
        <v>0</v>
      </c>
      <c r="R73" s="155" t="n">
        <f aca="false">ОИ1!R43</f>
        <v>0.139239174890724</v>
      </c>
    </row>
    <row r="74" customFormat="false" ht="15.75" hidden="false" customHeight="false" outlineLevel="0" collapsed="false">
      <c r="A74" s="1" t="n">
        <v>43</v>
      </c>
      <c r="B74" s="1" t="s">
        <v>44</v>
      </c>
      <c r="C74" s="155" t="e">
        <f aca="false">ОИ1!C44</f>
        <v>#VALUE!</v>
      </c>
      <c r="D74" s="155" t="e">
        <f aca="false">ОИ1!D44</f>
        <v>#VALUE!</v>
      </c>
      <c r="E74" s="155" t="n">
        <f aca="false">ОИ1!E44</f>
        <v>0</v>
      </c>
      <c r="F74" s="155" t="n">
        <f aca="false">ОИ1!F44</f>
        <v>0</v>
      </c>
      <c r="G74" s="155" t="n">
        <f aca="false">ОИ1!G44</f>
        <v>0</v>
      </c>
      <c r="H74" s="155" t="n">
        <f aca="false">ОИ1!H44</f>
        <v>0</v>
      </c>
      <c r="I74" s="155" t="n">
        <f aca="false">ОИ1!I44</f>
        <v>0</v>
      </c>
      <c r="J74" s="155" t="n">
        <f aca="false">ОИ1!J44</f>
        <v>0</v>
      </c>
      <c r="K74" s="155" t="n">
        <f aca="false">ОИ1!K44</f>
        <v>0</v>
      </c>
      <c r="L74" s="155" t="n">
        <f aca="false">ОИ1!L44</f>
        <v>0</v>
      </c>
      <c r="M74" s="155" t="n">
        <f aca="false">ОИ1!M44</f>
        <v>0</v>
      </c>
      <c r="N74" s="155" t="n">
        <f aca="false">ОИ1!N44</f>
        <v>0</v>
      </c>
      <c r="O74" s="155" t="n">
        <f aca="false">ОИ1!O44</f>
        <v>0</v>
      </c>
      <c r="P74" s="155" t="n">
        <f aca="false">ОИ1!P44</f>
        <v>0</v>
      </c>
      <c r="Q74" s="155" t="n">
        <f aca="false">ОИ1!Q44</f>
        <v>0</v>
      </c>
      <c r="R74" s="155" t="n">
        <f aca="false">ОИ1!R44</f>
        <v>0.489213693315556</v>
      </c>
    </row>
    <row r="78" customFormat="false" ht="30" hidden="false" customHeight="true" outlineLevel="0" collapsed="false"/>
    <row r="79" customFormat="false" ht="39.75" hidden="false" customHeight="true" outlineLevel="0" collapsed="false"/>
    <row r="80" customFormat="false" ht="34.5" hidden="false" customHeight="true" outlineLevel="0" collapsed="false"/>
    <row r="81" customFormat="false" ht="30" hidden="false" customHeight="true" outlineLevel="0" collapsed="false"/>
    <row r="82" customFormat="false" ht="36.75" hidden="false" customHeight="true" outlineLevel="0" collapsed="false"/>
    <row r="83" customFormat="false" ht="35.25" hidden="false" customHeight="true" outlineLevel="0" collapsed="false"/>
    <row r="84" customFormat="false" ht="54.75" hidden="false" customHeight="true" outlineLevel="0" collapsed="false"/>
    <row r="88" customFormat="false" ht="15.75" hidden="false" customHeight="false" outlineLevel="0" collapsed="false">
      <c r="A88" s="1" t="s">
        <v>0</v>
      </c>
      <c r="B88" s="1"/>
      <c r="C88" s="1" t="n">
        <v>2005</v>
      </c>
      <c r="D88" s="1" t="n">
        <v>2006</v>
      </c>
      <c r="E88" s="1" t="n">
        <v>2007</v>
      </c>
      <c r="F88" s="1" t="n">
        <v>2008</v>
      </c>
      <c r="G88" s="1" t="n">
        <v>2009</v>
      </c>
      <c r="H88" s="1" t="n">
        <v>2010</v>
      </c>
      <c r="I88" s="1" t="n">
        <v>2011</v>
      </c>
      <c r="J88" s="1" t="n">
        <v>2012</v>
      </c>
      <c r="K88" s="1" t="n">
        <v>2013</v>
      </c>
      <c r="L88" s="1" t="n">
        <v>2014</v>
      </c>
      <c r="M88" s="1" t="n">
        <v>2015</v>
      </c>
      <c r="N88" s="1" t="n">
        <v>2016</v>
      </c>
      <c r="O88" s="1" t="n">
        <v>2017</v>
      </c>
      <c r="P88" s="1" t="n">
        <v>2018</v>
      </c>
      <c r="Q88" s="1" t="n">
        <v>2019</v>
      </c>
      <c r="R88" s="1" t="n">
        <v>2020</v>
      </c>
    </row>
    <row r="89" customFormat="false" ht="15.75" hidden="false" customHeight="false" outlineLevel="0" collapsed="false">
      <c r="A89" s="1" t="n">
        <v>37</v>
      </c>
      <c r="B89" s="1" t="s">
        <v>38</v>
      </c>
      <c r="C89" s="155" t="e">
        <f aca="false">ОИ2!C38</f>
        <v>#VALUE!</v>
      </c>
      <c r="D89" s="155" t="e">
        <f aca="false">ОИ2!D38</f>
        <v>#VALUE!</v>
      </c>
      <c r="E89" s="155" t="n">
        <f aca="false">ОИ2!E38</f>
        <v>0</v>
      </c>
      <c r="F89" s="155" t="n">
        <f aca="false">ОИ2!F38</f>
        <v>0</v>
      </c>
      <c r="G89" s="155" t="n">
        <f aca="false">ОИ2!G38</f>
        <v>0</v>
      </c>
      <c r="H89" s="155" t="n">
        <f aca="false">ОИ2!H38</f>
        <v>0</v>
      </c>
      <c r="I89" s="155" t="n">
        <f aca="false">ОИ2!I38</f>
        <v>0</v>
      </c>
      <c r="J89" s="155" t="n">
        <f aca="false">ОИ2!J38</f>
        <v>0</v>
      </c>
      <c r="K89" s="155" t="n">
        <f aca="false">ОИ2!K38</f>
        <v>0</v>
      </c>
      <c r="L89" s="155" t="n">
        <f aca="false">ОИ2!L38</f>
        <v>0</v>
      </c>
      <c r="M89" s="155" t="n">
        <f aca="false">ОИ2!M38</f>
        <v>0</v>
      </c>
      <c r="N89" s="155" t="n">
        <f aca="false">ОИ2!N38</f>
        <v>0</v>
      </c>
      <c r="O89" s="155" t="n">
        <f aca="false">ОИ2!O38</f>
        <v>0</v>
      </c>
      <c r="P89" s="155" t="n">
        <f aca="false">ОИ2!P38</f>
        <v>0</v>
      </c>
      <c r="Q89" s="155" t="n">
        <f aca="false">ОИ2!Q38</f>
        <v>0</v>
      </c>
      <c r="R89" s="155" t="n">
        <f aca="false">ОИ2!R38</f>
        <v>0.00752931772266751</v>
      </c>
    </row>
    <row r="90" customFormat="false" ht="15.75" hidden="false" customHeight="false" outlineLevel="0" collapsed="false">
      <c r="A90" s="1" t="n">
        <v>38</v>
      </c>
      <c r="B90" s="1" t="s">
        <v>39</v>
      </c>
      <c r="C90" s="155" t="n">
        <f aca="false">ОИ2!C39</f>
        <v>0</v>
      </c>
      <c r="D90" s="155" t="n">
        <f aca="false">ОИ2!D39</f>
        <v>0</v>
      </c>
      <c r="E90" s="155" t="n">
        <f aca="false">ОИ2!E39</f>
        <v>0</v>
      </c>
      <c r="F90" s="155" t="n">
        <f aca="false">ОИ2!F39</f>
        <v>0</v>
      </c>
      <c r="G90" s="155" t="n">
        <f aca="false">ОИ2!G39</f>
        <v>0</v>
      </c>
      <c r="H90" s="155" t="n">
        <f aca="false">ОИ2!H39</f>
        <v>0</v>
      </c>
      <c r="I90" s="155" t="n">
        <f aca="false">ОИ2!I39</f>
        <v>0</v>
      </c>
      <c r="J90" s="155" t="n">
        <f aca="false">ОИ2!J39</f>
        <v>0</v>
      </c>
      <c r="K90" s="155" t="n">
        <f aca="false">ОИ2!K39</f>
        <v>0</v>
      </c>
      <c r="L90" s="155" t="n">
        <f aca="false">ОИ2!L39</f>
        <v>0</v>
      </c>
      <c r="M90" s="155" t="n">
        <f aca="false">ОИ2!M39</f>
        <v>0</v>
      </c>
      <c r="N90" s="155" t="n">
        <f aca="false">ОИ2!N39</f>
        <v>0</v>
      </c>
      <c r="O90" s="155" t="n">
        <f aca="false">ОИ2!O39</f>
        <v>0</v>
      </c>
      <c r="P90" s="155" t="n">
        <f aca="false">ОИ2!P39</f>
        <v>0</v>
      </c>
      <c r="Q90" s="155" t="n">
        <f aca="false">ОИ2!Q39</f>
        <v>0</v>
      </c>
      <c r="R90" s="155" t="n">
        <f aca="false">ОИ2!R39</f>
        <v>0.0244895612616681</v>
      </c>
    </row>
    <row r="91" customFormat="false" ht="15.75" hidden="false" customHeight="false" outlineLevel="0" collapsed="false">
      <c r="A91" s="1" t="n">
        <v>39</v>
      </c>
      <c r="B91" s="1" t="s">
        <v>40</v>
      </c>
      <c r="C91" s="155" t="e">
        <f aca="false">ОИ2!C40</f>
        <v>#VALUE!</v>
      </c>
      <c r="D91" s="155" t="e">
        <f aca="false">ОИ2!D40</f>
        <v>#VALUE!</v>
      </c>
      <c r="E91" s="155" t="n">
        <f aca="false">ОИ2!E40</f>
        <v>0</v>
      </c>
      <c r="F91" s="155" t="n">
        <f aca="false">ОИ2!F40</f>
        <v>0</v>
      </c>
      <c r="G91" s="155" t="n">
        <f aca="false">ОИ2!G40</f>
        <v>0</v>
      </c>
      <c r="H91" s="155" t="n">
        <f aca="false">ОИ2!H40</f>
        <v>0</v>
      </c>
      <c r="I91" s="155" t="n">
        <f aca="false">ОИ2!I40</f>
        <v>0</v>
      </c>
      <c r="J91" s="155" t="n">
        <f aca="false">ОИ2!J40</f>
        <v>0</v>
      </c>
      <c r="K91" s="155" t="n">
        <f aca="false">ОИ2!K40</f>
        <v>0</v>
      </c>
      <c r="L91" s="155" t="n">
        <f aca="false">ОИ2!L40</f>
        <v>0</v>
      </c>
      <c r="M91" s="155" t="n">
        <f aca="false">ОИ2!M40</f>
        <v>0</v>
      </c>
      <c r="N91" s="155" t="n">
        <f aca="false">ОИ2!N40</f>
        <v>0</v>
      </c>
      <c r="O91" s="155" t="n">
        <f aca="false">ОИ2!O40</f>
        <v>0</v>
      </c>
      <c r="P91" s="155" t="n">
        <f aca="false">ОИ2!P40</f>
        <v>0</v>
      </c>
      <c r="Q91" s="155" t="n">
        <f aca="false">ОИ2!Q40</f>
        <v>0</v>
      </c>
      <c r="R91" s="155" t="n">
        <f aca="false">ОИ2!R40</f>
        <v>0.0742790955154967</v>
      </c>
    </row>
    <row r="92" customFormat="false" ht="15.75" hidden="false" customHeight="false" outlineLevel="0" collapsed="false">
      <c r="A92" s="1" t="n">
        <v>40</v>
      </c>
      <c r="B92" s="1" t="s">
        <v>41</v>
      </c>
      <c r="C92" s="155" t="e">
        <f aca="false">ОИ2!C41</f>
        <v>#VALUE!</v>
      </c>
      <c r="D92" s="155" t="e">
        <f aca="false">ОИ2!D41</f>
        <v>#VALUE!</v>
      </c>
      <c r="E92" s="155" t="n">
        <f aca="false">ОИ2!E41</f>
        <v>0</v>
      </c>
      <c r="F92" s="155" t="n">
        <f aca="false">ОИ2!F41</f>
        <v>0</v>
      </c>
      <c r="G92" s="155" t="n">
        <f aca="false">ОИ2!G41</f>
        <v>0</v>
      </c>
      <c r="H92" s="155" t="n">
        <f aca="false">ОИ2!H41</f>
        <v>0</v>
      </c>
      <c r="I92" s="155" t="n">
        <f aca="false">ОИ2!I41</f>
        <v>0</v>
      </c>
      <c r="J92" s="155" t="n">
        <f aca="false">ОИ2!J41</f>
        <v>0</v>
      </c>
      <c r="K92" s="155" t="n">
        <f aca="false">ОИ2!K41</f>
        <v>0</v>
      </c>
      <c r="L92" s="155" t="n">
        <f aca="false">ОИ2!L41</f>
        <v>0</v>
      </c>
      <c r="M92" s="155" t="n">
        <f aca="false">ОИ2!M41</f>
        <v>0</v>
      </c>
      <c r="N92" s="155" t="n">
        <f aca="false">ОИ2!N41</f>
        <v>0</v>
      </c>
      <c r="O92" s="155" t="n">
        <f aca="false">ОИ2!O41</f>
        <v>0</v>
      </c>
      <c r="P92" s="155" t="n">
        <f aca="false">ОИ2!P41</f>
        <v>0</v>
      </c>
      <c r="Q92" s="155" t="n">
        <f aca="false">ОИ2!Q41</f>
        <v>0</v>
      </c>
      <c r="R92" s="155" t="n">
        <f aca="false">ОИ2!R41</f>
        <v>0.0401710279677355</v>
      </c>
    </row>
    <row r="93" customFormat="false" ht="15.75" hidden="false" customHeight="false" outlineLevel="0" collapsed="false">
      <c r="A93" s="1" t="n">
        <v>41</v>
      </c>
      <c r="B93" s="1" t="s">
        <v>42</v>
      </c>
      <c r="C93" s="155" t="e">
        <f aca="false">ОИ2!C42</f>
        <v>#VALUE!</v>
      </c>
      <c r="D93" s="155" t="e">
        <f aca="false">ОИ2!D42</f>
        <v>#VALUE!</v>
      </c>
      <c r="E93" s="155" t="n">
        <f aca="false">ОИ2!E42</f>
        <v>0</v>
      </c>
      <c r="F93" s="155" t="n">
        <f aca="false">ОИ2!F42</f>
        <v>0</v>
      </c>
      <c r="G93" s="155" t="n">
        <f aca="false">ОИ2!G42</f>
        <v>0</v>
      </c>
      <c r="H93" s="155" t="n">
        <f aca="false">ОИ2!H42</f>
        <v>0</v>
      </c>
      <c r="I93" s="155" t="n">
        <f aca="false">ОИ2!I42</f>
        <v>0</v>
      </c>
      <c r="J93" s="155" t="n">
        <f aca="false">ОИ2!J42</f>
        <v>0</v>
      </c>
      <c r="K93" s="155" t="n">
        <f aca="false">ОИ2!K42</f>
        <v>0</v>
      </c>
      <c r="L93" s="155" t="n">
        <f aca="false">ОИ2!L42</f>
        <v>0</v>
      </c>
      <c r="M93" s="155" t="n">
        <f aca="false">ОИ2!M42</f>
        <v>0</v>
      </c>
      <c r="N93" s="155" t="n">
        <f aca="false">ОИ2!N42</f>
        <v>0</v>
      </c>
      <c r="O93" s="155" t="n">
        <f aca="false">ОИ2!O42</f>
        <v>0</v>
      </c>
      <c r="P93" s="155" t="n">
        <f aca="false">ОИ2!P42</f>
        <v>0</v>
      </c>
      <c r="Q93" s="155" t="n">
        <f aca="false">ОИ2!Q42</f>
        <v>0</v>
      </c>
      <c r="R93" s="155" t="n">
        <f aca="false">ОИ2!R42</f>
        <v>0.00604490634507888</v>
      </c>
    </row>
    <row r="94" customFormat="false" ht="15.75" hidden="false" customHeight="false" outlineLevel="0" collapsed="false">
      <c r="A94" s="1" t="n">
        <v>42</v>
      </c>
      <c r="B94" s="1" t="s">
        <v>43</v>
      </c>
      <c r="C94" s="155" t="n">
        <f aca="false">ОИ2!C43</f>
        <v>0</v>
      </c>
      <c r="D94" s="155" t="n">
        <f aca="false">ОИ2!D43</f>
        <v>0</v>
      </c>
      <c r="E94" s="155" t="n">
        <f aca="false">ОИ2!E43</f>
        <v>0</v>
      </c>
      <c r="F94" s="155" t="n">
        <f aca="false">ОИ2!F43</f>
        <v>0</v>
      </c>
      <c r="G94" s="155" t="n">
        <f aca="false">ОИ2!G43</f>
        <v>0</v>
      </c>
      <c r="H94" s="155" t="n">
        <f aca="false">ОИ2!H43</f>
        <v>0</v>
      </c>
      <c r="I94" s="155" t="n">
        <f aca="false">ОИ2!I43</f>
        <v>0</v>
      </c>
      <c r="J94" s="155" t="n">
        <f aca="false">ОИ2!J43</f>
        <v>0</v>
      </c>
      <c r="K94" s="155" t="n">
        <f aca="false">ОИ2!K43</f>
        <v>0</v>
      </c>
      <c r="L94" s="155" t="n">
        <f aca="false">ОИ2!L43</f>
        <v>0</v>
      </c>
      <c r="M94" s="155" t="n">
        <f aca="false">ОИ2!M43</f>
        <v>0</v>
      </c>
      <c r="N94" s="155" t="n">
        <f aca="false">ОИ2!N43</f>
        <v>0</v>
      </c>
      <c r="O94" s="155" t="n">
        <f aca="false">ОИ2!O43</f>
        <v>0</v>
      </c>
      <c r="P94" s="155" t="n">
        <f aca="false">ОИ2!P43</f>
        <v>0</v>
      </c>
      <c r="Q94" s="155" t="n">
        <f aca="false">ОИ2!Q43</f>
        <v>0</v>
      </c>
      <c r="R94" s="155" t="n">
        <f aca="false">ОИ2!R43</f>
        <v>0.000385455712454768</v>
      </c>
    </row>
    <row r="95" customFormat="false" ht="15.75" hidden="false" customHeight="false" outlineLevel="0" collapsed="false">
      <c r="A95" s="1" t="n">
        <v>43</v>
      </c>
      <c r="B95" s="1" t="s">
        <v>44</v>
      </c>
      <c r="C95" s="155" t="e">
        <f aca="false">ОИ2!C44</f>
        <v>#VALUE!</v>
      </c>
      <c r="D95" s="155" t="e">
        <f aca="false">ОИ2!D44</f>
        <v>#VALUE!</v>
      </c>
      <c r="E95" s="155" t="n">
        <f aca="false">ОИ2!E44</f>
        <v>0</v>
      </c>
      <c r="F95" s="155" t="n">
        <f aca="false">ОИ2!F44</f>
        <v>0</v>
      </c>
      <c r="G95" s="155" t="n">
        <f aca="false">ОИ2!G44</f>
        <v>0</v>
      </c>
      <c r="H95" s="155" t="n">
        <f aca="false">ОИ2!H44</f>
        <v>0</v>
      </c>
      <c r="I95" s="155" t="n">
        <f aca="false">ОИ2!I44</f>
        <v>0</v>
      </c>
      <c r="J95" s="155" t="n">
        <f aca="false">ОИ2!J44</f>
        <v>0</v>
      </c>
      <c r="K95" s="155" t="n">
        <f aca="false">ОИ2!K44</f>
        <v>0</v>
      </c>
      <c r="L95" s="155" t="n">
        <f aca="false">ОИ2!L44</f>
        <v>0</v>
      </c>
      <c r="M95" s="155" t="n">
        <f aca="false">ОИ2!M44</f>
        <v>0</v>
      </c>
      <c r="N95" s="155" t="n">
        <f aca="false">ОИ2!N44</f>
        <v>0</v>
      </c>
      <c r="O95" s="155" t="n">
        <f aca="false">ОИ2!O44</f>
        <v>0</v>
      </c>
      <c r="P95" s="155" t="n">
        <f aca="false">ОИ2!P44</f>
        <v>0</v>
      </c>
      <c r="Q95" s="155" t="n">
        <f aca="false">ОИ2!Q44</f>
        <v>0</v>
      </c>
      <c r="R95" s="155" t="n">
        <f aca="false">ОИ2!R44</f>
        <v>0.0880993973541537</v>
      </c>
    </row>
    <row r="101" customFormat="false" ht="27" hidden="false" customHeight="true" outlineLevel="0" collapsed="false"/>
    <row r="102" customFormat="false" ht="32.25" hidden="false" customHeight="true" outlineLevel="0" collapsed="false"/>
    <row r="103" customFormat="false" ht="36.75" hidden="false" customHeight="true" outlineLevel="0" collapsed="false"/>
    <row r="104" customFormat="false" ht="35.25" hidden="false" customHeight="true" outlineLevel="0" collapsed="false"/>
    <row r="105" customFormat="false" ht="42" hidden="false" customHeight="true" outlineLevel="0" collapsed="false"/>
    <row r="106" customFormat="false" ht="24.75" hidden="false" customHeight="true" outlineLevel="0" collapsed="false"/>
    <row r="107" customFormat="false" ht="30" hidden="false" customHeight="true" outlineLevel="0" collapsed="false"/>
    <row r="108" customFormat="false" ht="18" hidden="false" customHeight="true" outlineLevel="0" collapsed="false"/>
    <row r="111" customFormat="false" ht="15.75" hidden="false" customHeight="false" outlineLevel="0" collapsed="false">
      <c r="A111" s="1" t="s">
        <v>0</v>
      </c>
      <c r="B111" s="1"/>
      <c r="C111" s="1" t="n">
        <v>2005</v>
      </c>
      <c r="D111" s="1" t="n">
        <v>2006</v>
      </c>
      <c r="E111" s="1" t="n">
        <v>2007</v>
      </c>
      <c r="F111" s="1" t="n">
        <v>2008</v>
      </c>
      <c r="G111" s="1" t="n">
        <v>2009</v>
      </c>
      <c r="H111" s="1" t="n">
        <v>2010</v>
      </c>
      <c r="I111" s="1" t="n">
        <v>2011</v>
      </c>
      <c r="J111" s="1" t="n">
        <v>2012</v>
      </c>
      <c r="K111" s="1" t="n">
        <v>2013</v>
      </c>
      <c r="L111" s="1" t="n">
        <v>2014</v>
      </c>
      <c r="M111" s="1" t="n">
        <v>2015</v>
      </c>
      <c r="N111" s="1" t="n">
        <v>2016</v>
      </c>
      <c r="O111" s="1" t="n">
        <v>2017</v>
      </c>
      <c r="P111" s="1" t="n">
        <v>2018</v>
      </c>
      <c r="Q111" s="1" t="n">
        <v>2019</v>
      </c>
      <c r="R111" s="1" t="n">
        <v>2020</v>
      </c>
    </row>
    <row r="112" customFormat="false" ht="15.75" hidden="false" customHeight="false" outlineLevel="0" collapsed="false">
      <c r="A112" s="1" t="n">
        <v>37</v>
      </c>
      <c r="B112" s="1" t="s">
        <v>38</v>
      </c>
      <c r="C112" s="155" t="e">
        <f aca="false">ОИ3!C38</f>
        <v>#VALUE!</v>
      </c>
      <c r="D112" s="155" t="e">
        <f aca="false">ОИ3!D38</f>
        <v>#VALUE!</v>
      </c>
      <c r="E112" s="155" t="n">
        <f aca="false">ОИ3!E38</f>
        <v>0</v>
      </c>
      <c r="F112" s="155" t="n">
        <f aca="false">ОИ3!F38</f>
        <v>0</v>
      </c>
      <c r="G112" s="155" t="n">
        <f aca="false">ОИ3!G38</f>
        <v>0</v>
      </c>
      <c r="H112" s="155" t="n">
        <f aca="false">ОИ3!H38</f>
        <v>0</v>
      </c>
      <c r="I112" s="155" t="n">
        <f aca="false">ОИ3!I38</f>
        <v>0</v>
      </c>
      <c r="J112" s="155" t="n">
        <f aca="false">ОИ3!J38</f>
        <v>0</v>
      </c>
      <c r="K112" s="155" t="n">
        <f aca="false">ОИ3!K38</f>
        <v>0</v>
      </c>
      <c r="L112" s="155" t="n">
        <f aca="false">ОИ3!L38</f>
        <v>0</v>
      </c>
      <c r="M112" s="155" t="n">
        <f aca="false">ОИ3!M38</f>
        <v>0</v>
      </c>
      <c r="N112" s="155" t="n">
        <f aca="false">ОИ3!N38</f>
        <v>0</v>
      </c>
      <c r="O112" s="155" t="n">
        <f aca="false">ОИ3!O38</f>
        <v>0</v>
      </c>
      <c r="P112" s="155" t="n">
        <f aca="false">ОИ3!P38</f>
        <v>0</v>
      </c>
      <c r="Q112" s="155" t="n">
        <f aca="false">ОИ3!Q38</f>
        <v>0</v>
      </c>
      <c r="R112" s="155" t="n">
        <f aca="false">ОИ3!R38</f>
        <v>0.461874347926907</v>
      </c>
    </row>
    <row r="113" customFormat="false" ht="15.75" hidden="false" customHeight="false" outlineLevel="0" collapsed="false">
      <c r="A113" s="1" t="n">
        <v>38</v>
      </c>
      <c r="B113" s="1" t="s">
        <v>39</v>
      </c>
      <c r="C113" s="155"/>
      <c r="D113" s="155"/>
      <c r="E113" s="155"/>
      <c r="F113" s="155"/>
      <c r="G113" s="155"/>
      <c r="H113" s="155"/>
      <c r="I113" s="155"/>
      <c r="J113" s="155"/>
      <c r="K113" s="155" t="n">
        <f aca="false">ОИ3!K39</f>
        <v>0</v>
      </c>
      <c r="L113" s="155" t="n">
        <f aca="false">ОИ3!L39</f>
        <v>0</v>
      </c>
      <c r="M113" s="155" t="n">
        <f aca="false">ОИ3!M39</f>
        <v>0</v>
      </c>
      <c r="N113" s="155" t="n">
        <f aca="false">ОИ3!N39</f>
        <v>0</v>
      </c>
      <c r="O113" s="155" t="n">
        <f aca="false">ОИ3!O39</f>
        <v>0</v>
      </c>
      <c r="P113" s="155" t="n">
        <f aca="false">ОИ3!P39</f>
        <v>0</v>
      </c>
      <c r="Q113" s="155" t="n">
        <f aca="false">ОИ3!Q39</f>
        <v>0</v>
      </c>
      <c r="R113" s="155" t="n">
        <f aca="false">ОИ3!R39</f>
        <v>0.0416298168665892</v>
      </c>
    </row>
    <row r="114" customFormat="false" ht="15.75" hidden="false" customHeight="false" outlineLevel="0" collapsed="false">
      <c r="A114" s="1" t="n">
        <v>39</v>
      </c>
      <c r="B114" s="1" t="s">
        <v>40</v>
      </c>
      <c r="C114" s="155" t="e">
        <f aca="false">ОИ3!C40</f>
        <v>#VALUE!</v>
      </c>
      <c r="D114" s="155" t="e">
        <f aca="false">ОИ3!D40</f>
        <v>#VALUE!</v>
      </c>
      <c r="E114" s="155" t="n">
        <f aca="false">ОИ3!E40</f>
        <v>0</v>
      </c>
      <c r="F114" s="155" t="n">
        <f aca="false">ОИ3!F40</f>
        <v>0</v>
      </c>
      <c r="G114" s="155" t="n">
        <f aca="false">ОИ3!G40</f>
        <v>0</v>
      </c>
      <c r="H114" s="155" t="n">
        <f aca="false">ОИ3!H40</f>
        <v>0</v>
      </c>
      <c r="I114" s="155" t="n">
        <f aca="false">ОИ3!I40</f>
        <v>0</v>
      </c>
      <c r="J114" s="155" t="n">
        <f aca="false">ОИ3!J40</f>
        <v>0</v>
      </c>
      <c r="K114" s="155" t="n">
        <f aca="false">ОИ3!K40</f>
        <v>0</v>
      </c>
      <c r="L114" s="155" t="n">
        <f aca="false">ОИ3!L40</f>
        <v>0</v>
      </c>
      <c r="M114" s="155" t="n">
        <f aca="false">ОИ3!M40</f>
        <v>0</v>
      </c>
      <c r="N114" s="155" t="n">
        <f aca="false">ОИ3!N40</f>
        <v>0</v>
      </c>
      <c r="O114" s="155" t="n">
        <f aca="false">ОИ3!O40</f>
        <v>0</v>
      </c>
      <c r="P114" s="155" t="n">
        <f aca="false">ОИ3!P40</f>
        <v>0</v>
      </c>
      <c r="Q114" s="155" t="n">
        <f aca="false">ОИ3!Q40</f>
        <v>0</v>
      </c>
      <c r="R114" s="155" t="n">
        <f aca="false">ОИ3!R40</f>
        <v>0.299616467924445</v>
      </c>
    </row>
    <row r="115" customFormat="false" ht="15.75" hidden="false" customHeight="false" outlineLevel="0" collapsed="false">
      <c r="A115" s="1" t="n">
        <v>40</v>
      </c>
      <c r="B115" s="1" t="s">
        <v>41</v>
      </c>
      <c r="C115" s="155" t="e">
        <f aca="false">ОИ3!C41</f>
        <v>#VALUE!</v>
      </c>
      <c r="D115" s="155" t="e">
        <f aca="false">ОИ3!D41</f>
        <v>#VALUE!</v>
      </c>
      <c r="E115" s="155" t="n">
        <f aca="false">ОИ3!E41</f>
        <v>0</v>
      </c>
      <c r="F115" s="155" t="n">
        <f aca="false">ОИ3!F41</f>
        <v>0</v>
      </c>
      <c r="G115" s="155" t="n">
        <f aca="false">ОИ3!G41</f>
        <v>0</v>
      </c>
      <c r="H115" s="155" t="n">
        <f aca="false">ОИ3!H41</f>
        <v>0</v>
      </c>
      <c r="I115" s="155" t="n">
        <f aca="false">ОИ3!I41</f>
        <v>0</v>
      </c>
      <c r="J115" s="155" t="n">
        <f aca="false">ОИ3!J41</f>
        <v>0</v>
      </c>
      <c r="K115" s="155" t="n">
        <f aca="false">ОИ3!K41</f>
        <v>0</v>
      </c>
      <c r="L115" s="155" t="n">
        <f aca="false">ОИ3!L41</f>
        <v>0</v>
      </c>
      <c r="M115" s="155" t="n">
        <f aca="false">ОИ3!M41</f>
        <v>0</v>
      </c>
      <c r="N115" s="155" t="n">
        <f aca="false">ОИ3!N41</f>
        <v>0</v>
      </c>
      <c r="O115" s="155" t="n">
        <f aca="false">ОИ3!O41</f>
        <v>0</v>
      </c>
      <c r="P115" s="155" t="n">
        <f aca="false">ОИ3!P41</f>
        <v>0</v>
      </c>
      <c r="Q115" s="155" t="n">
        <f aca="false">ОИ3!Q41</f>
        <v>0</v>
      </c>
      <c r="R115" s="155" t="n">
        <f aca="false">ОИ3!R41</f>
        <v>0.137676864144315</v>
      </c>
    </row>
    <row r="116" customFormat="false" ht="15.75" hidden="false" customHeight="false" outlineLevel="0" collapsed="false">
      <c r="A116" s="1" t="n">
        <v>41</v>
      </c>
      <c r="B116" s="1" t="s">
        <v>42</v>
      </c>
      <c r="C116" s="155" t="e">
        <f aca="false">ОИ3!C42</f>
        <v>#VALUE!</v>
      </c>
      <c r="D116" s="155" t="e">
        <f aca="false">ОИ3!D42</f>
        <v>#VALUE!</v>
      </c>
      <c r="E116" s="155" t="n">
        <f aca="false">ОИ3!E42</f>
        <v>0</v>
      </c>
      <c r="F116" s="155" t="n">
        <f aca="false">ОИ3!F42</f>
        <v>0</v>
      </c>
      <c r="G116" s="155" t="n">
        <f aca="false">ОИ3!G42</f>
        <v>0</v>
      </c>
      <c r="H116" s="155" t="n">
        <f aca="false">ОИ3!H42</f>
        <v>0</v>
      </c>
      <c r="I116" s="155" t="n">
        <f aca="false">ОИ3!I42</f>
        <v>0</v>
      </c>
      <c r="J116" s="155" t="n">
        <f aca="false">ОИ3!J42</f>
        <v>0</v>
      </c>
      <c r="K116" s="155" t="n">
        <f aca="false">ОИ3!K42</f>
        <v>0</v>
      </c>
      <c r="L116" s="155" t="n">
        <f aca="false">ОИ3!L42</f>
        <v>0</v>
      </c>
      <c r="M116" s="155" t="n">
        <f aca="false">ОИ3!M42</f>
        <v>0</v>
      </c>
      <c r="N116" s="155" t="n">
        <f aca="false">ОИ3!N42</f>
        <v>0</v>
      </c>
      <c r="O116" s="155" t="n">
        <f aca="false">ОИ3!O42</f>
        <v>0</v>
      </c>
      <c r="P116" s="155" t="n">
        <f aca="false">ОИ3!P42</f>
        <v>0</v>
      </c>
      <c r="Q116" s="155" t="n">
        <f aca="false">ОИ3!Q42</f>
        <v>0</v>
      </c>
      <c r="R116" s="155" t="n">
        <f aca="false">ОИ3!R42</f>
        <v>0.288672134042936</v>
      </c>
    </row>
    <row r="117" customFormat="false" ht="15.75" hidden="false" customHeight="false" outlineLevel="0" collapsed="false">
      <c r="A117" s="1" t="n">
        <v>42</v>
      </c>
      <c r="B117" s="1" t="s">
        <v>43</v>
      </c>
      <c r="C117" s="155"/>
      <c r="D117" s="155"/>
      <c r="E117" s="155"/>
      <c r="F117" s="155"/>
      <c r="G117" s="155"/>
      <c r="H117" s="155" t="n">
        <f aca="false">ОИ3!H43</f>
        <v>0</v>
      </c>
      <c r="I117" s="155" t="n">
        <f aca="false">ОИ3!I43</f>
        <v>0</v>
      </c>
      <c r="J117" s="155" t="n">
        <f aca="false">ОИ3!J43</f>
        <v>0</v>
      </c>
      <c r="K117" s="155" t="n">
        <f aca="false">ОИ3!K43</f>
        <v>0</v>
      </c>
      <c r="L117" s="155" t="n">
        <f aca="false">ОИ3!L43</f>
        <v>0</v>
      </c>
      <c r="M117" s="155" t="n">
        <f aca="false">ОИ3!M43</f>
        <v>0</v>
      </c>
      <c r="N117" s="155" t="n">
        <f aca="false">ОИ3!N43</f>
        <v>0</v>
      </c>
      <c r="O117" s="155" t="n">
        <f aca="false">ОИ3!O43</f>
        <v>0</v>
      </c>
      <c r="P117" s="155" t="n">
        <f aca="false">ОИ3!P43</f>
        <v>0</v>
      </c>
      <c r="Q117" s="155" t="n">
        <f aca="false">ОИ3!Q43</f>
        <v>0</v>
      </c>
      <c r="R117" s="155" t="n">
        <f aca="false">ОИ3!R43</f>
        <v>0.323201890713174</v>
      </c>
    </row>
    <row r="118" customFormat="false" ht="15.75" hidden="false" customHeight="false" outlineLevel="0" collapsed="false">
      <c r="A118" s="1" t="n">
        <v>43</v>
      </c>
      <c r="B118" s="1" t="s">
        <v>44</v>
      </c>
      <c r="C118" s="155" t="e">
        <f aca="false">ОИ3!C44</f>
        <v>#VALUE!</v>
      </c>
      <c r="D118" s="155" t="e">
        <f aca="false">ОИ3!D44</f>
        <v>#VALUE!</v>
      </c>
      <c r="E118" s="155" t="n">
        <f aca="false">ОИ3!E44</f>
        <v>0</v>
      </c>
      <c r="F118" s="155" t="n">
        <f aca="false">ОИ3!F44</f>
        <v>0</v>
      </c>
      <c r="G118" s="155" t="n">
        <f aca="false">ОИ3!G44</f>
        <v>0</v>
      </c>
      <c r="H118" s="155" t="n">
        <f aca="false">ОИ3!H44</f>
        <v>0</v>
      </c>
      <c r="I118" s="155" t="n">
        <f aca="false">ОИ3!I44</f>
        <v>0</v>
      </c>
      <c r="J118" s="155" t="n">
        <f aca="false">ОИ3!J44</f>
        <v>0</v>
      </c>
      <c r="K118" s="155" t="n">
        <f aca="false">ОИ3!K44</f>
        <v>0</v>
      </c>
      <c r="L118" s="155" t="n">
        <f aca="false">ОИ3!L44</f>
        <v>0</v>
      </c>
      <c r="M118" s="155" t="n">
        <f aca="false">ОИ3!M44</f>
        <v>0</v>
      </c>
      <c r="N118" s="155" t="n">
        <f aca="false">ОИ3!N44</f>
        <v>0</v>
      </c>
      <c r="O118" s="155" t="n">
        <f aca="false">ОИ3!O44</f>
        <v>0</v>
      </c>
      <c r="P118" s="155" t="n">
        <f aca="false">ОИ3!P44</f>
        <v>0</v>
      </c>
      <c r="Q118" s="155" t="n">
        <f aca="false">ОИ3!Q44</f>
        <v>0</v>
      </c>
      <c r="R118" s="155" t="n">
        <f aca="false">ОИ3!R44</f>
        <v>0.435534266665221</v>
      </c>
    </row>
    <row r="124" customFormat="false" ht="30.75" hidden="false" customHeight="true" outlineLevel="0" collapsed="false"/>
    <row r="125" customFormat="false" ht="33" hidden="false" customHeight="true" outlineLevel="0" collapsed="false"/>
    <row r="126" customFormat="false" ht="27.75" hidden="false" customHeight="true" outlineLevel="0" collapsed="false"/>
    <row r="127" customFormat="false" ht="35.25" hidden="false" customHeight="true" outlineLevel="0" collapsed="false"/>
    <row r="128" customFormat="false" ht="39.75" hidden="false" customHeight="true" outlineLevel="0" collapsed="false"/>
    <row r="136" customFormat="false" ht="15.75" hidden="false" customHeight="false" outlineLevel="0" collapsed="false">
      <c r="A136" s="1" t="s">
        <v>0</v>
      </c>
      <c r="B136" s="1"/>
      <c r="C136" s="1" t="n">
        <v>2005</v>
      </c>
      <c r="D136" s="1" t="n">
        <v>2006</v>
      </c>
      <c r="E136" s="1" t="n">
        <v>2007</v>
      </c>
      <c r="F136" s="1" t="n">
        <v>2008</v>
      </c>
      <c r="G136" s="1" t="n">
        <v>2009</v>
      </c>
      <c r="H136" s="1" t="n">
        <v>2010</v>
      </c>
      <c r="I136" s="1" t="n">
        <v>2011</v>
      </c>
      <c r="J136" s="1" t="n">
        <v>2012</v>
      </c>
      <c r="K136" s="1" t="n">
        <v>2013</v>
      </c>
      <c r="L136" s="1" t="n">
        <v>2014</v>
      </c>
      <c r="M136" s="1" t="n">
        <v>2015</v>
      </c>
      <c r="N136" s="1" t="n">
        <v>2016</v>
      </c>
      <c r="O136" s="1" t="n">
        <v>2017</v>
      </c>
      <c r="P136" s="1" t="n">
        <v>2018</v>
      </c>
      <c r="Q136" s="1" t="n">
        <v>2019</v>
      </c>
      <c r="R136" s="1" t="n">
        <v>2020</v>
      </c>
    </row>
    <row r="137" customFormat="false" ht="15.75" hidden="false" customHeight="false" outlineLevel="0" collapsed="false">
      <c r="A137" s="166" t="n">
        <v>37</v>
      </c>
      <c r="B137" s="166" t="s">
        <v>38</v>
      </c>
      <c r="C137" s="160" t="e">
        <f aca="false">ОИ4!C38</f>
        <v>#VALUE!</v>
      </c>
      <c r="D137" s="160" t="e">
        <f aca="false">ОИ4!D38</f>
        <v>#VALUE!</v>
      </c>
      <c r="E137" s="160" t="n">
        <f aca="false">ОИ4!E38</f>
        <v>0</v>
      </c>
      <c r="F137" s="160" t="n">
        <f aca="false">ОИ4!F38</f>
        <v>0</v>
      </c>
      <c r="G137" s="160" t="n">
        <f aca="false">ОИ4!G38</f>
        <v>0</v>
      </c>
      <c r="H137" s="160" t="n">
        <f aca="false">ОИ4!H38</f>
        <v>0</v>
      </c>
      <c r="I137" s="160" t="n">
        <f aca="false">ОИ4!I38</f>
        <v>0</v>
      </c>
      <c r="J137" s="160" t="n">
        <f aca="false">ОИ4!J38</f>
        <v>0</v>
      </c>
      <c r="K137" s="160" t="n">
        <f aca="false">ОИ4!K38</f>
        <v>0</v>
      </c>
      <c r="L137" s="160" t="n">
        <f aca="false">ОИ4!L38</f>
        <v>0</v>
      </c>
      <c r="M137" s="160" t="n">
        <f aca="false">ОИ4!M38</f>
        <v>0</v>
      </c>
      <c r="N137" s="160" t="n">
        <f aca="false">ОИ4!N38</f>
        <v>0</v>
      </c>
      <c r="O137" s="160" t="n">
        <f aca="false">ОИ4!O38</f>
        <v>0</v>
      </c>
      <c r="P137" s="160" t="n">
        <f aca="false">ОИ4!P38</f>
        <v>0</v>
      </c>
      <c r="Q137" s="160" t="n">
        <f aca="false">ОИ4!Q38</f>
        <v>0</v>
      </c>
      <c r="R137" s="160" t="n">
        <f aca="false">ОИ4!R38</f>
        <v>0.323680988053218</v>
      </c>
    </row>
    <row r="138" customFormat="false" ht="15.75" hidden="false" customHeight="false" outlineLevel="0" collapsed="false">
      <c r="A138" s="166" t="n">
        <v>38</v>
      </c>
      <c r="B138" s="166" t="s">
        <v>39</v>
      </c>
      <c r="C138" s="160" t="e">
        <f aca="false">ОИ4!C39</f>
        <v>#VALUE!</v>
      </c>
      <c r="D138" s="160" t="e">
        <f aca="false">ОИ4!D39</f>
        <v>#VALUE!</v>
      </c>
      <c r="E138" s="160" t="n">
        <f aca="false">ОИ4!E39</f>
        <v>0</v>
      </c>
      <c r="F138" s="160" t="n">
        <f aca="false">ОИ4!F39</f>
        <v>0</v>
      </c>
      <c r="G138" s="160" t="n">
        <f aca="false">ОИ4!G39</f>
        <v>0</v>
      </c>
      <c r="H138" s="160" t="n">
        <f aca="false">ОИ4!H39</f>
        <v>0</v>
      </c>
      <c r="I138" s="160" t="n">
        <f aca="false">ОИ4!I39</f>
        <v>0</v>
      </c>
      <c r="J138" s="160" t="n">
        <f aca="false">ОИ4!J39</f>
        <v>0</v>
      </c>
      <c r="K138" s="160" t="n">
        <f aca="false">ОИ4!K39</f>
        <v>0</v>
      </c>
      <c r="L138" s="160" t="n">
        <f aca="false">ОИ4!L39</f>
        <v>0</v>
      </c>
      <c r="M138" s="160" t="n">
        <f aca="false">ОИ4!M39</f>
        <v>0</v>
      </c>
      <c r="N138" s="160" t="n">
        <f aca="false">ОИ4!N39</f>
        <v>0</v>
      </c>
      <c r="O138" s="160" t="n">
        <f aca="false">ОИ4!O39</f>
        <v>0</v>
      </c>
      <c r="P138" s="160" t="n">
        <f aca="false">ОИ4!P39</f>
        <v>0</v>
      </c>
      <c r="Q138" s="160" t="n">
        <f aca="false">ОИ4!Q39</f>
        <v>0</v>
      </c>
      <c r="R138" s="160" t="n">
        <f aca="false">ОИ4!R39</f>
        <v>0.327428255830595</v>
      </c>
    </row>
    <row r="139" customFormat="false" ht="15.75" hidden="false" customHeight="false" outlineLevel="0" collapsed="false">
      <c r="A139" s="166" t="n">
        <v>39</v>
      </c>
      <c r="B139" s="166" t="s">
        <v>40</v>
      </c>
      <c r="C139" s="160" t="e">
        <f aca="false">ОИ4!C40</f>
        <v>#VALUE!</v>
      </c>
      <c r="D139" s="160" t="e">
        <f aca="false">ОИ4!D40</f>
        <v>#VALUE!</v>
      </c>
      <c r="E139" s="160" t="n">
        <f aca="false">ОИ4!E40</f>
        <v>0</v>
      </c>
      <c r="F139" s="160" t="n">
        <f aca="false">ОИ4!F40</f>
        <v>0</v>
      </c>
      <c r="G139" s="160" t="n">
        <f aca="false">ОИ4!G40</f>
        <v>0</v>
      </c>
      <c r="H139" s="160" t="n">
        <f aca="false">ОИ4!H40</f>
        <v>0</v>
      </c>
      <c r="I139" s="160" t="n">
        <f aca="false">ОИ4!I40</f>
        <v>0</v>
      </c>
      <c r="J139" s="160" t="n">
        <f aca="false">ОИ4!J40</f>
        <v>0</v>
      </c>
      <c r="K139" s="160" t="n">
        <f aca="false">ОИ4!K40</f>
        <v>0</v>
      </c>
      <c r="L139" s="160" t="n">
        <f aca="false">ОИ4!L40</f>
        <v>0</v>
      </c>
      <c r="M139" s="160" t="n">
        <f aca="false">ОИ4!M40</f>
        <v>0</v>
      </c>
      <c r="N139" s="160" t="n">
        <f aca="false">ОИ4!N40</f>
        <v>0</v>
      </c>
      <c r="O139" s="160" t="n">
        <f aca="false">ОИ4!O40</f>
        <v>0</v>
      </c>
      <c r="P139" s="160" t="n">
        <f aca="false">ОИ4!P40</f>
        <v>0</v>
      </c>
      <c r="Q139" s="160" t="n">
        <f aca="false">ОИ4!Q40</f>
        <v>0</v>
      </c>
      <c r="R139" s="160" t="n">
        <f aca="false">ОИ4!R40</f>
        <v>0.411574227902495</v>
      </c>
    </row>
    <row r="140" customFormat="false" ht="15.75" hidden="false" customHeight="false" outlineLevel="0" collapsed="false">
      <c r="A140" s="166" t="n">
        <v>40</v>
      </c>
      <c r="B140" s="166" t="s">
        <v>41</v>
      </c>
      <c r="C140" s="160" t="e">
        <f aca="false">ОИ4!C41</f>
        <v>#VALUE!</v>
      </c>
      <c r="D140" s="160" t="e">
        <f aca="false">ОИ4!D41</f>
        <v>#VALUE!</v>
      </c>
      <c r="E140" s="160" t="n">
        <f aca="false">ОИ4!E41</f>
        <v>0</v>
      </c>
      <c r="F140" s="160" t="n">
        <f aca="false">ОИ4!F41</f>
        <v>0</v>
      </c>
      <c r="G140" s="160" t="n">
        <f aca="false">ОИ4!G41</f>
        <v>0</v>
      </c>
      <c r="H140" s="160" t="n">
        <f aca="false">ОИ4!H41</f>
        <v>0</v>
      </c>
      <c r="I140" s="160" t="n">
        <f aca="false">ОИ4!I41</f>
        <v>0</v>
      </c>
      <c r="J140" s="160" t="n">
        <f aca="false">ОИ4!J41</f>
        <v>0</v>
      </c>
      <c r="K140" s="160" t="n">
        <f aca="false">ОИ4!K41</f>
        <v>0</v>
      </c>
      <c r="L140" s="160" t="n">
        <f aca="false">ОИ4!L41</f>
        <v>0</v>
      </c>
      <c r="M140" s="160" t="n">
        <f aca="false">ОИ4!M41</f>
        <v>0</v>
      </c>
      <c r="N140" s="160" t="n">
        <f aca="false">ОИ4!N41</f>
        <v>0</v>
      </c>
      <c r="O140" s="160" t="n">
        <f aca="false">ОИ4!O41</f>
        <v>0</v>
      </c>
      <c r="P140" s="160" t="n">
        <f aca="false">ОИ4!P41</f>
        <v>0</v>
      </c>
      <c r="Q140" s="160" t="n">
        <f aca="false">ОИ4!Q41</f>
        <v>0</v>
      </c>
      <c r="R140" s="160" t="n">
        <f aca="false">ОИ4!R41</f>
        <v>0.367747343407622</v>
      </c>
    </row>
    <row r="141" customFormat="false" ht="15.75" hidden="false" customHeight="false" outlineLevel="0" collapsed="false">
      <c r="A141" s="166" t="n">
        <v>41</v>
      </c>
      <c r="B141" s="166" t="s">
        <v>42</v>
      </c>
      <c r="C141" s="160" t="e">
        <f aca="false">ОИ4!C42</f>
        <v>#VALUE!</v>
      </c>
      <c r="D141" s="160" t="e">
        <f aca="false">ОИ4!D42</f>
        <v>#VALUE!</v>
      </c>
      <c r="E141" s="160" t="n">
        <f aca="false">ОИ4!E42</f>
        <v>0</v>
      </c>
      <c r="F141" s="160" t="n">
        <f aca="false">ОИ4!F42</f>
        <v>0</v>
      </c>
      <c r="G141" s="160" t="n">
        <f aca="false">ОИ4!G42</f>
        <v>0</v>
      </c>
      <c r="H141" s="160" t="n">
        <f aca="false">ОИ4!H42</f>
        <v>0</v>
      </c>
      <c r="I141" s="160" t="n">
        <f aca="false">ОИ4!I42</f>
        <v>0</v>
      </c>
      <c r="J141" s="160" t="n">
        <f aca="false">ОИ4!J42</f>
        <v>0</v>
      </c>
      <c r="K141" s="160" t="n">
        <f aca="false">ОИ4!K42</f>
        <v>0</v>
      </c>
      <c r="L141" s="160" t="n">
        <f aca="false">ОИ4!L42</f>
        <v>0</v>
      </c>
      <c r="M141" s="160" t="n">
        <f aca="false">ОИ4!M42</f>
        <v>0</v>
      </c>
      <c r="N141" s="160" t="n">
        <f aca="false">ОИ4!N42</f>
        <v>0</v>
      </c>
      <c r="O141" s="160" t="n">
        <f aca="false">ОИ4!O42</f>
        <v>0</v>
      </c>
      <c r="P141" s="160" t="n">
        <f aca="false">ОИ4!P42</f>
        <v>0</v>
      </c>
      <c r="Q141" s="160" t="n">
        <f aca="false">ОИ4!Q42</f>
        <v>0</v>
      </c>
      <c r="R141" s="160" t="n">
        <f aca="false">ОИ4!R42</f>
        <v>0.394430948335967</v>
      </c>
    </row>
    <row r="142" customFormat="false" ht="15.75" hidden="false" customHeight="false" outlineLevel="0" collapsed="false">
      <c r="A142" s="166" t="n">
        <v>42</v>
      </c>
      <c r="B142" s="166" t="s">
        <v>43</v>
      </c>
      <c r="C142" s="160" t="e">
        <f aca="false">ОИ4!C43</f>
        <v>#VALUE!</v>
      </c>
      <c r="D142" s="160" t="e">
        <f aca="false">ОИ4!D43</f>
        <v>#VALUE!</v>
      </c>
      <c r="E142" s="160" t="n">
        <f aca="false">ОИ4!E43</f>
        <v>0</v>
      </c>
      <c r="F142" s="160" t="n">
        <f aca="false">ОИ4!F43</f>
        <v>0</v>
      </c>
      <c r="G142" s="160" t="n">
        <f aca="false">ОИ4!G43</f>
        <v>0</v>
      </c>
      <c r="H142" s="160" t="n">
        <f aca="false">ОИ4!H43</f>
        <v>0</v>
      </c>
      <c r="I142" s="160" t="n">
        <f aca="false">ОИ4!I43</f>
        <v>0</v>
      </c>
      <c r="J142" s="160" t="n">
        <f aca="false">ОИ4!J43</f>
        <v>0</v>
      </c>
      <c r="K142" s="160" t="n">
        <f aca="false">ОИ4!K43</f>
        <v>0</v>
      </c>
      <c r="L142" s="160" t="n">
        <f aca="false">ОИ4!L43</f>
        <v>0</v>
      </c>
      <c r="M142" s="160" t="n">
        <f aca="false">ОИ4!M43</f>
        <v>0</v>
      </c>
      <c r="N142" s="160" t="n">
        <f aca="false">ОИ4!N43</f>
        <v>0</v>
      </c>
      <c r="O142" s="160" t="n">
        <f aca="false">ОИ4!O43</f>
        <v>0</v>
      </c>
      <c r="P142" s="160" t="n">
        <f aca="false">ОИ4!P43</f>
        <v>0</v>
      </c>
      <c r="Q142" s="160" t="n">
        <f aca="false">ОИ4!Q43</f>
        <v>0</v>
      </c>
      <c r="R142" s="160" t="n">
        <f aca="false">ОИ4!R43</f>
        <v>0.423383156777548</v>
      </c>
    </row>
    <row r="143" customFormat="false" ht="15.75" hidden="false" customHeight="false" outlineLevel="0" collapsed="false">
      <c r="A143" s="166" t="n">
        <v>43</v>
      </c>
      <c r="B143" s="166" t="s">
        <v>44</v>
      </c>
      <c r="C143" s="160" t="e">
        <f aca="false">ОИ4!C44</f>
        <v>#VALUE!</v>
      </c>
      <c r="D143" s="160" t="e">
        <f aca="false">ОИ4!D44</f>
        <v>#VALUE!</v>
      </c>
      <c r="E143" s="160" t="n">
        <f aca="false">ОИ4!E44</f>
        <v>0</v>
      </c>
      <c r="F143" s="160" t="n">
        <f aca="false">ОИ4!F44</f>
        <v>0</v>
      </c>
      <c r="G143" s="160" t="n">
        <f aca="false">ОИ4!G44</f>
        <v>0</v>
      </c>
      <c r="H143" s="160" t="n">
        <f aca="false">ОИ4!H44</f>
        <v>0</v>
      </c>
      <c r="I143" s="160" t="n">
        <f aca="false">ОИ4!I44</f>
        <v>0</v>
      </c>
      <c r="J143" s="160" t="n">
        <f aca="false">ОИ4!J44</f>
        <v>0</v>
      </c>
      <c r="K143" s="160" t="n">
        <f aca="false">ОИ4!K44</f>
        <v>0</v>
      </c>
      <c r="L143" s="160" t="n">
        <f aca="false">ОИ4!L44</f>
        <v>0</v>
      </c>
      <c r="M143" s="160" t="n">
        <f aca="false">ОИ4!M44</f>
        <v>0</v>
      </c>
      <c r="N143" s="160" t="n">
        <f aca="false">ОИ4!N44</f>
        <v>0</v>
      </c>
      <c r="O143" s="160" t="n">
        <f aca="false">ОИ4!O44</f>
        <v>0</v>
      </c>
      <c r="P143" s="160" t="n">
        <f aca="false">ОИ4!P44</f>
        <v>0</v>
      </c>
      <c r="Q143" s="160" t="n">
        <f aca="false">ОИ4!Q44</f>
        <v>0</v>
      </c>
      <c r="R143" s="160" t="n">
        <f aca="false">ОИ4!R44</f>
        <v>0.441723728001476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78"/>
  <sheetViews>
    <sheetView showFormulas="false" showGridLines="true" showRowColHeaders="true" showZeros="true" rightToLeft="false" tabSelected="false" showOutlineSymbols="true" defaultGridColor="true" view="normal" topLeftCell="A175" colorId="64" zoomScale="70" zoomScaleNormal="70" zoomScalePageLayoutView="100" workbookViewId="0">
      <selection pane="topLeft" activeCell="C165" activeCellId="1" sqref="C1:C83 C165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7.43"/>
    <col collapsed="false" customWidth="true" hidden="false" outlineLevel="0" max="3" min="3" style="0" width="15"/>
    <col collapsed="false" customWidth="true" hidden="false" outlineLevel="0" max="4" min="4" style="0" width="15.72"/>
    <col collapsed="false" customWidth="true" hidden="false" outlineLevel="0" max="5" min="5" style="0" width="14.14"/>
    <col collapsed="false" customWidth="true" hidden="false" outlineLevel="0" max="18" min="6" style="0" width="11.86"/>
  </cols>
  <sheetData>
    <row r="1" customFormat="false" ht="77.25" hidden="false" customHeight="tru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44</v>
      </c>
      <c r="B2" s="1" t="s">
        <v>45</v>
      </c>
      <c r="C2" s="167" t="n">
        <f aca="false">'13.1н'!B45</f>
        <v>0.628424036739481</v>
      </c>
      <c r="D2" s="167" t="n">
        <f aca="false">'13.2н'!B45</f>
        <v>0.777977454688264</v>
      </c>
      <c r="E2" s="167" t="n">
        <f aca="false">'13.3н'!B45</f>
        <v>0.382223667252436</v>
      </c>
    </row>
    <row r="3" customFormat="false" ht="15.75" hidden="false" customHeight="false" outlineLevel="0" collapsed="false">
      <c r="A3" s="118" t="n">
        <v>45</v>
      </c>
      <c r="B3" s="1" t="s">
        <v>46</v>
      </c>
      <c r="C3" s="167" t="n">
        <f aca="false">'13.1н'!B46</f>
        <v>0.474643505558642</v>
      </c>
      <c r="D3" s="167" t="n">
        <f aca="false">'13.2н'!B46</f>
        <v>0.703185937071631</v>
      </c>
      <c r="E3" s="167" t="n">
        <f aca="false">'13.3н'!B46</f>
        <v>0.329827680573903</v>
      </c>
    </row>
    <row r="4" customFormat="false" ht="15.75" hidden="false" customHeight="false" outlineLevel="0" collapsed="false">
      <c r="A4" s="118" t="n">
        <v>46</v>
      </c>
      <c r="B4" s="1" t="s">
        <v>47</v>
      </c>
      <c r="C4" s="167" t="n">
        <f aca="false">'13.1н'!B47</f>
        <v>0.543765264895115</v>
      </c>
      <c r="D4" s="167" t="n">
        <f aca="false">'13.2н'!B47</f>
        <v>0.697225000806767</v>
      </c>
      <c r="E4" s="167" t="n">
        <f aca="false">'13.3н'!B47</f>
        <v>0.32522592711651</v>
      </c>
    </row>
    <row r="5" customFormat="false" ht="15.75" hidden="false" customHeight="false" outlineLevel="0" collapsed="false">
      <c r="A5" s="118" t="n">
        <v>47</v>
      </c>
      <c r="B5" s="1" t="s">
        <v>48</v>
      </c>
      <c r="C5" s="167" t="n">
        <f aca="false">'13.1н'!B48</f>
        <v>0.67263607147041</v>
      </c>
      <c r="D5" s="167" t="n">
        <f aca="false">'13.2н'!B48</f>
        <v>0.803971019476936</v>
      </c>
      <c r="E5" s="167" t="n">
        <f aca="false">'13.3н'!B48</f>
        <v>0.625689358158279</v>
      </c>
    </row>
    <row r="6" customFormat="false" ht="15.75" hidden="false" customHeight="false" outlineLevel="0" collapsed="false">
      <c r="A6" s="118" t="n">
        <v>48</v>
      </c>
      <c r="B6" s="1" t="s">
        <v>49</v>
      </c>
      <c r="C6" s="167" t="n">
        <f aca="false">'13.1н'!B49</f>
        <v>0.678022283327818</v>
      </c>
      <c r="D6" s="167" t="n">
        <f aca="false">'13.2н'!B49</f>
        <v>0.771043877603684</v>
      </c>
      <c r="E6" s="167" t="n">
        <f aca="false">'13.3н'!B49</f>
        <v>0.375242386288087</v>
      </c>
    </row>
    <row r="7" customFormat="false" ht="15.75" hidden="false" customHeight="false" outlineLevel="0" collapsed="false">
      <c r="A7" s="118" t="n">
        <v>49</v>
      </c>
      <c r="B7" s="1" t="s">
        <v>50</v>
      </c>
      <c r="C7" s="167" t="n">
        <f aca="false">'13.1н'!B50</f>
        <v>0.570369380333526</v>
      </c>
      <c r="D7" s="167" t="n">
        <f aca="false">'13.2н'!B50</f>
        <v>0.787514218495415</v>
      </c>
      <c r="E7" s="167" t="n">
        <f aca="false">'13.3н'!B50</f>
        <v>0.383180427311471</v>
      </c>
    </row>
    <row r="8" customFormat="false" ht="15.75" hidden="false" customHeight="false" outlineLevel="0" collapsed="false">
      <c r="A8" s="118" t="n">
        <v>50</v>
      </c>
      <c r="B8" s="1" t="s">
        <v>51</v>
      </c>
      <c r="C8" s="167" t="n">
        <f aca="false">'13.1н'!B51</f>
        <v>0.67626339163106</v>
      </c>
      <c r="D8" s="167" t="n">
        <f aca="false">'13.2н'!B51</f>
        <v>0.767612778786124</v>
      </c>
      <c r="E8" s="167" t="n">
        <f aca="false">'13.3н'!B51</f>
        <v>0.444134197869137</v>
      </c>
    </row>
    <row r="9" customFormat="false" ht="15.75" hidden="false" customHeight="false" outlineLevel="0" collapsed="false">
      <c r="A9" s="118" t="n">
        <v>51</v>
      </c>
      <c r="B9" s="1" t="s">
        <v>52</v>
      </c>
      <c r="C9" s="167" t="n">
        <f aca="false">'13.1н'!B52</f>
        <v>0.50155230935707</v>
      </c>
      <c r="D9" s="167" t="n">
        <f aca="false">'13.2н'!B52</f>
        <v>0.74361879129384</v>
      </c>
      <c r="E9" s="167" t="n">
        <f aca="false">'13.3н'!B52</f>
        <v>0.398046969692687</v>
      </c>
    </row>
    <row r="10" customFormat="false" ht="15.75" hidden="false" customHeight="false" outlineLevel="0" collapsed="false">
      <c r="A10" s="118" t="n">
        <v>52</v>
      </c>
      <c r="B10" s="1" t="s">
        <v>53</v>
      </c>
      <c r="C10" s="167" t="n">
        <f aca="false">'13.1н'!B53</f>
        <v>0.637901261495274</v>
      </c>
      <c r="D10" s="167" t="n">
        <f aca="false">'13.2н'!B53</f>
        <v>0.729053399445843</v>
      </c>
      <c r="E10" s="167" t="n">
        <f aca="false">'13.3н'!B53</f>
        <v>0.546152308669568</v>
      </c>
    </row>
    <row r="11" customFormat="false" ht="15.75" hidden="false" customHeight="false" outlineLevel="0" collapsed="false">
      <c r="A11" s="118" t="n">
        <v>53</v>
      </c>
      <c r="B11" s="1" t="s">
        <v>54</v>
      </c>
      <c r="C11" s="167" t="n">
        <f aca="false">'13.1н'!B54</f>
        <v>0.710745535393953</v>
      </c>
      <c r="D11" s="167" t="n">
        <f aca="false">'13.2н'!B54</f>
        <v>0.742555577682349</v>
      </c>
      <c r="E11" s="167" t="n">
        <f aca="false">'13.3н'!B54</f>
        <v>0.343637305424996</v>
      </c>
    </row>
    <row r="12" customFormat="false" ht="15.75" hidden="false" customHeight="false" outlineLevel="0" collapsed="false">
      <c r="A12" s="118" t="n">
        <v>54</v>
      </c>
      <c r="B12" s="1" t="s">
        <v>55</v>
      </c>
      <c r="C12" s="167" t="n">
        <f aca="false">'13.1н'!B55</f>
        <v>0.522601225476383</v>
      </c>
      <c r="D12" s="167" t="n">
        <f aca="false">'13.2н'!B55</f>
        <v>0.719381390330189</v>
      </c>
      <c r="E12" s="167" t="n">
        <f aca="false">'13.3н'!B55</f>
        <v>0.37714385055818</v>
      </c>
    </row>
    <row r="13" customFormat="false" ht="15.75" hidden="false" customHeight="false" outlineLevel="0" collapsed="false">
      <c r="A13" s="118" t="n">
        <v>55</v>
      </c>
      <c r="B13" s="1" t="s">
        <v>56</v>
      </c>
      <c r="C13" s="167" t="n">
        <f aca="false">'13.1н'!B56</f>
        <v>0.735565049232516</v>
      </c>
      <c r="D13" s="167" t="n">
        <f aca="false">'13.2н'!B56</f>
        <v>0.721793447733955</v>
      </c>
      <c r="E13" s="167" t="n">
        <f aca="false">'13.3н'!B56</f>
        <v>0.522767586664354</v>
      </c>
    </row>
    <row r="14" customFormat="false" ht="15.75" hidden="false" customHeight="false" outlineLevel="0" collapsed="false">
      <c r="A14" s="118" t="n">
        <v>56</v>
      </c>
      <c r="B14" s="1" t="s">
        <v>57</v>
      </c>
      <c r="C14" s="167" t="n">
        <f aca="false">'13.1н'!B57</f>
        <v>0.617075299344406</v>
      </c>
      <c r="D14" s="167" t="n">
        <f aca="false">'13.2н'!B57</f>
        <v>0.690230845318427</v>
      </c>
      <c r="E14" s="167" t="n">
        <f aca="false">'13.3н'!B57</f>
        <v>0.378517146479037</v>
      </c>
    </row>
    <row r="15" customFormat="false" ht="15.75" hidden="false" customHeight="false" outlineLevel="0" collapsed="false">
      <c r="A15" s="118" t="n">
        <v>57</v>
      </c>
      <c r="B15" s="1" t="s">
        <v>58</v>
      </c>
      <c r="C15" s="167" t="n">
        <f aca="false">'13.1н'!B58</f>
        <v>0.643878695823795</v>
      </c>
      <c r="D15" s="167" t="n">
        <f aca="false">'13.2н'!B58</f>
        <v>0.709936398993223</v>
      </c>
      <c r="E15" s="167" t="n">
        <f aca="false">'13.3н'!B58</f>
        <v>0.37669771007658</v>
      </c>
    </row>
    <row r="16" customFormat="false" ht="15.75" hidden="false" customHeight="false" outlineLevel="0" collapsed="false"/>
    <row r="17" customFormat="false" ht="60.75" hidden="false" customHeight="false" outlineLevel="0" collapsed="false">
      <c r="A17" s="118" t="s">
        <v>0</v>
      </c>
      <c r="B17" s="1" t="s">
        <v>1</v>
      </c>
      <c r="C17" s="101" t="s">
        <v>174</v>
      </c>
      <c r="D17" s="101" t="s">
        <v>179</v>
      </c>
      <c r="E17" s="101" t="s">
        <v>184</v>
      </c>
    </row>
    <row r="18" customFormat="false" ht="15.75" hidden="false" customHeight="false" outlineLevel="0" collapsed="false">
      <c r="A18" s="118" t="n">
        <v>44</v>
      </c>
      <c r="B18" s="1" t="s">
        <v>45</v>
      </c>
      <c r="C18" s="167" t="n">
        <f aca="false">'14.1н'!B45</f>
        <v>0.620624985045407</v>
      </c>
      <c r="D18" s="167" t="n">
        <f aca="false">'14.2н'!B45</f>
        <v>0.196560729628833</v>
      </c>
      <c r="E18" s="167" t="n">
        <f aca="false">'14.3н'!B45</f>
        <v>0.112309473365607</v>
      </c>
    </row>
    <row r="19" customFormat="false" ht="15.75" hidden="false" customHeight="false" outlineLevel="0" collapsed="false">
      <c r="A19" s="118" t="n">
        <v>45</v>
      </c>
      <c r="B19" s="1" t="s">
        <v>46</v>
      </c>
      <c r="C19" s="167" t="n">
        <f aca="false">'14.1н'!B46</f>
        <v>0.285559959118305</v>
      </c>
      <c r="D19" s="167" t="n">
        <f aca="false">'14.2н'!B46</f>
        <v>0.0725218031490156</v>
      </c>
      <c r="E19" s="167" t="n">
        <f aca="false">'14.3н'!B46</f>
        <v>0.0598325845794778</v>
      </c>
    </row>
    <row r="20" customFormat="false" ht="15.75" hidden="false" customHeight="false" outlineLevel="0" collapsed="false">
      <c r="A20" s="118" t="n">
        <v>46</v>
      </c>
      <c r="B20" s="1" t="s">
        <v>47</v>
      </c>
      <c r="C20" s="167" t="n">
        <f aca="false">'14.1н'!B47</f>
        <v>0.557099402613139</v>
      </c>
      <c r="D20" s="167" t="n">
        <f aca="false">'14.2н'!B47</f>
        <v>0.412357350602629</v>
      </c>
      <c r="E20" s="167" t="n">
        <f aca="false">'14.3н'!B47</f>
        <v>0.435716621793131</v>
      </c>
    </row>
    <row r="21" customFormat="false" ht="15.75" hidden="false" customHeight="false" outlineLevel="0" collapsed="false">
      <c r="A21" s="118" t="n">
        <v>47</v>
      </c>
      <c r="B21" s="1" t="s">
        <v>48</v>
      </c>
      <c r="C21" s="167" t="n">
        <f aca="false">'14.1н'!B48</f>
        <v>0.618445570325754</v>
      </c>
      <c r="D21" s="167" t="n">
        <f aca="false">'14.2н'!B48</f>
        <v>0.644359024925929</v>
      </c>
      <c r="E21" s="167" t="n">
        <f aca="false">'14.3н'!B48</f>
        <v>0.38320555996856</v>
      </c>
    </row>
    <row r="22" customFormat="false" ht="15.75" hidden="false" customHeight="false" outlineLevel="0" collapsed="false">
      <c r="A22" s="118" t="n">
        <v>48</v>
      </c>
      <c r="B22" s="1" t="s">
        <v>49</v>
      </c>
      <c r="C22" s="167" t="n">
        <f aca="false">'14.1н'!B49</f>
        <v>0.386289881793417</v>
      </c>
      <c r="D22" s="167" t="n">
        <f aca="false">'14.2н'!B49</f>
        <v>0.0783513648752843</v>
      </c>
      <c r="E22" s="167" t="n">
        <f aca="false">'14.3н'!B49</f>
        <v>0.188243524909402</v>
      </c>
    </row>
    <row r="23" customFormat="false" ht="15.75" hidden="false" customHeight="false" outlineLevel="0" collapsed="false">
      <c r="A23" s="118" t="n">
        <v>49</v>
      </c>
      <c r="B23" s="1" t="s">
        <v>50</v>
      </c>
      <c r="C23" s="167" t="n">
        <f aca="false">'14.1н'!B50</f>
        <v>0.440865929901901</v>
      </c>
      <c r="D23" s="167" t="n">
        <f aca="false">'14.2н'!B50</f>
        <v>0.316277796368607</v>
      </c>
      <c r="E23" s="167" t="n">
        <f aca="false">'14.3н'!B50</f>
        <v>0.154078116736408</v>
      </c>
    </row>
    <row r="24" customFormat="false" ht="15.75" hidden="false" customHeight="false" outlineLevel="0" collapsed="false">
      <c r="A24" s="118" t="n">
        <v>50</v>
      </c>
      <c r="B24" s="1" t="s">
        <v>51</v>
      </c>
      <c r="C24" s="167" t="n">
        <f aca="false">'14.1н'!B51</f>
        <v>0.330955450504246</v>
      </c>
      <c r="D24" s="167" t="n">
        <f aca="false">'14.2н'!B51</f>
        <v>0.349714754747889</v>
      </c>
      <c r="E24" s="167" t="n">
        <f aca="false">'14.3н'!B51</f>
        <v>0.208225223488232</v>
      </c>
    </row>
    <row r="25" customFormat="false" ht="15.75" hidden="false" customHeight="false" outlineLevel="0" collapsed="false">
      <c r="A25" s="118" t="n">
        <v>51</v>
      </c>
      <c r="B25" s="1" t="s">
        <v>52</v>
      </c>
      <c r="C25" s="167" t="n">
        <f aca="false">'14.1н'!B52</f>
        <v>0.42357335985036</v>
      </c>
      <c r="D25" s="167" t="n">
        <f aca="false">'14.2н'!B52</f>
        <v>0.348385849826357</v>
      </c>
      <c r="E25" s="167" t="n">
        <f aca="false">'14.3н'!B52</f>
        <v>0.122895575050382</v>
      </c>
    </row>
    <row r="26" customFormat="false" ht="15.75" hidden="false" customHeight="false" outlineLevel="0" collapsed="false">
      <c r="A26" s="118" t="n">
        <v>52</v>
      </c>
      <c r="B26" s="1" t="s">
        <v>53</v>
      </c>
      <c r="C26" s="167" t="n">
        <f aca="false">'14.1н'!B53</f>
        <v>0.425941647539218</v>
      </c>
      <c r="D26" s="167" t="n">
        <f aca="false">'14.2н'!B53</f>
        <v>0.793751795707146</v>
      </c>
      <c r="E26" s="167" t="n">
        <f aca="false">'14.3н'!B53</f>
        <v>0.304835173429484</v>
      </c>
    </row>
    <row r="27" customFormat="false" ht="15.75" hidden="false" customHeight="false" outlineLevel="0" collapsed="false">
      <c r="A27" s="118" t="n">
        <v>53</v>
      </c>
      <c r="B27" s="1" t="s">
        <v>54</v>
      </c>
      <c r="C27" s="167" t="n">
        <f aca="false">'14.1н'!B54</f>
        <v>0.201211073377077</v>
      </c>
      <c r="D27" s="167" t="n">
        <f aca="false">'14.2н'!B54</f>
        <v>0.162694162538821</v>
      </c>
      <c r="E27" s="167" t="n">
        <f aca="false">'14.3н'!B54</f>
        <v>0.00619497808727453</v>
      </c>
    </row>
    <row r="28" customFormat="false" ht="15.75" hidden="false" customHeight="false" outlineLevel="0" collapsed="false">
      <c r="A28" s="118" t="n">
        <v>54</v>
      </c>
      <c r="B28" s="1" t="s">
        <v>55</v>
      </c>
      <c r="C28" s="167" t="n">
        <f aca="false">'14.1н'!B55</f>
        <v>0.505802772109474</v>
      </c>
      <c r="D28" s="167" t="n">
        <f aca="false">'14.2н'!B55</f>
        <v>0.491895352749961</v>
      </c>
      <c r="E28" s="167" t="n">
        <f aca="false">'14.3н'!B55</f>
        <v>0.136104970411147</v>
      </c>
    </row>
    <row r="29" customFormat="false" ht="15.75" hidden="false" customHeight="false" outlineLevel="0" collapsed="false">
      <c r="A29" s="118" t="n">
        <v>55</v>
      </c>
      <c r="B29" s="1" t="s">
        <v>56</v>
      </c>
      <c r="C29" s="167" t="n">
        <f aca="false">'14.1н'!B56</f>
        <v>0.447428178408809</v>
      </c>
      <c r="D29" s="167" t="n">
        <f aca="false">'14.2н'!B56</f>
        <v>0.561361828890435</v>
      </c>
      <c r="E29" s="167" t="n">
        <f aca="false">'14.3н'!B56</f>
        <v>0.153117614833556</v>
      </c>
    </row>
    <row r="30" customFormat="false" ht="15.75" hidden="false" customHeight="false" outlineLevel="0" collapsed="false">
      <c r="A30" s="118" t="n">
        <v>56</v>
      </c>
      <c r="B30" s="1" t="s">
        <v>57</v>
      </c>
      <c r="C30" s="167" t="n">
        <f aca="false">'14.1н'!B57</f>
        <v>0.187261740688927</v>
      </c>
      <c r="D30" s="167" t="n">
        <f aca="false">'14.2н'!B57</f>
        <v>0.00415218629848396</v>
      </c>
      <c r="E30" s="167" t="n">
        <f aca="false">'14.3н'!B57</f>
        <v>1.04621022963231E-006</v>
      </c>
    </row>
    <row r="31" customFormat="false" ht="15.75" hidden="false" customHeight="false" outlineLevel="0" collapsed="false">
      <c r="A31" s="118" t="n">
        <v>57</v>
      </c>
      <c r="B31" s="1" t="s">
        <v>58</v>
      </c>
      <c r="C31" s="167" t="n">
        <f aca="false">'14.1н'!B58</f>
        <v>0.453830783315428</v>
      </c>
      <c r="D31" s="167" t="n">
        <f aca="false">'14.2н'!B58</f>
        <v>0.373167034365111</v>
      </c>
      <c r="E31" s="167" t="n">
        <f aca="false">'14.3н'!B58</f>
        <v>0.26741872386848</v>
      </c>
    </row>
    <row r="32" customFormat="false" ht="15.75" hidden="false" customHeight="false" outlineLevel="0" collapsed="false"/>
    <row r="33" customFormat="false" ht="45.75" hidden="false" customHeight="false" outlineLevel="0" collapsed="false">
      <c r="A33" s="118" t="s">
        <v>0</v>
      </c>
      <c r="B33" s="1" t="s">
        <v>1</v>
      </c>
      <c r="C33" s="101" t="s">
        <v>188</v>
      </c>
      <c r="D33" s="101" t="s">
        <v>192</v>
      </c>
      <c r="E33" s="101" t="s">
        <v>197</v>
      </c>
    </row>
    <row r="34" customFormat="false" ht="15.75" hidden="false" customHeight="false" outlineLevel="0" collapsed="false">
      <c r="A34" s="118" t="n">
        <v>44</v>
      </c>
      <c r="B34" s="1" t="s">
        <v>45</v>
      </c>
      <c r="C34" s="167" t="n">
        <f aca="false">'15.1н'!B45</f>
        <v>0.490522942063027</v>
      </c>
      <c r="D34" s="167" t="n">
        <f aca="false">'15.2н'!B45</f>
        <v>0.272830913295874</v>
      </c>
      <c r="E34" s="167" t="n">
        <f aca="false">'15.3н'!B45</f>
        <v>0.440684508347596</v>
      </c>
    </row>
    <row r="35" customFormat="false" ht="15.75" hidden="false" customHeight="false" outlineLevel="0" collapsed="false">
      <c r="A35" s="118" t="n">
        <v>45</v>
      </c>
      <c r="B35" s="1" t="s">
        <v>46</v>
      </c>
      <c r="C35" s="167" t="n">
        <f aca="false">'15.1н'!B46</f>
        <v>0.301557143217622</v>
      </c>
      <c r="D35" s="167" t="n">
        <f aca="false">'15.2н'!B46</f>
        <v>0.29896768511856</v>
      </c>
      <c r="E35" s="167" t="n">
        <f aca="false">'15.3н'!B46</f>
        <v>0.262779389464797</v>
      </c>
    </row>
    <row r="36" customFormat="false" ht="15.75" hidden="false" customHeight="false" outlineLevel="0" collapsed="false">
      <c r="A36" s="118" t="n">
        <v>46</v>
      </c>
      <c r="B36" s="1" t="s">
        <v>47</v>
      </c>
      <c r="C36" s="167" t="n">
        <f aca="false">'15.1н'!B47</f>
        <v>0.28135503910578</v>
      </c>
      <c r="D36" s="167" t="n">
        <f aca="false">'15.2н'!B47</f>
        <v>0.212383309550135</v>
      </c>
      <c r="E36" s="167" t="n">
        <f aca="false">'15.3н'!B47</f>
        <v>0.25008057492194</v>
      </c>
    </row>
    <row r="37" customFormat="false" ht="15.75" hidden="false" customHeight="false" outlineLevel="0" collapsed="false">
      <c r="A37" s="118" t="n">
        <v>47</v>
      </c>
      <c r="B37" s="1" t="s">
        <v>48</v>
      </c>
      <c r="C37" s="167" t="n">
        <f aca="false">'15.1н'!B48</f>
        <v>0.507874373878959</v>
      </c>
      <c r="D37" s="167" t="n">
        <f aca="false">'15.2н'!B48</f>
        <v>0.449853041125598</v>
      </c>
      <c r="E37" s="167" t="n">
        <f aca="false">'15.3н'!B48</f>
        <v>0.510937790618137</v>
      </c>
    </row>
    <row r="38" customFormat="false" ht="15.75" hidden="false" customHeight="false" outlineLevel="0" collapsed="false">
      <c r="A38" s="118" t="n">
        <v>48</v>
      </c>
      <c r="B38" s="1" t="s">
        <v>49</v>
      </c>
      <c r="C38" s="167" t="n">
        <f aca="false">'15.1н'!B49</f>
        <v>0.364714511069065</v>
      </c>
      <c r="D38" s="167" t="n">
        <f aca="false">'15.2н'!B49</f>
        <v>0.344479269717337</v>
      </c>
      <c r="E38" s="167" t="n">
        <f aca="false">'15.3н'!B49</f>
        <v>0.345514861215661</v>
      </c>
    </row>
    <row r="39" customFormat="false" ht="15.75" hidden="false" customHeight="false" outlineLevel="0" collapsed="false">
      <c r="A39" s="118" t="n">
        <v>49</v>
      </c>
      <c r="B39" s="1" t="s">
        <v>50</v>
      </c>
      <c r="C39" s="167" t="n">
        <f aca="false">'15.1н'!B50</f>
        <v>0.319626513100106</v>
      </c>
      <c r="D39" s="167" t="n">
        <f aca="false">'15.2н'!B50</f>
        <v>0.335461564404823</v>
      </c>
      <c r="E39" s="167" t="n">
        <f aca="false">'15.3н'!B50</f>
        <v>0.330074301191409</v>
      </c>
    </row>
    <row r="40" customFormat="false" ht="15.75" hidden="false" customHeight="false" outlineLevel="0" collapsed="false">
      <c r="A40" s="118" t="n">
        <v>50</v>
      </c>
      <c r="B40" s="1" t="s">
        <v>51</v>
      </c>
      <c r="C40" s="167" t="n">
        <f aca="false">'15.1н'!B51</f>
        <v>0.470502721093877</v>
      </c>
      <c r="D40" s="167" t="n">
        <f aca="false">'15.2н'!B51</f>
        <v>0.33142028693478</v>
      </c>
      <c r="E40" s="167" t="n">
        <f aca="false">'15.3н'!B51</f>
        <v>0.448570915890265</v>
      </c>
    </row>
    <row r="41" customFormat="false" ht="15.75" hidden="false" customHeight="false" outlineLevel="0" collapsed="false">
      <c r="A41" s="118" t="n">
        <v>51</v>
      </c>
      <c r="B41" s="1" t="s">
        <v>52</v>
      </c>
      <c r="C41" s="167" t="n">
        <f aca="false">'15.1н'!B52</f>
        <v>0.371858085932138</v>
      </c>
      <c r="D41" s="167" t="n">
        <f aca="false">'15.2н'!B52</f>
        <v>0.35793680343618</v>
      </c>
      <c r="E41" s="167" t="n">
        <f aca="false">'15.3н'!B52</f>
        <v>0.371226394774904</v>
      </c>
    </row>
    <row r="42" customFormat="false" ht="15.75" hidden="false" customHeight="false" outlineLevel="0" collapsed="false">
      <c r="A42" s="118" t="n">
        <v>52</v>
      </c>
      <c r="B42" s="1" t="s">
        <v>53</v>
      </c>
      <c r="C42" s="167" t="n">
        <f aca="false">'15.1н'!B53</f>
        <v>0.505970245980832</v>
      </c>
      <c r="D42" s="167" t="n">
        <f aca="false">'15.2н'!B53</f>
        <v>0.31753528866159</v>
      </c>
      <c r="E42" s="167" t="n">
        <f aca="false">'15.3н'!B53</f>
        <v>0.442341009102839</v>
      </c>
    </row>
    <row r="43" customFormat="false" ht="15.75" hidden="false" customHeight="false" outlineLevel="0" collapsed="false">
      <c r="A43" s="118" t="n">
        <v>53</v>
      </c>
      <c r="B43" s="1" t="s">
        <v>54</v>
      </c>
      <c r="C43" s="167" t="n">
        <f aca="false">'15.1н'!B54</f>
        <v>0.385548971759854</v>
      </c>
      <c r="D43" s="167" t="n">
        <f aca="false">'15.2н'!B54</f>
        <v>0.315526980267178</v>
      </c>
      <c r="E43" s="167" t="n">
        <f aca="false">'15.3н'!B54</f>
        <v>0.366254361575316</v>
      </c>
    </row>
    <row r="44" customFormat="false" ht="15.75" hidden="false" customHeight="false" outlineLevel="0" collapsed="false">
      <c r="A44" s="118" t="n">
        <v>54</v>
      </c>
      <c r="B44" s="1" t="s">
        <v>55</v>
      </c>
      <c r="C44" s="167" t="n">
        <f aca="false">'15.1н'!B55</f>
        <v>0.389540907408833</v>
      </c>
      <c r="D44" s="167" t="n">
        <f aca="false">'15.2н'!B55</f>
        <v>0.330770259718302</v>
      </c>
      <c r="E44" s="167" t="n">
        <f aca="false">'15.3н'!B55</f>
        <v>0.341923625458388</v>
      </c>
    </row>
    <row r="45" customFormat="false" ht="15.75" hidden="false" customHeight="false" outlineLevel="0" collapsed="false">
      <c r="A45" s="118" t="n">
        <v>55</v>
      </c>
      <c r="B45" s="1" t="s">
        <v>56</v>
      </c>
      <c r="C45" s="167" t="n">
        <f aca="false">'15.1н'!B56</f>
        <v>0.468624822291217</v>
      </c>
      <c r="D45" s="167" t="n">
        <f aca="false">'15.2н'!B56</f>
        <v>0.306508511353597</v>
      </c>
      <c r="E45" s="167" t="n">
        <f aca="false">'15.3н'!B56</f>
        <v>0.414607390348663</v>
      </c>
    </row>
    <row r="46" customFormat="false" ht="15.75" hidden="false" customHeight="false" outlineLevel="0" collapsed="false">
      <c r="A46" s="118" t="n">
        <v>56</v>
      </c>
      <c r="B46" s="1" t="s">
        <v>57</v>
      </c>
      <c r="C46" s="167" t="n">
        <f aca="false">'15.1н'!B57</f>
        <v>0.37509122275697</v>
      </c>
      <c r="D46" s="167" t="n">
        <f aca="false">'15.2н'!B57</f>
        <v>0.26736111357391</v>
      </c>
      <c r="E46" s="167" t="n">
        <f aca="false">'15.3н'!B57</f>
        <v>0.329686912077036</v>
      </c>
    </row>
    <row r="47" customFormat="false" ht="15.75" hidden="false" customHeight="false" outlineLevel="0" collapsed="false">
      <c r="A47" s="118" t="n">
        <v>57</v>
      </c>
      <c r="B47" s="1" t="s">
        <v>58</v>
      </c>
      <c r="C47" s="167" t="n">
        <f aca="false">'15.1н'!B58</f>
        <v>0.376504601582961</v>
      </c>
      <c r="D47" s="167" t="n">
        <f aca="false">'15.2н'!B58</f>
        <v>0.207524908192838</v>
      </c>
      <c r="E47" s="167" t="n">
        <f aca="false">'15.3н'!B58</f>
        <v>0.3622132178591</v>
      </c>
    </row>
    <row r="48" customFormat="false" ht="15.75" hidden="false" customHeight="false" outlineLevel="0" collapsed="false"/>
    <row r="49" customFormat="false" ht="91.5" hidden="false" customHeight="true" outlineLevel="0" collapsed="false">
      <c r="A49" s="118" t="s">
        <v>0</v>
      </c>
      <c r="B49" s="1" t="s">
        <v>1</v>
      </c>
      <c r="C49" s="101" t="s">
        <v>203</v>
      </c>
      <c r="D49" s="153" t="s">
        <v>209</v>
      </c>
      <c r="E49" s="101" t="s">
        <v>215</v>
      </c>
    </row>
    <row r="50" customFormat="false" ht="15.75" hidden="false" customHeight="false" outlineLevel="0" collapsed="false">
      <c r="A50" s="118" t="n">
        <v>44</v>
      </c>
      <c r="B50" s="1" t="s">
        <v>45</v>
      </c>
      <c r="C50" s="167" t="n">
        <f aca="false">'16.1н'!B45</f>
        <v>0.492469371638887</v>
      </c>
      <c r="D50" s="167" t="n">
        <f aca="false">'16.2н'!B45</f>
        <v>0.530067901105872</v>
      </c>
      <c r="E50" s="167" t="n">
        <f aca="false">'16.3н'!B45</f>
        <v>0.385552706351985</v>
      </c>
    </row>
    <row r="51" customFormat="false" ht="15.75" hidden="false" customHeight="false" outlineLevel="0" collapsed="false">
      <c r="A51" s="118" t="n">
        <v>45</v>
      </c>
      <c r="B51" s="1" t="s">
        <v>46</v>
      </c>
      <c r="C51" s="167" t="n">
        <f aca="false">'16.1н'!B46</f>
        <v>0.453695827642908</v>
      </c>
      <c r="D51" s="167" t="n">
        <f aca="false">'16.2н'!B46</f>
        <v>0.543261347647251</v>
      </c>
      <c r="E51" s="167" t="n">
        <f aca="false">'16.3н'!B46</f>
        <v>0.515297772376005</v>
      </c>
    </row>
    <row r="52" customFormat="false" ht="15.75" hidden="false" customHeight="false" outlineLevel="0" collapsed="false">
      <c r="A52" s="118" t="n">
        <v>46</v>
      </c>
      <c r="B52" s="1" t="s">
        <v>47</v>
      </c>
      <c r="C52" s="167" t="n">
        <f aca="false">'16.1н'!B47</f>
        <v>0.354024982787421</v>
      </c>
      <c r="D52" s="167" t="n">
        <f aca="false">'16.2н'!B47</f>
        <v>0.552419295053272</v>
      </c>
      <c r="E52" s="167" t="n">
        <f aca="false">'16.3н'!B47</f>
        <v>0.466516495768404</v>
      </c>
    </row>
    <row r="53" customFormat="false" ht="15.75" hidden="false" customHeight="false" outlineLevel="0" collapsed="false">
      <c r="A53" s="118" t="n">
        <v>47</v>
      </c>
      <c r="B53" s="1" t="s">
        <v>48</v>
      </c>
      <c r="C53" s="167" t="n">
        <f aca="false">'16.1н'!B48</f>
        <v>0.532880641298235</v>
      </c>
      <c r="D53" s="167" t="n">
        <f aca="false">'16.2н'!B48</f>
        <v>0.538546512884487</v>
      </c>
      <c r="E53" s="167" t="n">
        <f aca="false">'16.3н'!B48</f>
        <v>0.496830514073834</v>
      </c>
    </row>
    <row r="54" customFormat="false" ht="15.75" hidden="false" customHeight="false" outlineLevel="0" collapsed="false">
      <c r="A54" s="118" t="n">
        <v>48</v>
      </c>
      <c r="B54" s="1" t="s">
        <v>49</v>
      </c>
      <c r="C54" s="167" t="n">
        <f aca="false">'16.1н'!B49</f>
        <v>0.446877536934771</v>
      </c>
      <c r="D54" s="167" t="n">
        <f aca="false">'16.2н'!B49</f>
        <v>0.481346491344381</v>
      </c>
      <c r="E54" s="167" t="n">
        <f aca="false">'16.3н'!B49</f>
        <v>0.444355802990721</v>
      </c>
    </row>
    <row r="55" customFormat="false" ht="15.75" hidden="false" customHeight="false" outlineLevel="0" collapsed="false">
      <c r="A55" s="118" t="n">
        <v>49</v>
      </c>
      <c r="B55" s="1" t="s">
        <v>50</v>
      </c>
      <c r="C55" s="167" t="n">
        <f aca="false">'16.1н'!B50</f>
        <v>0.404376657669051</v>
      </c>
      <c r="D55" s="167" t="n">
        <f aca="false">'16.2н'!B50</f>
        <v>0.547884784773515</v>
      </c>
      <c r="E55" s="167" t="n">
        <f aca="false">'16.3н'!B50</f>
        <v>0.440497061750488</v>
      </c>
    </row>
    <row r="56" customFormat="false" ht="15.75" hidden="false" customHeight="false" outlineLevel="0" collapsed="false">
      <c r="A56" s="118" t="n">
        <v>50</v>
      </c>
      <c r="B56" s="1" t="s">
        <v>51</v>
      </c>
      <c r="C56" s="167" t="n">
        <f aca="false">'16.1н'!B51</f>
        <v>0.398694030445002</v>
      </c>
      <c r="D56" s="167" t="n">
        <f aca="false">'16.2н'!B51</f>
        <v>0.504126503180508</v>
      </c>
      <c r="E56" s="167" t="n">
        <f aca="false">'16.3н'!B51</f>
        <v>0.515297772376005</v>
      </c>
    </row>
    <row r="57" customFormat="false" ht="15.75" hidden="false" customHeight="false" outlineLevel="0" collapsed="false">
      <c r="A57" s="118" t="n">
        <v>51</v>
      </c>
      <c r="B57" s="1" t="s">
        <v>52</v>
      </c>
      <c r="C57" s="167" t="n">
        <f aca="false">'16.1н'!B52</f>
        <v>0.308134138662658</v>
      </c>
      <c r="D57" s="167" t="n">
        <f aca="false">'16.2н'!B52</f>
        <v>0.537353226010461</v>
      </c>
      <c r="E57" s="167" t="n">
        <f aca="false">'16.3н'!B52</f>
        <v>0.48709131032558</v>
      </c>
    </row>
    <row r="58" customFormat="false" ht="15.75" hidden="false" customHeight="false" outlineLevel="0" collapsed="false">
      <c r="A58" s="118" t="n">
        <v>52</v>
      </c>
      <c r="B58" s="1" t="s">
        <v>53</v>
      </c>
      <c r="C58" s="167" t="n">
        <f aca="false">'16.1н'!B53</f>
        <v>0.393827681666116</v>
      </c>
      <c r="D58" s="167" t="n">
        <f aca="false">'16.2н'!B53</f>
        <v>0.543261347647251</v>
      </c>
      <c r="E58" s="167" t="n">
        <f aca="false">'16.3н'!B53</f>
        <v>0.515297772376005</v>
      </c>
    </row>
    <row r="59" customFormat="false" ht="15.75" hidden="false" customHeight="false" outlineLevel="0" collapsed="false">
      <c r="A59" s="118" t="n">
        <v>53</v>
      </c>
      <c r="B59" s="1" t="s">
        <v>54</v>
      </c>
      <c r="C59" s="167" t="n">
        <f aca="false">'16.1н'!B54</f>
        <v>0.418756369633286</v>
      </c>
      <c r="D59" s="167" t="n">
        <f aca="false">'16.2н'!B54</f>
        <v>0.534948874690652</v>
      </c>
      <c r="E59" s="167" t="n">
        <f aca="false">'16.3н'!B54</f>
        <v>0.480399878842868</v>
      </c>
    </row>
    <row r="60" customFormat="false" ht="15.75" hidden="false" customHeight="false" outlineLevel="0" collapsed="false">
      <c r="A60" s="118" t="n">
        <v>54</v>
      </c>
      <c r="B60" s="1" t="s">
        <v>55</v>
      </c>
      <c r="C60" s="167" t="n">
        <f aca="false">'16.1н'!B55</f>
        <v>0.518696886507729</v>
      </c>
      <c r="D60" s="167" t="n">
        <f aca="false">'16.2н'!B55</f>
        <v>0.575872628203166</v>
      </c>
      <c r="E60" s="167" t="n">
        <f aca="false">'16.3н'!B55</f>
        <v>0.459313477035238</v>
      </c>
    </row>
    <row r="61" customFormat="false" ht="15.75" hidden="false" customHeight="false" outlineLevel="0" collapsed="false">
      <c r="A61" s="118" t="n">
        <v>55</v>
      </c>
      <c r="B61" s="1" t="s">
        <v>56</v>
      </c>
      <c r="C61" s="167" t="n">
        <f aca="false">'16.1н'!B56</f>
        <v>0.377086996815137</v>
      </c>
      <c r="D61" s="167" t="n">
        <f aca="false">'16.2н'!B56</f>
        <v>0.53973392827837</v>
      </c>
      <c r="E61" s="167" t="n">
        <f aca="false">'16.3н'!B56</f>
        <v>0.448166048068928</v>
      </c>
    </row>
    <row r="62" customFormat="false" ht="15.75" hidden="false" customHeight="false" outlineLevel="0" collapsed="false">
      <c r="A62" s="118" t="n">
        <v>56</v>
      </c>
      <c r="B62" s="1" t="s">
        <v>57</v>
      </c>
      <c r="C62" s="167" t="n">
        <f aca="false">'16.1н'!B57</f>
        <v>0.40851958089495</v>
      </c>
      <c r="D62" s="167" t="n">
        <f aca="false">'16.2н'!B57</f>
        <v>0.567623622614355</v>
      </c>
      <c r="E62" s="167" t="n">
        <f aca="false">'16.3н'!B57</f>
        <v>0.473543422436315</v>
      </c>
    </row>
    <row r="63" customFormat="false" ht="15.75" hidden="false" customHeight="false" outlineLevel="0" collapsed="false">
      <c r="A63" s="118" t="n">
        <v>57</v>
      </c>
      <c r="B63" s="1" t="s">
        <v>58</v>
      </c>
      <c r="C63" s="167" t="n">
        <f aca="false">'16.1н'!B58</f>
        <v>0.600310759620332</v>
      </c>
      <c r="D63" s="167" t="n">
        <f aca="false">'16.2н'!B58</f>
        <v>0.561231024154687</v>
      </c>
      <c r="E63" s="167" t="n">
        <f aca="false">'16.3н'!B58</f>
        <v>0.483765889261946</v>
      </c>
    </row>
    <row r="67" customFormat="false" ht="15.75" hidden="false" customHeight="false" outlineLevel="0" collapsed="false">
      <c r="A67" s="1" t="s">
        <v>0</v>
      </c>
      <c r="B67" s="1"/>
      <c r="C67" s="1" t="n">
        <v>2005</v>
      </c>
      <c r="D67" s="1" t="n">
        <v>2006</v>
      </c>
      <c r="E67" s="1" t="n">
        <v>2007</v>
      </c>
      <c r="F67" s="1" t="n">
        <v>2008</v>
      </c>
      <c r="G67" s="1" t="n">
        <v>2009</v>
      </c>
      <c r="H67" s="1" t="n">
        <v>2010</v>
      </c>
      <c r="I67" s="1" t="n">
        <v>2011</v>
      </c>
      <c r="J67" s="1" t="n">
        <v>2012</v>
      </c>
      <c r="K67" s="1" t="n">
        <v>2013</v>
      </c>
      <c r="L67" s="1" t="n">
        <v>2014</v>
      </c>
      <c r="M67" s="1" t="n">
        <v>2015</v>
      </c>
      <c r="N67" s="1" t="n">
        <v>2016</v>
      </c>
      <c r="O67" s="1" t="n">
        <v>2017</v>
      </c>
      <c r="P67" s="1" t="n">
        <v>2018</v>
      </c>
      <c r="Q67" s="1" t="n">
        <v>2019</v>
      </c>
      <c r="R67" s="1" t="n">
        <v>2020</v>
      </c>
    </row>
    <row r="68" customFormat="false" ht="15.75" hidden="false" customHeight="false" outlineLevel="0" collapsed="false">
      <c r="A68" s="1" t="n">
        <v>44</v>
      </c>
      <c r="B68" s="1" t="s">
        <v>45</v>
      </c>
      <c r="C68" s="155" t="e">
        <f aca="false">ОИ1!C45</f>
        <v>#VALUE!</v>
      </c>
      <c r="D68" s="155" t="e">
        <f aca="false">ОИ1!D45</f>
        <v>#VALUE!</v>
      </c>
      <c r="E68" s="155" t="n">
        <f aca="false">ОИ1!E45</f>
        <v>0</v>
      </c>
      <c r="F68" s="155" t="n">
        <f aca="false">ОИ1!F45</f>
        <v>0</v>
      </c>
      <c r="G68" s="155" t="n">
        <f aca="false">ОИ1!G45</f>
        <v>0</v>
      </c>
      <c r="H68" s="155" t="n">
        <f aca="false">ОИ1!H45</f>
        <v>0</v>
      </c>
      <c r="I68" s="155" t="n">
        <f aca="false">ОИ1!I45</f>
        <v>0</v>
      </c>
      <c r="J68" s="155" t="n">
        <f aca="false">ОИ1!J45</f>
        <v>0</v>
      </c>
      <c r="K68" s="155" t="n">
        <f aca="false">ОИ1!K45</f>
        <v>0</v>
      </c>
      <c r="L68" s="155" t="n">
        <f aca="false">ОИ1!L45</f>
        <v>0</v>
      </c>
      <c r="M68" s="155" t="n">
        <f aca="false">ОИ1!M45</f>
        <v>0</v>
      </c>
      <c r="N68" s="155" t="n">
        <f aca="false">ОИ1!N45</f>
        <v>0</v>
      </c>
      <c r="O68" s="155" t="n">
        <f aca="false">ОИ1!O45</f>
        <v>0</v>
      </c>
      <c r="P68" s="155" t="n">
        <f aca="false">ОИ1!P45</f>
        <v>0</v>
      </c>
      <c r="Q68" s="155" t="n">
        <f aca="false">ОИ1!Q45</f>
        <v>0</v>
      </c>
      <c r="R68" s="155" t="n">
        <f aca="false">ОИ1!R45</f>
        <v>0.596208386226727</v>
      </c>
    </row>
    <row r="69" customFormat="false" ht="15.75" hidden="false" customHeight="false" outlineLevel="0" collapsed="false">
      <c r="A69" s="1" t="n">
        <v>45</v>
      </c>
      <c r="B69" s="1" t="s">
        <v>46</v>
      </c>
      <c r="C69" s="155" t="e">
        <f aca="false">ОИ1!C46</f>
        <v>#VALUE!</v>
      </c>
      <c r="D69" s="155" t="e">
        <f aca="false">ОИ1!D46</f>
        <v>#VALUE!</v>
      </c>
      <c r="E69" s="155" t="n">
        <f aca="false">ОИ1!E46</f>
        <v>0</v>
      </c>
      <c r="F69" s="155" t="n">
        <f aca="false">ОИ1!F46</f>
        <v>0</v>
      </c>
      <c r="G69" s="155" t="n">
        <f aca="false">ОИ1!G46</f>
        <v>0</v>
      </c>
      <c r="H69" s="155" t="n">
        <f aca="false">ОИ1!H46</f>
        <v>0</v>
      </c>
      <c r="I69" s="155" t="n">
        <f aca="false">ОИ1!I46</f>
        <v>0</v>
      </c>
      <c r="J69" s="155" t="n">
        <f aca="false">ОИ1!J46</f>
        <v>0</v>
      </c>
      <c r="K69" s="155" t="n">
        <f aca="false">ОИ1!K46</f>
        <v>0</v>
      </c>
      <c r="L69" s="155" t="n">
        <f aca="false">ОИ1!L46</f>
        <v>0</v>
      </c>
      <c r="M69" s="155" t="n">
        <f aca="false">ОИ1!M46</f>
        <v>0</v>
      </c>
      <c r="N69" s="155" t="n">
        <f aca="false">ОИ1!N46</f>
        <v>0</v>
      </c>
      <c r="O69" s="155" t="n">
        <f aca="false">ОИ1!O46</f>
        <v>0</v>
      </c>
      <c r="P69" s="155" t="n">
        <f aca="false">ОИ1!P46</f>
        <v>0</v>
      </c>
      <c r="Q69" s="155" t="n">
        <f aca="false">ОИ1!Q46</f>
        <v>0</v>
      </c>
      <c r="R69" s="155" t="n">
        <f aca="false">ОИ1!R46</f>
        <v>0.502552374401392</v>
      </c>
    </row>
    <row r="70" customFormat="false" ht="15.75" hidden="false" customHeight="false" outlineLevel="0" collapsed="false">
      <c r="A70" s="1" t="n">
        <v>46</v>
      </c>
      <c r="B70" s="1" t="s">
        <v>47</v>
      </c>
      <c r="C70" s="155" t="e">
        <f aca="false">ОИ1!C47</f>
        <v>#VALUE!</v>
      </c>
      <c r="D70" s="155" t="e">
        <f aca="false">ОИ1!D47</f>
        <v>#VALUE!</v>
      </c>
      <c r="E70" s="155" t="n">
        <f aca="false">ОИ1!E47</f>
        <v>0</v>
      </c>
      <c r="F70" s="155" t="n">
        <f aca="false">ОИ1!F47</f>
        <v>0</v>
      </c>
      <c r="G70" s="155" t="n">
        <f aca="false">ОИ1!G47</f>
        <v>0</v>
      </c>
      <c r="H70" s="155" t="n">
        <f aca="false">ОИ1!H47</f>
        <v>0</v>
      </c>
      <c r="I70" s="155" t="n">
        <f aca="false">ОИ1!I47</f>
        <v>0</v>
      </c>
      <c r="J70" s="155" t="n">
        <f aca="false">ОИ1!J47</f>
        <v>0</v>
      </c>
      <c r="K70" s="155" t="n">
        <f aca="false">ОИ1!K47</f>
        <v>0</v>
      </c>
      <c r="L70" s="155" t="n">
        <f aca="false">ОИ1!L47</f>
        <v>0</v>
      </c>
      <c r="M70" s="155" t="n">
        <f aca="false">ОИ1!M47</f>
        <v>0</v>
      </c>
      <c r="N70" s="155" t="n">
        <f aca="false">ОИ1!N47</f>
        <v>0</v>
      </c>
      <c r="O70" s="155" t="n">
        <f aca="false">ОИ1!O47</f>
        <v>0</v>
      </c>
      <c r="P70" s="155" t="n">
        <f aca="false">ОИ1!P47</f>
        <v>0</v>
      </c>
      <c r="Q70" s="155" t="n">
        <f aca="false">ОИ1!Q47</f>
        <v>0</v>
      </c>
      <c r="R70" s="155" t="n">
        <f aca="false">ОИ1!R47</f>
        <v>0.522072064272797</v>
      </c>
    </row>
    <row r="71" customFormat="false" ht="15.75" hidden="false" customHeight="false" outlineLevel="0" collapsed="false">
      <c r="A71" s="1" t="n">
        <v>47</v>
      </c>
      <c r="B71" s="1" t="s">
        <v>48</v>
      </c>
      <c r="C71" s="155" t="e">
        <f aca="false">ОИ1!C48</f>
        <v>#VALUE!</v>
      </c>
      <c r="D71" s="155" t="e">
        <f aca="false">ОИ1!D48</f>
        <v>#VALUE!</v>
      </c>
      <c r="E71" s="155" t="n">
        <f aca="false">ОИ1!E48</f>
        <v>0</v>
      </c>
      <c r="F71" s="155" t="n">
        <f aca="false">ОИ1!F48</f>
        <v>0</v>
      </c>
      <c r="G71" s="155" t="n">
        <f aca="false">ОИ1!G48</f>
        <v>0</v>
      </c>
      <c r="H71" s="155" t="n">
        <f aca="false">ОИ1!H48</f>
        <v>0</v>
      </c>
      <c r="I71" s="155" t="n">
        <f aca="false">ОИ1!I48</f>
        <v>0</v>
      </c>
      <c r="J71" s="155" t="n">
        <f aca="false">ОИ1!J48</f>
        <v>0</v>
      </c>
      <c r="K71" s="155" t="n">
        <f aca="false">ОИ1!K48</f>
        <v>0</v>
      </c>
      <c r="L71" s="155" t="n">
        <f aca="false">ОИ1!L48</f>
        <v>0</v>
      </c>
      <c r="M71" s="155" t="n">
        <f aca="false">ОИ1!M48</f>
        <v>0</v>
      </c>
      <c r="N71" s="155" t="n">
        <f aca="false">ОИ1!N48</f>
        <v>0</v>
      </c>
      <c r="O71" s="155" t="n">
        <f aca="false">ОИ1!O48</f>
        <v>0</v>
      </c>
      <c r="P71" s="155" t="n">
        <f aca="false">ОИ1!P48</f>
        <v>0</v>
      </c>
      <c r="Q71" s="155" t="n">
        <f aca="false">ОИ1!Q48</f>
        <v>0</v>
      </c>
      <c r="R71" s="155" t="n">
        <f aca="false">ОИ1!R48</f>
        <v>0.700765483035208</v>
      </c>
    </row>
    <row r="72" customFormat="false" ht="15.75" hidden="false" customHeight="false" outlineLevel="0" collapsed="false">
      <c r="A72" s="1" t="n">
        <v>48</v>
      </c>
      <c r="B72" s="1" t="s">
        <v>49</v>
      </c>
      <c r="C72" s="155" t="e">
        <f aca="false">ОИ1!C49</f>
        <v>#VALUE!</v>
      </c>
      <c r="D72" s="155" t="e">
        <f aca="false">ОИ1!D49</f>
        <v>#VALUE!</v>
      </c>
      <c r="E72" s="155" t="n">
        <f aca="false">ОИ1!E49</f>
        <v>0</v>
      </c>
      <c r="F72" s="155" t="n">
        <f aca="false">ОИ1!F49</f>
        <v>0</v>
      </c>
      <c r="G72" s="155" t="n">
        <f aca="false">ОИ1!G49</f>
        <v>0</v>
      </c>
      <c r="H72" s="155" t="n">
        <f aca="false">ОИ1!H49</f>
        <v>0</v>
      </c>
      <c r="I72" s="155" t="n">
        <f aca="false">ОИ1!I49</f>
        <v>0</v>
      </c>
      <c r="J72" s="155" t="n">
        <f aca="false">ОИ1!J49</f>
        <v>0</v>
      </c>
      <c r="K72" s="155" t="n">
        <f aca="false">ОИ1!K49</f>
        <v>0</v>
      </c>
      <c r="L72" s="155" t="n">
        <f aca="false">ОИ1!L49</f>
        <v>0</v>
      </c>
      <c r="M72" s="155" t="n">
        <f aca="false">ОИ1!M49</f>
        <v>0</v>
      </c>
      <c r="N72" s="155" t="n">
        <f aca="false">ОИ1!N49</f>
        <v>0</v>
      </c>
      <c r="O72" s="155" t="n">
        <f aca="false">ОИ1!O49</f>
        <v>0</v>
      </c>
      <c r="P72" s="155" t="n">
        <f aca="false">ОИ1!P49</f>
        <v>0</v>
      </c>
      <c r="Q72" s="155" t="n">
        <f aca="false">ОИ1!Q49</f>
        <v>0</v>
      </c>
      <c r="R72" s="155" t="n">
        <f aca="false">ОИ1!R49</f>
        <v>0.608102849073196</v>
      </c>
    </row>
    <row r="73" customFormat="false" ht="15.75" hidden="false" customHeight="false" outlineLevel="0" collapsed="false">
      <c r="A73" s="1" t="n">
        <v>49</v>
      </c>
      <c r="B73" s="1" t="s">
        <v>50</v>
      </c>
      <c r="C73" s="155" t="e">
        <f aca="false">ОИ1!C50</f>
        <v>#VALUE!</v>
      </c>
      <c r="D73" s="155" t="e">
        <f aca="false">ОИ1!D50</f>
        <v>#VALUE!</v>
      </c>
      <c r="E73" s="155" t="n">
        <f aca="false">ОИ1!E50</f>
        <v>0</v>
      </c>
      <c r="F73" s="155" t="n">
        <f aca="false">ОИ1!F50</f>
        <v>0</v>
      </c>
      <c r="G73" s="155" t="n">
        <f aca="false">ОИ1!G50</f>
        <v>0</v>
      </c>
      <c r="H73" s="155" t="n">
        <f aca="false">ОИ1!H50</f>
        <v>0</v>
      </c>
      <c r="I73" s="155" t="n">
        <f aca="false">ОИ1!I50</f>
        <v>0</v>
      </c>
      <c r="J73" s="155" t="n">
        <f aca="false">ОИ1!J50</f>
        <v>0</v>
      </c>
      <c r="K73" s="155" t="n">
        <f aca="false">ОИ1!K50</f>
        <v>0</v>
      </c>
      <c r="L73" s="155" t="n">
        <f aca="false">ОИ1!L50</f>
        <v>0</v>
      </c>
      <c r="M73" s="155" t="n">
        <f aca="false">ОИ1!M50</f>
        <v>0</v>
      </c>
      <c r="N73" s="155" t="n">
        <f aca="false">ОИ1!N50</f>
        <v>0</v>
      </c>
      <c r="O73" s="155" t="n">
        <f aca="false">ОИ1!O50</f>
        <v>0</v>
      </c>
      <c r="P73" s="155" t="n">
        <f aca="false">ОИ1!P50</f>
        <v>0</v>
      </c>
      <c r="Q73" s="155" t="n">
        <f aca="false">ОИ1!Q50</f>
        <v>0</v>
      </c>
      <c r="R73" s="155" t="n">
        <f aca="false">ОИ1!R50</f>
        <v>0.580354675380137</v>
      </c>
    </row>
    <row r="74" customFormat="false" ht="15.75" hidden="false" customHeight="false" outlineLevel="0" collapsed="false">
      <c r="A74" s="1" t="n">
        <v>50</v>
      </c>
      <c r="B74" s="1" t="s">
        <v>51</v>
      </c>
      <c r="C74" s="155" t="e">
        <f aca="false">ОИ1!C51</f>
        <v>#VALUE!</v>
      </c>
      <c r="D74" s="155" t="e">
        <f aca="false">ОИ1!D51</f>
        <v>#VALUE!</v>
      </c>
      <c r="E74" s="155" t="n">
        <f aca="false">ОИ1!E51</f>
        <v>0</v>
      </c>
      <c r="F74" s="155" t="n">
        <f aca="false">ОИ1!F51</f>
        <v>0</v>
      </c>
      <c r="G74" s="155" t="n">
        <f aca="false">ОИ1!G51</f>
        <v>0</v>
      </c>
      <c r="H74" s="155" t="n">
        <f aca="false">ОИ1!H51</f>
        <v>0</v>
      </c>
      <c r="I74" s="155" t="n">
        <f aca="false">ОИ1!I51</f>
        <v>0</v>
      </c>
      <c r="J74" s="155" t="n">
        <f aca="false">ОИ1!J51</f>
        <v>0</v>
      </c>
      <c r="K74" s="155" t="n">
        <f aca="false">ОИ1!K51</f>
        <v>0</v>
      </c>
      <c r="L74" s="155" t="n">
        <f aca="false">ОИ1!L51</f>
        <v>0</v>
      </c>
      <c r="M74" s="155" t="n">
        <f aca="false">ОИ1!M51</f>
        <v>0</v>
      </c>
      <c r="N74" s="155" t="n">
        <f aca="false">ОИ1!N51</f>
        <v>0</v>
      </c>
      <c r="O74" s="155" t="n">
        <f aca="false">ОИ1!O51</f>
        <v>0</v>
      </c>
      <c r="P74" s="155" t="n">
        <f aca="false">ОИ1!P51</f>
        <v>0</v>
      </c>
      <c r="Q74" s="155" t="n">
        <f aca="false">ОИ1!Q51</f>
        <v>0</v>
      </c>
      <c r="R74" s="155" t="n">
        <f aca="false">ОИ1!R51</f>
        <v>0.629336789428774</v>
      </c>
    </row>
    <row r="75" customFormat="false" ht="15.75" hidden="false" customHeight="false" outlineLevel="0" collapsed="false">
      <c r="A75" s="1" t="n">
        <v>51</v>
      </c>
      <c r="B75" s="1" t="s">
        <v>52</v>
      </c>
      <c r="C75" s="155" t="e">
        <f aca="false">ОИ1!C52</f>
        <v>#VALUE!</v>
      </c>
      <c r="D75" s="155" t="e">
        <f aca="false">ОИ1!D52</f>
        <v>#VALUE!</v>
      </c>
      <c r="E75" s="155" t="n">
        <f aca="false">ОИ1!E52</f>
        <v>0</v>
      </c>
      <c r="F75" s="155" t="n">
        <f aca="false">ОИ1!F52</f>
        <v>0</v>
      </c>
      <c r="G75" s="155" t="n">
        <f aca="false">ОИ1!G52</f>
        <v>0</v>
      </c>
      <c r="H75" s="155" t="n">
        <f aca="false">ОИ1!H52</f>
        <v>0</v>
      </c>
      <c r="I75" s="155" t="n">
        <f aca="false">ОИ1!I52</f>
        <v>0</v>
      </c>
      <c r="J75" s="155" t="n">
        <f aca="false">ОИ1!J52</f>
        <v>0</v>
      </c>
      <c r="K75" s="155" t="n">
        <f aca="false">ОИ1!K52</f>
        <v>0</v>
      </c>
      <c r="L75" s="155" t="n">
        <f aca="false">ОИ1!L52</f>
        <v>0</v>
      </c>
      <c r="M75" s="155" t="n">
        <f aca="false">ОИ1!M52</f>
        <v>0</v>
      </c>
      <c r="N75" s="155" t="n">
        <f aca="false">ОИ1!N52</f>
        <v>0</v>
      </c>
      <c r="O75" s="155" t="n">
        <f aca="false">ОИ1!O52</f>
        <v>0</v>
      </c>
      <c r="P75" s="155" t="n">
        <f aca="false">ОИ1!P52</f>
        <v>0</v>
      </c>
      <c r="Q75" s="155" t="n">
        <f aca="false">ОИ1!Q52</f>
        <v>0</v>
      </c>
      <c r="R75" s="155" t="n">
        <f aca="false">ОИ1!R52</f>
        <v>0.547739356781199</v>
      </c>
    </row>
    <row r="76" customFormat="false" ht="15.75" hidden="false" customHeight="false" outlineLevel="0" collapsed="false">
      <c r="A76" s="1" t="n">
        <v>52</v>
      </c>
      <c r="B76" s="1" t="s">
        <v>53</v>
      </c>
      <c r="C76" s="155" t="e">
        <f aca="false">ОИ1!C53</f>
        <v>#VALUE!</v>
      </c>
      <c r="D76" s="155" t="e">
        <f aca="false">ОИ1!D53</f>
        <v>#VALUE!</v>
      </c>
      <c r="E76" s="155" t="n">
        <f aca="false">ОИ1!E53</f>
        <v>0</v>
      </c>
      <c r="F76" s="155" t="n">
        <f aca="false">ОИ1!F53</f>
        <v>0</v>
      </c>
      <c r="G76" s="155" t="n">
        <f aca="false">ОИ1!G53</f>
        <v>0</v>
      </c>
      <c r="H76" s="155" t="n">
        <f aca="false">ОИ1!H53</f>
        <v>0</v>
      </c>
      <c r="I76" s="155" t="n">
        <f aca="false">ОИ1!I53</f>
        <v>0</v>
      </c>
      <c r="J76" s="155" t="n">
        <f aca="false">ОИ1!J53</f>
        <v>0</v>
      </c>
      <c r="K76" s="155" t="n">
        <f aca="false">ОИ1!K53</f>
        <v>0</v>
      </c>
      <c r="L76" s="155" t="n">
        <f aca="false">ОИ1!L53</f>
        <v>0</v>
      </c>
      <c r="M76" s="155" t="n">
        <f aca="false">ОИ1!M53</f>
        <v>0</v>
      </c>
      <c r="N76" s="155" t="n">
        <f aca="false">ОИ1!N53</f>
        <v>0</v>
      </c>
      <c r="O76" s="155" t="n">
        <f aca="false">ОИ1!O53</f>
        <v>0</v>
      </c>
      <c r="P76" s="155" t="n">
        <f aca="false">ОИ1!P53</f>
        <v>0</v>
      </c>
      <c r="Q76" s="155" t="n">
        <f aca="false">ОИ1!Q53</f>
        <v>0</v>
      </c>
      <c r="R76" s="155" t="n">
        <f aca="false">ОИ1!R53</f>
        <v>0.637702323203562</v>
      </c>
    </row>
    <row r="77" customFormat="false" ht="15.75" hidden="false" customHeight="false" outlineLevel="0" collapsed="false">
      <c r="A77" s="1" t="n">
        <v>53</v>
      </c>
      <c r="B77" s="1" t="s">
        <v>54</v>
      </c>
      <c r="C77" s="155" t="e">
        <f aca="false">ОИ1!C54</f>
        <v>#VALUE!</v>
      </c>
      <c r="D77" s="155" t="e">
        <f aca="false">ОИ1!D54</f>
        <v>#VALUE!</v>
      </c>
      <c r="E77" s="155" t="n">
        <f aca="false">ОИ1!E54</f>
        <v>0</v>
      </c>
      <c r="F77" s="155" t="n">
        <f aca="false">ОИ1!F54</f>
        <v>0</v>
      </c>
      <c r="G77" s="155" t="n">
        <f aca="false">ОИ1!G54</f>
        <v>0</v>
      </c>
      <c r="H77" s="155" t="n">
        <f aca="false">ОИ1!H54</f>
        <v>0</v>
      </c>
      <c r="I77" s="155" t="n">
        <f aca="false">ОИ1!I54</f>
        <v>0</v>
      </c>
      <c r="J77" s="155" t="n">
        <f aca="false">ОИ1!J54</f>
        <v>0</v>
      </c>
      <c r="K77" s="155" t="n">
        <f aca="false">ОИ1!K54</f>
        <v>0</v>
      </c>
      <c r="L77" s="155" t="n">
        <f aca="false">ОИ1!L54</f>
        <v>0</v>
      </c>
      <c r="M77" s="155" t="n">
        <f aca="false">ОИ1!M54</f>
        <v>0</v>
      </c>
      <c r="N77" s="155" t="n">
        <f aca="false">ОИ1!N54</f>
        <v>0</v>
      </c>
      <c r="O77" s="155" t="n">
        <f aca="false">ОИ1!O54</f>
        <v>0</v>
      </c>
      <c r="P77" s="155" t="n">
        <f aca="false">ОИ1!P54</f>
        <v>0</v>
      </c>
      <c r="Q77" s="155" t="n">
        <f aca="false">ОИ1!Q54</f>
        <v>0</v>
      </c>
      <c r="R77" s="155" t="n">
        <f aca="false">ОИ1!R54</f>
        <v>0.598979472833766</v>
      </c>
    </row>
    <row r="78" customFormat="false" ht="15.75" hidden="false" customHeight="false" outlineLevel="0" collapsed="false">
      <c r="A78" s="1" t="n">
        <v>54</v>
      </c>
      <c r="B78" s="1" t="s">
        <v>55</v>
      </c>
      <c r="C78" s="155" t="e">
        <f aca="false">ОИ1!C55</f>
        <v>#VALUE!</v>
      </c>
      <c r="D78" s="155" t="e">
        <f aca="false">ОИ1!D55</f>
        <v>#VALUE!</v>
      </c>
      <c r="E78" s="155" t="n">
        <f aca="false">ОИ1!E55</f>
        <v>0</v>
      </c>
      <c r="F78" s="155" t="n">
        <f aca="false">ОИ1!F55</f>
        <v>0</v>
      </c>
      <c r="G78" s="155" t="n">
        <f aca="false">ОИ1!G55</f>
        <v>0</v>
      </c>
      <c r="H78" s="155" t="n">
        <f aca="false">ОИ1!H55</f>
        <v>0</v>
      </c>
      <c r="I78" s="155" t="n">
        <f aca="false">ОИ1!I55</f>
        <v>0</v>
      </c>
      <c r="J78" s="155" t="n">
        <f aca="false">ОИ1!J55</f>
        <v>0</v>
      </c>
      <c r="K78" s="155" t="n">
        <f aca="false">ОИ1!K55</f>
        <v>0</v>
      </c>
      <c r="L78" s="155" t="n">
        <f aca="false">ОИ1!L55</f>
        <v>0</v>
      </c>
      <c r="M78" s="155" t="n">
        <f aca="false">ОИ1!M55</f>
        <v>0</v>
      </c>
      <c r="N78" s="155" t="n">
        <f aca="false">ОИ1!N55</f>
        <v>0</v>
      </c>
      <c r="O78" s="155" t="n">
        <f aca="false">ОИ1!O55</f>
        <v>0</v>
      </c>
      <c r="P78" s="155" t="n">
        <f aca="false">ОИ1!P55</f>
        <v>0</v>
      </c>
      <c r="Q78" s="155" t="n">
        <f aca="false">ОИ1!Q55</f>
        <v>0</v>
      </c>
      <c r="R78" s="155" t="n">
        <f aca="false">ОИ1!R55</f>
        <v>0.539708822121584</v>
      </c>
    </row>
    <row r="79" customFormat="false" ht="15.75" hidden="false" customHeight="false" outlineLevel="0" collapsed="false">
      <c r="A79" s="1" t="n">
        <v>55</v>
      </c>
      <c r="B79" s="1" t="s">
        <v>56</v>
      </c>
      <c r="C79" s="155" t="e">
        <f aca="false">ОИ1!C56</f>
        <v>#VALUE!</v>
      </c>
      <c r="D79" s="155" t="e">
        <f aca="false">ОИ1!D56</f>
        <v>#VALUE!</v>
      </c>
      <c r="E79" s="155" t="n">
        <f aca="false">ОИ1!E56</f>
        <v>0</v>
      </c>
      <c r="F79" s="155" t="n">
        <f aca="false">ОИ1!F56</f>
        <v>0</v>
      </c>
      <c r="G79" s="155" t="n">
        <f aca="false">ОИ1!G56</f>
        <v>0</v>
      </c>
      <c r="H79" s="155" t="n">
        <f aca="false">ОИ1!H56</f>
        <v>0</v>
      </c>
      <c r="I79" s="155" t="n">
        <f aca="false">ОИ1!I56</f>
        <v>0</v>
      </c>
      <c r="J79" s="155" t="n">
        <f aca="false">ОИ1!J56</f>
        <v>0</v>
      </c>
      <c r="K79" s="155" t="n">
        <f aca="false">ОИ1!K56</f>
        <v>0</v>
      </c>
      <c r="L79" s="155" t="n">
        <f aca="false">ОИ1!L56</f>
        <v>0</v>
      </c>
      <c r="M79" s="155" t="n">
        <f aca="false">ОИ1!M56</f>
        <v>0</v>
      </c>
      <c r="N79" s="155" t="n">
        <f aca="false">ОИ1!N56</f>
        <v>0</v>
      </c>
      <c r="O79" s="155" t="n">
        <f aca="false">ОИ1!O56</f>
        <v>0</v>
      </c>
      <c r="P79" s="155" t="n">
        <f aca="false">ОИ1!P56</f>
        <v>0</v>
      </c>
      <c r="Q79" s="155" t="n">
        <f aca="false">ОИ1!Q56</f>
        <v>0</v>
      </c>
      <c r="R79" s="155" t="n">
        <f aca="false">ОИ1!R56</f>
        <v>0.660042027876942</v>
      </c>
    </row>
    <row r="80" customFormat="false" ht="15.75" hidden="false" customHeight="false" outlineLevel="0" collapsed="false">
      <c r="A80" s="1" t="n">
        <v>56</v>
      </c>
      <c r="B80" s="1" t="s">
        <v>57</v>
      </c>
      <c r="C80" s="155" t="e">
        <f aca="false">ОИ1!C57</f>
        <v>#VALUE!</v>
      </c>
      <c r="D80" s="155" t="e">
        <f aca="false">ОИ1!D57</f>
        <v>#VALUE!</v>
      </c>
      <c r="E80" s="155" t="n">
        <f aca="false">ОИ1!E57</f>
        <v>0</v>
      </c>
      <c r="F80" s="155" t="n">
        <f aca="false">ОИ1!F57</f>
        <v>0</v>
      </c>
      <c r="G80" s="155" t="n">
        <f aca="false">ОИ1!G57</f>
        <v>0</v>
      </c>
      <c r="H80" s="155" t="n">
        <f aca="false">ОИ1!H57</f>
        <v>0</v>
      </c>
      <c r="I80" s="155" t="n">
        <f aca="false">ОИ1!I57</f>
        <v>0</v>
      </c>
      <c r="J80" s="155" t="n">
        <f aca="false">ОИ1!J57</f>
        <v>0</v>
      </c>
      <c r="K80" s="155" t="n">
        <f aca="false">ОИ1!K57</f>
        <v>0</v>
      </c>
      <c r="L80" s="155" t="n">
        <f aca="false">ОИ1!L57</f>
        <v>0</v>
      </c>
      <c r="M80" s="155" t="n">
        <f aca="false">ОИ1!M57</f>
        <v>0</v>
      </c>
      <c r="N80" s="155" t="n">
        <f aca="false">ОИ1!N57</f>
        <v>0</v>
      </c>
      <c r="O80" s="155" t="n">
        <f aca="false">ОИ1!O57</f>
        <v>0</v>
      </c>
      <c r="P80" s="155" t="n">
        <f aca="false">ОИ1!P57</f>
        <v>0</v>
      </c>
      <c r="Q80" s="155" t="n">
        <f aca="false">ОИ1!Q57</f>
        <v>0</v>
      </c>
      <c r="R80" s="155" t="n">
        <f aca="false">ОИ1!R57</f>
        <v>0.56194109704729</v>
      </c>
    </row>
    <row r="81" customFormat="false" ht="15.75" hidden="false" customHeight="false" outlineLevel="0" collapsed="false">
      <c r="A81" s="1" t="n">
        <v>57</v>
      </c>
      <c r="B81" s="1" t="s">
        <v>58</v>
      </c>
      <c r="C81" s="155" t="e">
        <f aca="false">ОИ1!C58</f>
        <v>#VALUE!</v>
      </c>
      <c r="D81" s="155" t="e">
        <f aca="false">ОИ1!D58</f>
        <v>#VALUE!</v>
      </c>
      <c r="E81" s="155" t="n">
        <f aca="false">ОИ1!E58</f>
        <v>0</v>
      </c>
      <c r="F81" s="155" t="n">
        <f aca="false">ОИ1!F58</f>
        <v>0</v>
      </c>
      <c r="G81" s="155" t="n">
        <f aca="false">ОИ1!G58</f>
        <v>0</v>
      </c>
      <c r="H81" s="155" t="n">
        <f aca="false">ОИ1!H58</f>
        <v>0</v>
      </c>
      <c r="I81" s="155" t="n">
        <f aca="false">ОИ1!I58</f>
        <v>0</v>
      </c>
      <c r="J81" s="155" t="n">
        <f aca="false">ОИ1!J58</f>
        <v>0</v>
      </c>
      <c r="K81" s="155" t="n">
        <f aca="false">ОИ1!K58</f>
        <v>0</v>
      </c>
      <c r="L81" s="155" t="n">
        <f aca="false">ОИ1!L58</f>
        <v>0</v>
      </c>
      <c r="M81" s="155" t="n">
        <f aca="false">ОИ1!M58</f>
        <v>0</v>
      </c>
      <c r="N81" s="155" t="n">
        <f aca="false">ОИ1!N58</f>
        <v>0</v>
      </c>
      <c r="O81" s="155" t="n">
        <f aca="false">ОИ1!O58</f>
        <v>0</v>
      </c>
      <c r="P81" s="155" t="n">
        <f aca="false">ОИ1!P58</f>
        <v>0</v>
      </c>
      <c r="Q81" s="155" t="n">
        <f aca="false">ОИ1!Q58</f>
        <v>0</v>
      </c>
      <c r="R81" s="155" t="n">
        <f aca="false">ОИ1!R58</f>
        <v>0.5768376016312</v>
      </c>
    </row>
    <row r="86" customFormat="false" ht="17.25" hidden="false" customHeight="true" outlineLevel="0" collapsed="false"/>
    <row r="87" customFormat="false" ht="33.75" hidden="false" customHeight="true" outlineLevel="0" collapsed="false"/>
    <row r="88" customFormat="false" ht="35.25" hidden="false" customHeight="true" outlineLevel="0" collapsed="false"/>
    <row r="90" customFormat="false" ht="29.25" hidden="false" customHeight="true" outlineLevel="0" collapsed="false"/>
    <row r="91" customFormat="false" ht="37.5" hidden="false" customHeight="true" outlineLevel="0" collapsed="false"/>
    <row r="92" customFormat="false" ht="29.25" hidden="false" customHeight="true" outlineLevel="0" collapsed="false"/>
    <row r="93" customFormat="false" ht="32.25" hidden="false" customHeight="true" outlineLevel="0" collapsed="false"/>
    <row r="99" customFormat="false" ht="15.75" hidden="false" customHeight="false" outlineLevel="0" collapsed="false">
      <c r="A99" s="1" t="s">
        <v>0</v>
      </c>
      <c r="B99" s="1"/>
      <c r="C99" s="1" t="n">
        <v>2005</v>
      </c>
      <c r="D99" s="1" t="n">
        <v>2006</v>
      </c>
      <c r="E99" s="1" t="n">
        <v>2007</v>
      </c>
      <c r="F99" s="1" t="n">
        <v>2008</v>
      </c>
      <c r="G99" s="1" t="n">
        <v>2009</v>
      </c>
      <c r="H99" s="1" t="n">
        <v>2010</v>
      </c>
      <c r="I99" s="1" t="n">
        <v>2011</v>
      </c>
      <c r="J99" s="1" t="n">
        <v>2012</v>
      </c>
      <c r="K99" s="1" t="n">
        <v>2013</v>
      </c>
      <c r="L99" s="1" t="n">
        <v>2014</v>
      </c>
      <c r="M99" s="1" t="n">
        <v>2015</v>
      </c>
      <c r="N99" s="1" t="n">
        <v>2016</v>
      </c>
      <c r="O99" s="1" t="n">
        <v>2017</v>
      </c>
      <c r="P99" s="1" t="n">
        <v>2018</v>
      </c>
      <c r="Q99" s="1" t="n">
        <v>2019</v>
      </c>
      <c r="R99" s="1" t="n">
        <v>2020</v>
      </c>
    </row>
    <row r="100" customFormat="false" ht="15.75" hidden="false" customHeight="false" outlineLevel="0" collapsed="false">
      <c r="A100" s="1" t="n">
        <v>44</v>
      </c>
      <c r="B100" s="1" t="s">
        <v>45</v>
      </c>
      <c r="C100" s="155" t="e">
        <f aca="false">ОИ2!C45</f>
        <v>#VALUE!</v>
      </c>
      <c r="D100" s="155" t="e">
        <f aca="false">ОИ2!D45</f>
        <v>#VALUE!</v>
      </c>
      <c r="E100" s="155" t="n">
        <f aca="false">ОИ2!E45</f>
        <v>0</v>
      </c>
      <c r="F100" s="155" t="n">
        <f aca="false">ОИ2!F45</f>
        <v>0</v>
      </c>
      <c r="G100" s="155" t="n">
        <f aca="false">ОИ2!G45</f>
        <v>0</v>
      </c>
      <c r="H100" s="155" t="n">
        <f aca="false">ОИ2!H45</f>
        <v>0</v>
      </c>
      <c r="I100" s="155" t="n">
        <f aca="false">ОИ2!I45</f>
        <v>0</v>
      </c>
      <c r="J100" s="155" t="n">
        <f aca="false">ОИ2!J45</f>
        <v>0</v>
      </c>
      <c r="K100" s="155" t="n">
        <f aca="false">ОИ2!K45</f>
        <v>0</v>
      </c>
      <c r="L100" s="155" t="n">
        <f aca="false">ОИ2!L45</f>
        <v>0</v>
      </c>
      <c r="M100" s="155" t="n">
        <f aca="false">ОИ2!M45</f>
        <v>0</v>
      </c>
      <c r="N100" s="155" t="n">
        <f aca="false">ОИ2!N45</f>
        <v>0</v>
      </c>
      <c r="O100" s="155" t="n">
        <f aca="false">ОИ2!O45</f>
        <v>0</v>
      </c>
      <c r="P100" s="155" t="n">
        <f aca="false">ОИ2!P45</f>
        <v>0</v>
      </c>
      <c r="Q100" s="155" t="n">
        <f aca="false">ОИ2!Q45</f>
        <v>0</v>
      </c>
      <c r="R100" s="155" t="n">
        <f aca="false">ОИ2!R45</f>
        <v>0.309831729346616</v>
      </c>
    </row>
    <row r="101" customFormat="false" ht="15.75" hidden="false" customHeight="false" outlineLevel="0" collapsed="false">
      <c r="A101" s="1" t="n">
        <v>45</v>
      </c>
      <c r="B101" s="1" t="s">
        <v>46</v>
      </c>
      <c r="C101" s="155" t="e">
        <f aca="false">ОИ2!C46</f>
        <v>#VALUE!</v>
      </c>
      <c r="D101" s="155" t="e">
        <f aca="false">ОИ2!D46</f>
        <v>#VALUE!</v>
      </c>
      <c r="E101" s="155" t="n">
        <f aca="false">ОИ2!E46</f>
        <v>0</v>
      </c>
      <c r="F101" s="155" t="n">
        <f aca="false">ОИ2!F46</f>
        <v>0</v>
      </c>
      <c r="G101" s="155" t="n">
        <f aca="false">ОИ2!G46</f>
        <v>0</v>
      </c>
      <c r="H101" s="155" t="n">
        <f aca="false">ОИ2!H46</f>
        <v>0</v>
      </c>
      <c r="I101" s="155" t="n">
        <f aca="false">ОИ2!I46</f>
        <v>0</v>
      </c>
      <c r="J101" s="155" t="n">
        <f aca="false">ОИ2!J46</f>
        <v>0</v>
      </c>
      <c r="K101" s="155" t="n">
        <f aca="false">ОИ2!K46</f>
        <v>0</v>
      </c>
      <c r="L101" s="155" t="n">
        <f aca="false">ОИ2!L46</f>
        <v>0</v>
      </c>
      <c r="M101" s="155" t="n">
        <f aca="false">ОИ2!M46</f>
        <v>0</v>
      </c>
      <c r="N101" s="155" t="n">
        <f aca="false">ОИ2!N46</f>
        <v>0</v>
      </c>
      <c r="O101" s="155" t="n">
        <f aca="false">ОИ2!O46</f>
        <v>0</v>
      </c>
      <c r="P101" s="155" t="n">
        <f aca="false">ОИ2!P46</f>
        <v>0</v>
      </c>
      <c r="Q101" s="155" t="n">
        <f aca="false">ОИ2!Q46</f>
        <v>0</v>
      </c>
      <c r="R101" s="155" t="n">
        <f aca="false">ОИ2!R46</f>
        <v>0.139304782282266</v>
      </c>
    </row>
    <row r="102" customFormat="false" ht="15.75" hidden="false" customHeight="false" outlineLevel="0" collapsed="false">
      <c r="A102" s="1" t="n">
        <v>46</v>
      </c>
      <c r="B102" s="1" t="s">
        <v>47</v>
      </c>
      <c r="C102" s="155" t="e">
        <f aca="false">ОИ2!C47</f>
        <v>#VALUE!</v>
      </c>
      <c r="D102" s="155" t="e">
        <f aca="false">ОИ2!D47</f>
        <v>#VALUE!</v>
      </c>
      <c r="E102" s="155" t="n">
        <f aca="false">ОИ2!E47</f>
        <v>0</v>
      </c>
      <c r="F102" s="155" t="n">
        <f aca="false">ОИ2!F47</f>
        <v>0</v>
      </c>
      <c r="G102" s="155" t="n">
        <f aca="false">ОИ2!G47</f>
        <v>0</v>
      </c>
      <c r="H102" s="155" t="n">
        <f aca="false">ОИ2!H47</f>
        <v>0</v>
      </c>
      <c r="I102" s="155" t="n">
        <f aca="false">ОИ2!I47</f>
        <v>0</v>
      </c>
      <c r="J102" s="155" t="n">
        <f aca="false">ОИ2!J47</f>
        <v>0</v>
      </c>
      <c r="K102" s="155" t="n">
        <f aca="false">ОИ2!K47</f>
        <v>0</v>
      </c>
      <c r="L102" s="155" t="n">
        <f aca="false">ОИ2!L47</f>
        <v>0</v>
      </c>
      <c r="M102" s="155" t="n">
        <f aca="false">ОИ2!M47</f>
        <v>0</v>
      </c>
      <c r="N102" s="155" t="n">
        <f aca="false">ОИ2!N47</f>
        <v>0</v>
      </c>
      <c r="O102" s="155" t="n">
        <f aca="false">ОИ2!O47</f>
        <v>0</v>
      </c>
      <c r="P102" s="155" t="n">
        <f aca="false">ОИ2!P47</f>
        <v>0</v>
      </c>
      <c r="Q102" s="155" t="n">
        <f aca="false">ОИ2!Q47</f>
        <v>0</v>
      </c>
      <c r="R102" s="155" t="n">
        <f aca="false">ОИ2!R47</f>
        <v>0.468391125002966</v>
      </c>
    </row>
    <row r="103" customFormat="false" ht="15.75" hidden="false" customHeight="false" outlineLevel="0" collapsed="false">
      <c r="A103" s="1" t="n">
        <v>47</v>
      </c>
      <c r="B103" s="1" t="s">
        <v>48</v>
      </c>
      <c r="C103" s="155" t="e">
        <f aca="false">ОИ2!C48</f>
        <v>#VALUE!</v>
      </c>
      <c r="D103" s="155" t="e">
        <f aca="false">ОИ2!D48</f>
        <v>#VALUE!</v>
      </c>
      <c r="E103" s="155" t="n">
        <f aca="false">ОИ2!E48</f>
        <v>0</v>
      </c>
      <c r="F103" s="155" t="n">
        <f aca="false">ОИ2!F48</f>
        <v>0</v>
      </c>
      <c r="G103" s="155" t="n">
        <f aca="false">ОИ2!G48</f>
        <v>0</v>
      </c>
      <c r="H103" s="155" t="n">
        <f aca="false">ОИ2!H48</f>
        <v>0</v>
      </c>
      <c r="I103" s="155" t="n">
        <f aca="false">ОИ2!I48</f>
        <v>0</v>
      </c>
      <c r="J103" s="155" t="n">
        <f aca="false">ОИ2!J48</f>
        <v>0</v>
      </c>
      <c r="K103" s="155" t="n">
        <f aca="false">ОИ2!K48</f>
        <v>0</v>
      </c>
      <c r="L103" s="155" t="n">
        <f aca="false">ОИ2!L48</f>
        <v>0</v>
      </c>
      <c r="M103" s="155" t="n">
        <f aca="false">ОИ2!M48</f>
        <v>0</v>
      </c>
      <c r="N103" s="155" t="n">
        <f aca="false">ОИ2!N48</f>
        <v>0</v>
      </c>
      <c r="O103" s="155" t="n">
        <f aca="false">ОИ2!O48</f>
        <v>0</v>
      </c>
      <c r="P103" s="155" t="n">
        <f aca="false">ОИ2!P48</f>
        <v>0</v>
      </c>
      <c r="Q103" s="155" t="n">
        <f aca="false">ОИ2!Q48</f>
        <v>0</v>
      </c>
      <c r="R103" s="155" t="n">
        <f aca="false">ОИ2!R48</f>
        <v>0.548670051740081</v>
      </c>
    </row>
    <row r="104" customFormat="false" ht="15.75" hidden="false" customHeight="false" outlineLevel="0" collapsed="false">
      <c r="A104" s="1" t="n">
        <v>48</v>
      </c>
      <c r="B104" s="1" t="s">
        <v>49</v>
      </c>
      <c r="C104" s="155" t="e">
        <f aca="false">ОИ2!C49</f>
        <v>#VALUE!</v>
      </c>
      <c r="D104" s="155" t="e">
        <f aca="false">ОИ2!D49</f>
        <v>#VALUE!</v>
      </c>
      <c r="E104" s="155" t="n">
        <f aca="false">ОИ2!E49</f>
        <v>0</v>
      </c>
      <c r="F104" s="155" t="n">
        <f aca="false">ОИ2!F49</f>
        <v>0</v>
      </c>
      <c r="G104" s="155" t="n">
        <f aca="false">ОИ2!G49</f>
        <v>0</v>
      </c>
      <c r="H104" s="155" t="n">
        <f aca="false">ОИ2!H49</f>
        <v>0</v>
      </c>
      <c r="I104" s="155" t="n">
        <f aca="false">ОИ2!I49</f>
        <v>0</v>
      </c>
      <c r="J104" s="155" t="n">
        <f aca="false">ОИ2!J49</f>
        <v>0</v>
      </c>
      <c r="K104" s="155" t="n">
        <f aca="false">ОИ2!K49</f>
        <v>0</v>
      </c>
      <c r="L104" s="155" t="n">
        <f aca="false">ОИ2!L49</f>
        <v>0</v>
      </c>
      <c r="M104" s="155" t="n">
        <f aca="false">ОИ2!M49</f>
        <v>0</v>
      </c>
      <c r="N104" s="155" t="n">
        <f aca="false">ОИ2!N49</f>
        <v>0</v>
      </c>
      <c r="O104" s="155" t="n">
        <f aca="false">ОИ2!O49</f>
        <v>0</v>
      </c>
      <c r="P104" s="155" t="n">
        <f aca="false">ОИ2!P49</f>
        <v>0</v>
      </c>
      <c r="Q104" s="155" t="n">
        <f aca="false">ОИ2!Q49</f>
        <v>0</v>
      </c>
      <c r="R104" s="155" t="n">
        <f aca="false">ОИ2!R49</f>
        <v>0.217628257192701</v>
      </c>
    </row>
    <row r="105" customFormat="false" ht="15.75" hidden="false" customHeight="false" outlineLevel="0" collapsed="false">
      <c r="A105" s="1" t="n">
        <v>49</v>
      </c>
      <c r="B105" s="1" t="s">
        <v>50</v>
      </c>
      <c r="C105" s="155" t="e">
        <f aca="false">ОИ2!C50</f>
        <v>#VALUE!</v>
      </c>
      <c r="D105" s="155" t="e">
        <f aca="false">ОИ2!D50</f>
        <v>#VALUE!</v>
      </c>
      <c r="E105" s="155" t="n">
        <f aca="false">ОИ2!E50</f>
        <v>0</v>
      </c>
      <c r="F105" s="155" t="n">
        <f aca="false">ОИ2!F50</f>
        <v>0</v>
      </c>
      <c r="G105" s="155" t="n">
        <f aca="false">ОИ2!G50</f>
        <v>0</v>
      </c>
      <c r="H105" s="155" t="n">
        <f aca="false">ОИ2!H50</f>
        <v>0</v>
      </c>
      <c r="I105" s="155" t="n">
        <f aca="false">ОИ2!I50</f>
        <v>0</v>
      </c>
      <c r="J105" s="155" t="n">
        <f aca="false">ОИ2!J50</f>
        <v>0</v>
      </c>
      <c r="K105" s="155" t="n">
        <f aca="false">ОИ2!K50</f>
        <v>0</v>
      </c>
      <c r="L105" s="155" t="n">
        <f aca="false">ОИ2!L50</f>
        <v>0</v>
      </c>
      <c r="M105" s="155" t="n">
        <f aca="false">ОИ2!M50</f>
        <v>0</v>
      </c>
      <c r="N105" s="155" t="n">
        <f aca="false">ОИ2!N50</f>
        <v>0</v>
      </c>
      <c r="O105" s="155" t="n">
        <f aca="false">ОИ2!O50</f>
        <v>0</v>
      </c>
      <c r="P105" s="155" t="n">
        <f aca="false">ОИ2!P50</f>
        <v>0</v>
      </c>
      <c r="Q105" s="155" t="n">
        <f aca="false">ОИ2!Q50</f>
        <v>0</v>
      </c>
      <c r="R105" s="155" t="n">
        <f aca="false">ОИ2!R50</f>
        <v>0.303740614335639</v>
      </c>
    </row>
    <row r="106" customFormat="false" ht="15.75" hidden="false" customHeight="false" outlineLevel="0" collapsed="false">
      <c r="A106" s="1" t="n">
        <v>50</v>
      </c>
      <c r="B106" s="1" t="s">
        <v>51</v>
      </c>
      <c r="C106" s="155" t="e">
        <f aca="false">ОИ2!C51</f>
        <v>#VALUE!</v>
      </c>
      <c r="D106" s="155" t="e">
        <f aca="false">ОИ2!D51</f>
        <v>#VALUE!</v>
      </c>
      <c r="E106" s="155" t="n">
        <f aca="false">ОИ2!E51</f>
        <v>0</v>
      </c>
      <c r="F106" s="155" t="n">
        <f aca="false">ОИ2!F51</f>
        <v>0</v>
      </c>
      <c r="G106" s="155" t="n">
        <f aca="false">ОИ2!G51</f>
        <v>0</v>
      </c>
      <c r="H106" s="155" t="n">
        <f aca="false">ОИ2!H51</f>
        <v>0</v>
      </c>
      <c r="I106" s="155" t="n">
        <f aca="false">ОИ2!I51</f>
        <v>0</v>
      </c>
      <c r="J106" s="155" t="n">
        <f aca="false">ОИ2!J51</f>
        <v>0</v>
      </c>
      <c r="K106" s="155" t="n">
        <f aca="false">ОИ2!K51</f>
        <v>0</v>
      </c>
      <c r="L106" s="155" t="n">
        <f aca="false">ОИ2!L51</f>
        <v>0</v>
      </c>
      <c r="M106" s="155" t="n">
        <f aca="false">ОИ2!M51</f>
        <v>0</v>
      </c>
      <c r="N106" s="155" t="n">
        <f aca="false">ОИ2!N51</f>
        <v>0</v>
      </c>
      <c r="O106" s="155" t="n">
        <f aca="false">ОИ2!O51</f>
        <v>0</v>
      </c>
      <c r="P106" s="155" t="n">
        <f aca="false">ОИ2!P51</f>
        <v>0</v>
      </c>
      <c r="Q106" s="155" t="n">
        <f aca="false">ОИ2!Q51</f>
        <v>0</v>
      </c>
      <c r="R106" s="155" t="n">
        <f aca="false">ОИ2!R51</f>
        <v>0.296298476246789</v>
      </c>
    </row>
    <row r="107" customFormat="false" ht="15.75" hidden="false" customHeight="false" outlineLevel="0" collapsed="false">
      <c r="A107" s="1" t="n">
        <v>51</v>
      </c>
      <c r="B107" s="1" t="s">
        <v>52</v>
      </c>
      <c r="C107" s="155" t="e">
        <f aca="false">ОИ2!C52</f>
        <v>#VALUE!</v>
      </c>
      <c r="D107" s="155" t="e">
        <f aca="false">ОИ2!D52</f>
        <v>#VALUE!</v>
      </c>
      <c r="E107" s="155" t="n">
        <f aca="false">ОИ2!E52</f>
        <v>0</v>
      </c>
      <c r="F107" s="155" t="n">
        <f aca="false">ОИ2!F52</f>
        <v>0</v>
      </c>
      <c r="G107" s="155" t="n">
        <f aca="false">ОИ2!G52</f>
        <v>0</v>
      </c>
      <c r="H107" s="155" t="n">
        <f aca="false">ОИ2!H52</f>
        <v>0</v>
      </c>
      <c r="I107" s="155" t="n">
        <f aca="false">ОИ2!I52</f>
        <v>0</v>
      </c>
      <c r="J107" s="155" t="n">
        <f aca="false">ОИ2!J52</f>
        <v>0</v>
      </c>
      <c r="K107" s="155" t="n">
        <f aca="false">ОИ2!K52</f>
        <v>0</v>
      </c>
      <c r="L107" s="155" t="n">
        <f aca="false">ОИ2!L52</f>
        <v>0</v>
      </c>
      <c r="M107" s="155" t="n">
        <f aca="false">ОИ2!M52</f>
        <v>0</v>
      </c>
      <c r="N107" s="155" t="n">
        <f aca="false">ОИ2!N52</f>
        <v>0</v>
      </c>
      <c r="O107" s="155" t="n">
        <f aca="false">ОИ2!O52</f>
        <v>0</v>
      </c>
      <c r="P107" s="155" t="n">
        <f aca="false">ОИ2!P52</f>
        <v>0</v>
      </c>
      <c r="Q107" s="155" t="n">
        <f aca="false">ОИ2!Q52</f>
        <v>0</v>
      </c>
      <c r="R107" s="155" t="n">
        <f aca="false">ОИ2!R52</f>
        <v>0.298284928242366</v>
      </c>
    </row>
    <row r="108" customFormat="false" ht="15.75" hidden="false" customHeight="false" outlineLevel="0" collapsed="false">
      <c r="A108" s="1" t="n">
        <v>52</v>
      </c>
      <c r="B108" s="1" t="s">
        <v>53</v>
      </c>
      <c r="C108" s="155" t="e">
        <f aca="false">ОИ2!C53</f>
        <v>#VALUE!</v>
      </c>
      <c r="D108" s="155" t="e">
        <f aca="false">ОИ2!D53</f>
        <v>#VALUE!</v>
      </c>
      <c r="E108" s="155" t="n">
        <f aca="false">ОИ2!E53</f>
        <v>0</v>
      </c>
      <c r="F108" s="155" t="n">
        <f aca="false">ОИ2!F53</f>
        <v>0</v>
      </c>
      <c r="G108" s="155" t="n">
        <f aca="false">ОИ2!G53</f>
        <v>0</v>
      </c>
      <c r="H108" s="155" t="n">
        <f aca="false">ОИ2!H53</f>
        <v>0</v>
      </c>
      <c r="I108" s="155" t="n">
        <f aca="false">ОИ2!I53</f>
        <v>0</v>
      </c>
      <c r="J108" s="155" t="n">
        <f aca="false">ОИ2!J53</f>
        <v>0</v>
      </c>
      <c r="K108" s="155" t="n">
        <f aca="false">ОИ2!K53</f>
        <v>0</v>
      </c>
      <c r="L108" s="155" t="n">
        <f aca="false">ОИ2!L53</f>
        <v>0</v>
      </c>
      <c r="M108" s="155" t="n">
        <f aca="false">ОИ2!M53</f>
        <v>0</v>
      </c>
      <c r="N108" s="155" t="n">
        <f aca="false">ОИ2!N53</f>
        <v>0</v>
      </c>
      <c r="O108" s="155" t="n">
        <f aca="false">ОИ2!O53</f>
        <v>0</v>
      </c>
      <c r="P108" s="155" t="n">
        <f aca="false">ОИ2!P53</f>
        <v>0</v>
      </c>
      <c r="Q108" s="155" t="n">
        <f aca="false">ОИ2!Q53</f>
        <v>0</v>
      </c>
      <c r="R108" s="155" t="n">
        <f aca="false">ОИ2!R53</f>
        <v>0.508176205558616</v>
      </c>
    </row>
    <row r="109" customFormat="false" ht="15.75" hidden="false" customHeight="false" outlineLevel="0" collapsed="false">
      <c r="A109" s="1" t="n">
        <v>53</v>
      </c>
      <c r="B109" s="1" t="s">
        <v>54</v>
      </c>
      <c r="C109" s="155" t="e">
        <f aca="false">ОИ2!C54</f>
        <v>#VALUE!</v>
      </c>
      <c r="D109" s="155" t="e">
        <f aca="false">ОИ2!D54</f>
        <v>#VALUE!</v>
      </c>
      <c r="E109" s="155" t="n">
        <f aca="false">ОИ2!E54</f>
        <v>0</v>
      </c>
      <c r="F109" s="155" t="n">
        <f aca="false">ОИ2!F54</f>
        <v>0</v>
      </c>
      <c r="G109" s="155" t="n">
        <f aca="false">ОИ2!G54</f>
        <v>0</v>
      </c>
      <c r="H109" s="155" t="n">
        <f aca="false">ОИ2!H54</f>
        <v>0</v>
      </c>
      <c r="I109" s="155" t="n">
        <f aca="false">ОИ2!I54</f>
        <v>0</v>
      </c>
      <c r="J109" s="155" t="n">
        <f aca="false">ОИ2!J54</f>
        <v>0</v>
      </c>
      <c r="K109" s="155" t="n">
        <f aca="false">ОИ2!K54</f>
        <v>0</v>
      </c>
      <c r="L109" s="155" t="n">
        <f aca="false">ОИ2!L54</f>
        <v>0</v>
      </c>
      <c r="M109" s="155" t="n">
        <f aca="false">ОИ2!M54</f>
        <v>0</v>
      </c>
      <c r="N109" s="155" t="n">
        <f aca="false">ОИ2!N54</f>
        <v>0</v>
      </c>
      <c r="O109" s="155" t="n">
        <f aca="false">ОИ2!O54</f>
        <v>0</v>
      </c>
      <c r="P109" s="155" t="n">
        <f aca="false">ОИ2!P54</f>
        <v>0</v>
      </c>
      <c r="Q109" s="155" t="n">
        <f aca="false">ОИ2!Q54</f>
        <v>0</v>
      </c>
      <c r="R109" s="155" t="n">
        <f aca="false">ОИ2!R54</f>
        <v>0.123366738001057</v>
      </c>
    </row>
    <row r="110" customFormat="false" ht="15.75" hidden="false" customHeight="false" outlineLevel="0" collapsed="false">
      <c r="A110" s="1" t="n">
        <v>54</v>
      </c>
      <c r="B110" s="1" t="s">
        <v>55</v>
      </c>
      <c r="C110" s="155" t="e">
        <f aca="false">ОИ2!C55</f>
        <v>#VALUE!</v>
      </c>
      <c r="D110" s="155" t="e">
        <f aca="false">ОИ2!D55</f>
        <v>#VALUE!</v>
      </c>
      <c r="E110" s="155" t="n">
        <f aca="false">ОИ2!E55</f>
        <v>0</v>
      </c>
      <c r="F110" s="155" t="n">
        <f aca="false">ОИ2!F55</f>
        <v>0</v>
      </c>
      <c r="G110" s="155" t="n">
        <f aca="false">ОИ2!G55</f>
        <v>0</v>
      </c>
      <c r="H110" s="155" t="n">
        <f aca="false">ОИ2!H55</f>
        <v>0</v>
      </c>
      <c r="I110" s="155" t="n">
        <f aca="false">ОИ2!I55</f>
        <v>0</v>
      </c>
      <c r="J110" s="155" t="n">
        <f aca="false">ОИ2!J55</f>
        <v>0</v>
      </c>
      <c r="K110" s="155" t="n">
        <f aca="false">ОИ2!K55</f>
        <v>0</v>
      </c>
      <c r="L110" s="155" t="n">
        <f aca="false">ОИ2!L55</f>
        <v>0</v>
      </c>
      <c r="M110" s="155" t="n">
        <f aca="false">ОИ2!M55</f>
        <v>0</v>
      </c>
      <c r="N110" s="155" t="n">
        <f aca="false">ОИ2!N55</f>
        <v>0</v>
      </c>
      <c r="O110" s="155" t="n">
        <f aca="false">ОИ2!O55</f>
        <v>0</v>
      </c>
      <c r="P110" s="155" t="n">
        <f aca="false">ОИ2!P55</f>
        <v>0</v>
      </c>
      <c r="Q110" s="155" t="n">
        <f aca="false">ОИ2!Q55</f>
        <v>0</v>
      </c>
      <c r="R110" s="155" t="n">
        <f aca="false">ОИ2!R55</f>
        <v>0.377934365090194</v>
      </c>
    </row>
    <row r="111" customFormat="false" ht="15.75" hidden="false" customHeight="false" outlineLevel="0" collapsed="false">
      <c r="A111" s="1" t="n">
        <v>55</v>
      </c>
      <c r="B111" s="1" t="s">
        <v>56</v>
      </c>
      <c r="C111" s="155" t="e">
        <f aca="false">ОИ2!C56</f>
        <v>#VALUE!</v>
      </c>
      <c r="D111" s="155" t="e">
        <f aca="false">ОИ2!D56</f>
        <v>#VALUE!</v>
      </c>
      <c r="E111" s="155" t="n">
        <f aca="false">ОИ2!E56</f>
        <v>0</v>
      </c>
      <c r="F111" s="155" t="n">
        <f aca="false">ОИ2!F56</f>
        <v>0</v>
      </c>
      <c r="G111" s="155" t="n">
        <f aca="false">ОИ2!G56</f>
        <v>0</v>
      </c>
      <c r="H111" s="155" t="n">
        <f aca="false">ОИ2!H56</f>
        <v>0</v>
      </c>
      <c r="I111" s="155" t="n">
        <f aca="false">ОИ2!I56</f>
        <v>0</v>
      </c>
      <c r="J111" s="155" t="n">
        <f aca="false">ОИ2!J56</f>
        <v>0</v>
      </c>
      <c r="K111" s="155" t="n">
        <f aca="false">ОИ2!K56</f>
        <v>0</v>
      </c>
      <c r="L111" s="155" t="n">
        <f aca="false">ОИ2!L56</f>
        <v>0</v>
      </c>
      <c r="M111" s="155" t="n">
        <f aca="false">ОИ2!M56</f>
        <v>0</v>
      </c>
      <c r="N111" s="155" t="n">
        <f aca="false">ОИ2!N56</f>
        <v>0</v>
      </c>
      <c r="O111" s="155" t="n">
        <f aca="false">ОИ2!O56</f>
        <v>0</v>
      </c>
      <c r="P111" s="155" t="n">
        <f aca="false">ОИ2!P56</f>
        <v>0</v>
      </c>
      <c r="Q111" s="155" t="n">
        <f aca="false">ОИ2!Q56</f>
        <v>0</v>
      </c>
      <c r="R111" s="155" t="n">
        <f aca="false">ОИ2!R56</f>
        <v>0.387302540710934</v>
      </c>
    </row>
    <row r="112" customFormat="false" ht="15.75" hidden="false" customHeight="false" outlineLevel="0" collapsed="false">
      <c r="A112" s="1" t="n">
        <v>56</v>
      </c>
      <c r="B112" s="1" t="s">
        <v>57</v>
      </c>
      <c r="C112" s="155" t="e">
        <f aca="false">ОИ2!C57</f>
        <v>#VALUE!</v>
      </c>
      <c r="D112" s="155" t="e">
        <f aca="false">ОИ2!D57</f>
        <v>#VALUE!</v>
      </c>
      <c r="E112" s="155" t="n">
        <f aca="false">ОИ2!E57</f>
        <v>0</v>
      </c>
      <c r="F112" s="155" t="n">
        <f aca="false">ОИ2!F57</f>
        <v>0</v>
      </c>
      <c r="G112" s="155" t="n">
        <f aca="false">ОИ2!G57</f>
        <v>0</v>
      </c>
      <c r="H112" s="155" t="n">
        <f aca="false">ОИ2!H57</f>
        <v>0</v>
      </c>
      <c r="I112" s="155" t="n">
        <f aca="false">ОИ2!I57</f>
        <v>0</v>
      </c>
      <c r="J112" s="155" t="n">
        <f aca="false">ОИ2!J57</f>
        <v>0</v>
      </c>
      <c r="K112" s="155" t="n">
        <f aca="false">ОИ2!K57</f>
        <v>0</v>
      </c>
      <c r="L112" s="155" t="n">
        <f aca="false">ОИ2!L57</f>
        <v>0</v>
      </c>
      <c r="M112" s="155" t="n">
        <f aca="false">ОИ2!M57</f>
        <v>0</v>
      </c>
      <c r="N112" s="155" t="n">
        <f aca="false">ОИ2!N57</f>
        <v>0</v>
      </c>
      <c r="O112" s="155" t="n">
        <f aca="false">ОИ2!O57</f>
        <v>0</v>
      </c>
      <c r="P112" s="155" t="n">
        <f aca="false">ОИ2!P57</f>
        <v>0</v>
      </c>
      <c r="Q112" s="155" t="n">
        <f aca="false">ОИ2!Q57</f>
        <v>0</v>
      </c>
      <c r="R112" s="155" t="n">
        <f aca="false">ОИ2!R57</f>
        <v>0.0638049910658803</v>
      </c>
    </row>
    <row r="113" customFormat="false" ht="15.75" hidden="false" customHeight="false" outlineLevel="0" collapsed="false">
      <c r="A113" s="1" t="n">
        <v>57</v>
      </c>
      <c r="B113" s="1" t="s">
        <v>58</v>
      </c>
      <c r="C113" s="155" t="e">
        <f aca="false">ОИ2!C58</f>
        <v>#VALUE!</v>
      </c>
      <c r="D113" s="155" t="e">
        <f aca="false">ОИ2!D58</f>
        <v>#VALUE!</v>
      </c>
      <c r="E113" s="155" t="n">
        <f aca="false">ОИ2!E58</f>
        <v>0</v>
      </c>
      <c r="F113" s="155" t="n">
        <f aca="false">ОИ2!F58</f>
        <v>0</v>
      </c>
      <c r="G113" s="155" t="n">
        <f aca="false">ОИ2!G58</f>
        <v>0</v>
      </c>
      <c r="H113" s="155" t="n">
        <f aca="false">ОИ2!H58</f>
        <v>0</v>
      </c>
      <c r="I113" s="155" t="n">
        <f aca="false">ОИ2!I58</f>
        <v>0</v>
      </c>
      <c r="J113" s="155" t="n">
        <f aca="false">ОИ2!J58</f>
        <v>0</v>
      </c>
      <c r="K113" s="155" t="n">
        <f aca="false">ОИ2!K58</f>
        <v>0</v>
      </c>
      <c r="L113" s="155" t="n">
        <f aca="false">ОИ2!L58</f>
        <v>0</v>
      </c>
      <c r="M113" s="155" t="n">
        <f aca="false">ОИ2!M58</f>
        <v>0</v>
      </c>
      <c r="N113" s="155" t="n">
        <f aca="false">ОИ2!N58</f>
        <v>0</v>
      </c>
      <c r="O113" s="155" t="n">
        <f aca="false">ОИ2!O58</f>
        <v>0</v>
      </c>
      <c r="P113" s="155" t="n">
        <f aca="false">ОИ2!P58</f>
        <v>0</v>
      </c>
      <c r="Q113" s="155" t="n">
        <f aca="false">ОИ2!Q58</f>
        <v>0</v>
      </c>
      <c r="R113" s="155" t="n">
        <f aca="false">ОИ2!R58</f>
        <v>0.364805513849673</v>
      </c>
    </row>
    <row r="118" customFormat="false" ht="27.75" hidden="false" customHeight="true" outlineLevel="0" collapsed="false"/>
    <row r="119" customFormat="false" ht="23.25" hidden="false" customHeight="true" outlineLevel="0" collapsed="false"/>
    <row r="120" customFormat="false" ht="25.5" hidden="false" customHeight="true" outlineLevel="0" collapsed="false"/>
    <row r="123" customFormat="false" ht="24.75" hidden="false" customHeight="true" outlineLevel="0" collapsed="false"/>
    <row r="124" customFormat="false" ht="15.75" hidden="false" customHeight="true" outlineLevel="0" collapsed="false"/>
    <row r="126" customFormat="false" ht="45.75" hidden="false" customHeight="true" outlineLevel="0" collapsed="false"/>
    <row r="128" customFormat="false" ht="23.25" hidden="false" customHeight="true" outlineLevel="0" collapsed="false"/>
    <row r="129" customFormat="false" ht="24.75" hidden="false" customHeight="true" outlineLevel="0" collapsed="false"/>
    <row r="130" customFormat="false" ht="18" hidden="false" customHeight="true" outlineLevel="0" collapsed="false"/>
    <row r="132" customFormat="false" ht="15.75" hidden="false" customHeight="false" outlineLevel="0" collapsed="false">
      <c r="A132" s="1" t="s">
        <v>0</v>
      </c>
      <c r="B132" s="1"/>
      <c r="C132" s="1" t="n">
        <v>2005</v>
      </c>
      <c r="D132" s="1" t="n">
        <v>2006</v>
      </c>
      <c r="E132" s="1" t="n">
        <v>2007</v>
      </c>
      <c r="F132" s="1" t="n">
        <v>2008</v>
      </c>
      <c r="G132" s="1" t="n">
        <v>2009</v>
      </c>
      <c r="H132" s="1" t="n">
        <v>2010</v>
      </c>
      <c r="I132" s="1" t="n">
        <v>2011</v>
      </c>
      <c r="J132" s="1" t="n">
        <v>2012</v>
      </c>
      <c r="K132" s="1" t="n">
        <v>2013</v>
      </c>
      <c r="L132" s="1" t="n">
        <v>2014</v>
      </c>
      <c r="M132" s="1" t="n">
        <v>2015</v>
      </c>
      <c r="N132" s="1" t="n">
        <v>2016</v>
      </c>
      <c r="O132" s="1" t="n">
        <v>2017</v>
      </c>
      <c r="P132" s="1" t="n">
        <v>2018</v>
      </c>
      <c r="Q132" s="1" t="n">
        <v>2019</v>
      </c>
      <c r="R132" s="1" t="n">
        <v>2020</v>
      </c>
    </row>
    <row r="133" customFormat="false" ht="15.75" hidden="false" customHeight="false" outlineLevel="0" collapsed="false">
      <c r="A133" s="1" t="n">
        <v>44</v>
      </c>
      <c r="B133" s="1" t="s">
        <v>45</v>
      </c>
      <c r="C133" s="155" t="e">
        <f aca="false">ОИ3!C45</f>
        <v>#VALUE!</v>
      </c>
      <c r="D133" s="155" t="e">
        <f aca="false">ОИ3!D45</f>
        <v>#VALUE!</v>
      </c>
      <c r="E133" s="155" t="n">
        <f aca="false">ОИ3!E45</f>
        <v>0</v>
      </c>
      <c r="F133" s="155" t="n">
        <f aca="false">ОИ3!F45</f>
        <v>0</v>
      </c>
      <c r="G133" s="155" t="n">
        <f aca="false">ОИ3!G45</f>
        <v>0</v>
      </c>
      <c r="H133" s="155" t="n">
        <f aca="false">ОИ3!H45</f>
        <v>0</v>
      </c>
      <c r="I133" s="155" t="n">
        <f aca="false">ОИ3!I45</f>
        <v>0</v>
      </c>
      <c r="J133" s="155" t="n">
        <f aca="false">ОИ3!J45</f>
        <v>0</v>
      </c>
      <c r="K133" s="155" t="n">
        <f aca="false">ОИ3!K45</f>
        <v>0</v>
      </c>
      <c r="L133" s="155" t="n">
        <f aca="false">ОИ3!L45</f>
        <v>0</v>
      </c>
      <c r="M133" s="155" t="n">
        <f aca="false">ОИ3!M45</f>
        <v>0</v>
      </c>
      <c r="N133" s="155" t="n">
        <f aca="false">ОИ3!N45</f>
        <v>0</v>
      </c>
      <c r="O133" s="155" t="n">
        <f aca="false">ОИ3!O45</f>
        <v>0</v>
      </c>
      <c r="P133" s="155" t="n">
        <f aca="false">ОИ3!P45</f>
        <v>0</v>
      </c>
      <c r="Q133" s="155" t="n">
        <f aca="false">ОИ3!Q45</f>
        <v>0</v>
      </c>
      <c r="R133" s="155" t="n">
        <f aca="false">ОИ3!R45</f>
        <v>0.401346121235499</v>
      </c>
    </row>
    <row r="134" customFormat="false" ht="15.75" hidden="false" customHeight="false" outlineLevel="0" collapsed="false">
      <c r="A134" s="1" t="n">
        <v>45</v>
      </c>
      <c r="B134" s="1" t="s">
        <v>46</v>
      </c>
      <c r="C134" s="155" t="e">
        <f aca="false">ОИ3!C46</f>
        <v>#VALUE!</v>
      </c>
      <c r="D134" s="155" t="e">
        <f aca="false">ОИ3!D46</f>
        <v>#VALUE!</v>
      </c>
      <c r="E134" s="155" t="n">
        <f aca="false">ОИ3!E46</f>
        <v>0</v>
      </c>
      <c r="F134" s="155" t="n">
        <f aca="false">ОИ3!F46</f>
        <v>0</v>
      </c>
      <c r="G134" s="155" t="n">
        <f aca="false">ОИ3!G46</f>
        <v>0</v>
      </c>
      <c r="H134" s="155" t="n">
        <f aca="false">ОИ3!H46</f>
        <v>0</v>
      </c>
      <c r="I134" s="155" t="n">
        <f aca="false">ОИ3!I46</f>
        <v>0</v>
      </c>
      <c r="J134" s="155" t="n">
        <f aca="false">ОИ3!J46</f>
        <v>0</v>
      </c>
      <c r="K134" s="155" t="n">
        <f aca="false">ОИ3!K46</f>
        <v>0</v>
      </c>
      <c r="L134" s="155" t="n">
        <f aca="false">ОИ3!L46</f>
        <v>0</v>
      </c>
      <c r="M134" s="155" t="n">
        <f aca="false">ОИ3!M46</f>
        <v>0</v>
      </c>
      <c r="N134" s="155" t="n">
        <f aca="false">ОИ3!N46</f>
        <v>0</v>
      </c>
      <c r="O134" s="155" t="n">
        <f aca="false">ОИ3!O46</f>
        <v>0</v>
      </c>
      <c r="P134" s="155" t="n">
        <f aca="false">ОИ3!P46</f>
        <v>0</v>
      </c>
      <c r="Q134" s="155" t="n">
        <f aca="false">ОИ3!Q46</f>
        <v>0</v>
      </c>
      <c r="R134" s="155" t="n">
        <f aca="false">ОИ3!R46</f>
        <v>0.287768072600326</v>
      </c>
    </row>
    <row r="135" customFormat="false" ht="15.75" hidden="false" customHeight="false" outlineLevel="0" collapsed="false">
      <c r="A135" s="1" t="n">
        <v>46</v>
      </c>
      <c r="B135" s="1" t="s">
        <v>47</v>
      </c>
      <c r="C135" s="155" t="e">
        <f aca="false">ОИ3!C47</f>
        <v>#VALUE!</v>
      </c>
      <c r="D135" s="155" t="e">
        <f aca="false">ОИ3!D47</f>
        <v>#VALUE!</v>
      </c>
      <c r="E135" s="155" t="n">
        <f aca="false">ОИ3!E47</f>
        <v>0</v>
      </c>
      <c r="F135" s="155" t="n">
        <f aca="false">ОИ3!F47</f>
        <v>0</v>
      </c>
      <c r="G135" s="155" t="n">
        <f aca="false">ОИ3!G47</f>
        <v>0</v>
      </c>
      <c r="H135" s="155" t="n">
        <f aca="false">ОИ3!H47</f>
        <v>0</v>
      </c>
      <c r="I135" s="155" t="n">
        <f aca="false">ОИ3!I47</f>
        <v>0</v>
      </c>
      <c r="J135" s="155" t="n">
        <f aca="false">ОИ3!J47</f>
        <v>0</v>
      </c>
      <c r="K135" s="155" t="n">
        <f aca="false">ОИ3!K47</f>
        <v>0</v>
      </c>
      <c r="L135" s="155" t="n">
        <f aca="false">ОИ3!L47</f>
        <v>0</v>
      </c>
      <c r="M135" s="155" t="n">
        <f aca="false">ОИ3!M47</f>
        <v>0</v>
      </c>
      <c r="N135" s="155" t="n">
        <f aca="false">ОИ3!N47</f>
        <v>0</v>
      </c>
      <c r="O135" s="155" t="n">
        <f aca="false">ОИ3!O47</f>
        <v>0</v>
      </c>
      <c r="P135" s="155" t="n">
        <f aca="false">ОИ3!P47</f>
        <v>0</v>
      </c>
      <c r="Q135" s="155" t="n">
        <f aca="false">ОИ3!Q47</f>
        <v>0</v>
      </c>
      <c r="R135" s="155" t="n">
        <f aca="false">ОИ3!R47</f>
        <v>0.247939641192618</v>
      </c>
    </row>
    <row r="136" customFormat="false" ht="15.75" hidden="false" customHeight="false" outlineLevel="0" collapsed="false">
      <c r="A136" s="1" t="n">
        <v>47</v>
      </c>
      <c r="B136" s="1" t="s">
        <v>48</v>
      </c>
      <c r="C136" s="155" t="e">
        <f aca="false">ОИ3!C48</f>
        <v>#VALUE!</v>
      </c>
      <c r="D136" s="155" t="e">
        <f aca="false">ОИ3!D48</f>
        <v>#VALUE!</v>
      </c>
      <c r="E136" s="155" t="n">
        <f aca="false">ОИ3!E48</f>
        <v>0</v>
      </c>
      <c r="F136" s="155" t="n">
        <f aca="false">ОИ3!F48</f>
        <v>0</v>
      </c>
      <c r="G136" s="155" t="n">
        <f aca="false">ОИ3!G48</f>
        <v>0</v>
      </c>
      <c r="H136" s="155" t="n">
        <f aca="false">ОИ3!H48</f>
        <v>0</v>
      </c>
      <c r="I136" s="155" t="n">
        <f aca="false">ОИ3!I48</f>
        <v>0</v>
      </c>
      <c r="J136" s="155" t="n">
        <f aca="false">ОИ3!J48</f>
        <v>0</v>
      </c>
      <c r="K136" s="155" t="n">
        <f aca="false">ОИ3!K48</f>
        <v>0</v>
      </c>
      <c r="L136" s="155" t="n">
        <f aca="false">ОИ3!L48</f>
        <v>0</v>
      </c>
      <c r="M136" s="155" t="n">
        <f aca="false">ОИ3!M48</f>
        <v>0</v>
      </c>
      <c r="N136" s="155" t="n">
        <f aca="false">ОИ3!N48</f>
        <v>0</v>
      </c>
      <c r="O136" s="155" t="n">
        <f aca="false">ОИ3!O48</f>
        <v>0</v>
      </c>
      <c r="P136" s="155" t="n">
        <f aca="false">ОИ3!P48</f>
        <v>0</v>
      </c>
      <c r="Q136" s="155" t="n">
        <f aca="false">ОИ3!Q48</f>
        <v>0</v>
      </c>
      <c r="R136" s="155" t="n">
        <f aca="false">ОИ3!R48</f>
        <v>0.489555068540898</v>
      </c>
    </row>
    <row r="137" customFormat="false" ht="15.75" hidden="false" customHeight="false" outlineLevel="0" collapsed="false">
      <c r="A137" s="1" t="n">
        <v>48</v>
      </c>
      <c r="B137" s="1" t="s">
        <v>49</v>
      </c>
      <c r="C137" s="155" t="e">
        <f aca="false">ОИ3!C49</f>
        <v>#VALUE!</v>
      </c>
      <c r="D137" s="155" t="e">
        <f aca="false">ОИ3!D49</f>
        <v>#VALUE!</v>
      </c>
      <c r="E137" s="155" t="n">
        <f aca="false">ОИ3!E49</f>
        <v>0</v>
      </c>
      <c r="F137" s="155" t="n">
        <f aca="false">ОИ3!F49</f>
        <v>0</v>
      </c>
      <c r="G137" s="155" t="n">
        <f aca="false">ОИ3!G49</f>
        <v>0</v>
      </c>
      <c r="H137" s="155" t="n">
        <f aca="false">ОИ3!H49</f>
        <v>0</v>
      </c>
      <c r="I137" s="155" t="n">
        <f aca="false">ОИ3!I49</f>
        <v>0</v>
      </c>
      <c r="J137" s="155" t="n">
        <f aca="false">ОИ3!J49</f>
        <v>0</v>
      </c>
      <c r="K137" s="155" t="n">
        <f aca="false">ОИ3!K49</f>
        <v>0</v>
      </c>
      <c r="L137" s="155" t="n">
        <f aca="false">ОИ3!L49</f>
        <v>0</v>
      </c>
      <c r="M137" s="155" t="n">
        <f aca="false">ОИ3!M49</f>
        <v>0</v>
      </c>
      <c r="N137" s="155" t="n">
        <f aca="false">ОИ3!N49</f>
        <v>0</v>
      </c>
      <c r="O137" s="155" t="n">
        <f aca="false">ОИ3!O49</f>
        <v>0</v>
      </c>
      <c r="P137" s="155" t="n">
        <f aca="false">ОИ3!P49</f>
        <v>0</v>
      </c>
      <c r="Q137" s="155" t="n">
        <f aca="false">ОИ3!Q49</f>
        <v>0</v>
      </c>
      <c r="R137" s="155" t="n">
        <f aca="false">ОИ3!R49</f>
        <v>0.351569547334021</v>
      </c>
    </row>
    <row r="138" customFormat="false" ht="15.75" hidden="false" customHeight="false" outlineLevel="0" collapsed="false">
      <c r="A138" s="1" t="n">
        <v>49</v>
      </c>
      <c r="B138" s="1" t="s">
        <v>50</v>
      </c>
      <c r="C138" s="155" t="e">
        <f aca="false">ОИ3!C50</f>
        <v>#VALUE!</v>
      </c>
      <c r="D138" s="155" t="e">
        <f aca="false">ОИ3!D50</f>
        <v>#VALUE!</v>
      </c>
      <c r="E138" s="155" t="n">
        <f aca="false">ОИ3!E50</f>
        <v>0</v>
      </c>
      <c r="F138" s="155" t="n">
        <f aca="false">ОИ3!F50</f>
        <v>0</v>
      </c>
      <c r="G138" s="155" t="n">
        <f aca="false">ОИ3!G50</f>
        <v>0</v>
      </c>
      <c r="H138" s="155" t="n">
        <f aca="false">ОИ3!H50</f>
        <v>0</v>
      </c>
      <c r="I138" s="155" t="n">
        <f aca="false">ОИ3!I50</f>
        <v>0</v>
      </c>
      <c r="J138" s="155" t="n">
        <f aca="false">ОИ3!J50</f>
        <v>0</v>
      </c>
      <c r="K138" s="155" t="n">
        <f aca="false">ОИ3!K50</f>
        <v>0</v>
      </c>
      <c r="L138" s="155" t="n">
        <f aca="false">ОИ3!L50</f>
        <v>0</v>
      </c>
      <c r="M138" s="155" t="n">
        <f aca="false">ОИ3!M50</f>
        <v>0</v>
      </c>
      <c r="N138" s="155" t="n">
        <f aca="false">ОИ3!N50</f>
        <v>0</v>
      </c>
      <c r="O138" s="155" t="n">
        <f aca="false">ОИ3!O50</f>
        <v>0</v>
      </c>
      <c r="P138" s="155" t="n">
        <f aca="false">ОИ3!P50</f>
        <v>0</v>
      </c>
      <c r="Q138" s="155" t="n">
        <f aca="false">ОИ3!Q50</f>
        <v>0</v>
      </c>
      <c r="R138" s="155" t="n">
        <f aca="false">ОИ3!R50</f>
        <v>0.328387459565446</v>
      </c>
    </row>
    <row r="139" customFormat="false" ht="15.75" hidden="false" customHeight="false" outlineLevel="0" collapsed="false">
      <c r="A139" s="1" t="n">
        <v>50</v>
      </c>
      <c r="B139" s="1" t="s">
        <v>51</v>
      </c>
      <c r="C139" s="155" t="e">
        <f aca="false">ОИ3!C51</f>
        <v>#VALUE!</v>
      </c>
      <c r="D139" s="155" t="e">
        <f aca="false">ОИ3!D51</f>
        <v>#VALUE!</v>
      </c>
      <c r="E139" s="155" t="n">
        <f aca="false">ОИ3!E51</f>
        <v>0</v>
      </c>
      <c r="F139" s="155" t="n">
        <f aca="false">ОИ3!F51</f>
        <v>0</v>
      </c>
      <c r="G139" s="155" t="n">
        <f aca="false">ОИ3!G51</f>
        <v>0</v>
      </c>
      <c r="H139" s="155" t="n">
        <f aca="false">ОИ3!H51</f>
        <v>0</v>
      </c>
      <c r="I139" s="155" t="n">
        <f aca="false">ОИ3!I51</f>
        <v>0</v>
      </c>
      <c r="J139" s="155" t="n">
        <f aca="false">ОИ3!J51</f>
        <v>0</v>
      </c>
      <c r="K139" s="155" t="n">
        <f aca="false">ОИ3!K51</f>
        <v>0</v>
      </c>
      <c r="L139" s="155" t="n">
        <f aca="false">ОИ3!L51</f>
        <v>0</v>
      </c>
      <c r="M139" s="155" t="n">
        <f aca="false">ОИ3!M51</f>
        <v>0</v>
      </c>
      <c r="N139" s="155" t="n">
        <f aca="false">ОИ3!N51</f>
        <v>0</v>
      </c>
      <c r="O139" s="155" t="n">
        <f aca="false">ОИ3!O51</f>
        <v>0</v>
      </c>
      <c r="P139" s="155" t="n">
        <f aca="false">ОИ3!P51</f>
        <v>0</v>
      </c>
      <c r="Q139" s="155" t="n">
        <f aca="false">ОИ3!Q51</f>
        <v>0</v>
      </c>
      <c r="R139" s="155" t="n">
        <f aca="false">ОИ3!R51</f>
        <v>0.416831307972974</v>
      </c>
    </row>
    <row r="140" customFormat="false" ht="15.75" hidden="false" customHeight="false" outlineLevel="0" collapsed="false">
      <c r="A140" s="1" t="n">
        <v>51</v>
      </c>
      <c r="B140" s="1" t="s">
        <v>52</v>
      </c>
      <c r="C140" s="155" t="e">
        <f aca="false">ОИ3!C52</f>
        <v>#VALUE!</v>
      </c>
      <c r="D140" s="155" t="e">
        <f aca="false">ОИ3!D52</f>
        <v>#VALUE!</v>
      </c>
      <c r="E140" s="155" t="n">
        <f aca="false">ОИ3!E52</f>
        <v>0</v>
      </c>
      <c r="F140" s="155" t="n">
        <f aca="false">ОИ3!F52</f>
        <v>0</v>
      </c>
      <c r="G140" s="155" t="n">
        <f aca="false">ОИ3!G52</f>
        <v>0</v>
      </c>
      <c r="H140" s="155" t="n">
        <f aca="false">ОИ3!H52</f>
        <v>0</v>
      </c>
      <c r="I140" s="155" t="n">
        <f aca="false">ОИ3!I52</f>
        <v>0</v>
      </c>
      <c r="J140" s="155" t="n">
        <f aca="false">ОИ3!J52</f>
        <v>0</v>
      </c>
      <c r="K140" s="155" t="n">
        <f aca="false">ОИ3!K52</f>
        <v>0</v>
      </c>
      <c r="L140" s="155" t="n">
        <f aca="false">ОИ3!L52</f>
        <v>0</v>
      </c>
      <c r="M140" s="155" t="n">
        <f aca="false">ОИ3!M52</f>
        <v>0</v>
      </c>
      <c r="N140" s="155" t="n">
        <f aca="false">ОИ3!N52</f>
        <v>0</v>
      </c>
      <c r="O140" s="155" t="n">
        <f aca="false">ОИ3!O52</f>
        <v>0</v>
      </c>
      <c r="P140" s="155" t="n">
        <f aca="false">ОИ3!P52</f>
        <v>0</v>
      </c>
      <c r="Q140" s="155" t="n">
        <f aca="false">ОИ3!Q52</f>
        <v>0</v>
      </c>
      <c r="R140" s="155" t="n">
        <f aca="false">ОИ3!R52</f>
        <v>0.367007094714407</v>
      </c>
    </row>
    <row r="141" customFormat="false" ht="15.75" hidden="false" customHeight="false" outlineLevel="0" collapsed="false">
      <c r="A141" s="1" t="n">
        <v>52</v>
      </c>
      <c r="B141" s="1" t="s">
        <v>53</v>
      </c>
      <c r="C141" s="155" t="e">
        <f aca="false">ОИ3!C53</f>
        <v>#VALUE!</v>
      </c>
      <c r="D141" s="155" t="e">
        <f aca="false">ОИ3!D53</f>
        <v>#VALUE!</v>
      </c>
      <c r="E141" s="155" t="n">
        <f aca="false">ОИ3!E53</f>
        <v>0</v>
      </c>
      <c r="F141" s="155" t="n">
        <f aca="false">ОИ3!F53</f>
        <v>0</v>
      </c>
      <c r="G141" s="155" t="n">
        <f aca="false">ОИ3!G53</f>
        <v>0</v>
      </c>
      <c r="H141" s="155" t="n">
        <f aca="false">ОИ3!H53</f>
        <v>0</v>
      </c>
      <c r="I141" s="155" t="n">
        <f aca="false">ОИ3!I53</f>
        <v>0</v>
      </c>
      <c r="J141" s="155" t="n">
        <f aca="false">ОИ3!J53</f>
        <v>0</v>
      </c>
      <c r="K141" s="155" t="n">
        <f aca="false">ОИ3!K53</f>
        <v>0</v>
      </c>
      <c r="L141" s="155" t="n">
        <f aca="false">ОИ3!L53</f>
        <v>0</v>
      </c>
      <c r="M141" s="155" t="n">
        <f aca="false">ОИ3!M53</f>
        <v>0</v>
      </c>
      <c r="N141" s="155" t="n">
        <f aca="false">ОИ3!N53</f>
        <v>0</v>
      </c>
      <c r="O141" s="155" t="n">
        <f aca="false">ОИ3!O53</f>
        <v>0</v>
      </c>
      <c r="P141" s="155" t="n">
        <f aca="false">ОИ3!P53</f>
        <v>0</v>
      </c>
      <c r="Q141" s="155" t="n">
        <f aca="false">ОИ3!Q53</f>
        <v>0</v>
      </c>
      <c r="R141" s="155" t="n">
        <f aca="false">ОИ3!R53</f>
        <v>0.421948847915087</v>
      </c>
    </row>
    <row r="142" customFormat="false" ht="15.75" hidden="false" customHeight="false" outlineLevel="0" collapsed="false">
      <c r="A142" s="1" t="n">
        <v>53</v>
      </c>
      <c r="B142" s="1" t="s">
        <v>54</v>
      </c>
      <c r="C142" s="155" t="e">
        <f aca="false">ОИ3!C54</f>
        <v>#VALUE!</v>
      </c>
      <c r="D142" s="155" t="e">
        <f aca="false">ОИ3!D54</f>
        <v>#VALUE!</v>
      </c>
      <c r="E142" s="155" t="n">
        <f aca="false">ОИ3!E54</f>
        <v>0</v>
      </c>
      <c r="F142" s="155" t="n">
        <f aca="false">ОИ3!F54</f>
        <v>0</v>
      </c>
      <c r="G142" s="155" t="n">
        <f aca="false">ОИ3!G54</f>
        <v>0</v>
      </c>
      <c r="H142" s="155" t="n">
        <f aca="false">ОИ3!H54</f>
        <v>0</v>
      </c>
      <c r="I142" s="155" t="n">
        <f aca="false">ОИ3!I54</f>
        <v>0</v>
      </c>
      <c r="J142" s="155" t="n">
        <f aca="false">ОИ3!J54</f>
        <v>0</v>
      </c>
      <c r="K142" s="155" t="n">
        <f aca="false">ОИ3!K54</f>
        <v>0</v>
      </c>
      <c r="L142" s="155" t="n">
        <f aca="false">ОИ3!L54</f>
        <v>0</v>
      </c>
      <c r="M142" s="155" t="n">
        <f aca="false">ОИ3!M54</f>
        <v>0</v>
      </c>
      <c r="N142" s="155" t="n">
        <f aca="false">ОИ3!N54</f>
        <v>0</v>
      </c>
      <c r="O142" s="155" t="n">
        <f aca="false">ОИ3!O54</f>
        <v>0</v>
      </c>
      <c r="P142" s="155" t="n">
        <f aca="false">ОИ3!P54</f>
        <v>0</v>
      </c>
      <c r="Q142" s="155" t="n">
        <f aca="false">ОИ3!Q54</f>
        <v>0</v>
      </c>
      <c r="R142" s="155" t="n">
        <f aca="false">ОИ3!R54</f>
        <v>0.355776771200783</v>
      </c>
    </row>
    <row r="143" customFormat="false" ht="15.75" hidden="false" customHeight="false" outlineLevel="0" collapsed="false">
      <c r="A143" s="1" t="n">
        <v>54</v>
      </c>
      <c r="B143" s="1" t="s">
        <v>55</v>
      </c>
      <c r="C143" s="155" t="e">
        <f aca="false">ОИ3!C55</f>
        <v>#VALUE!</v>
      </c>
      <c r="D143" s="155" t="e">
        <f aca="false">ОИ3!D55</f>
        <v>#VALUE!</v>
      </c>
      <c r="E143" s="155" t="n">
        <f aca="false">ОИ3!E55</f>
        <v>0</v>
      </c>
      <c r="F143" s="155" t="n">
        <f aca="false">ОИ3!F55</f>
        <v>0</v>
      </c>
      <c r="G143" s="155" t="n">
        <f aca="false">ОИ3!G55</f>
        <v>0</v>
      </c>
      <c r="H143" s="155" t="n">
        <f aca="false">ОИ3!H55</f>
        <v>0</v>
      </c>
      <c r="I143" s="155" t="n">
        <f aca="false">ОИ3!I55</f>
        <v>0</v>
      </c>
      <c r="J143" s="155" t="n">
        <f aca="false">ОИ3!J55</f>
        <v>0</v>
      </c>
      <c r="K143" s="155" t="n">
        <f aca="false">ОИ3!K55</f>
        <v>0</v>
      </c>
      <c r="L143" s="155" t="n">
        <f aca="false">ОИ3!L55</f>
        <v>0</v>
      </c>
      <c r="M143" s="155" t="n">
        <f aca="false">ОИ3!M55</f>
        <v>0</v>
      </c>
      <c r="N143" s="155" t="n">
        <f aca="false">ОИ3!N55</f>
        <v>0</v>
      </c>
      <c r="O143" s="155" t="n">
        <f aca="false">ОИ3!O55</f>
        <v>0</v>
      </c>
      <c r="P143" s="155" t="n">
        <f aca="false">ОИ3!P55</f>
        <v>0</v>
      </c>
      <c r="Q143" s="155" t="n">
        <f aca="false">ОИ3!Q55</f>
        <v>0</v>
      </c>
      <c r="R143" s="155" t="n">
        <f aca="false">ОИ3!R55</f>
        <v>0.354078264195174</v>
      </c>
    </row>
    <row r="144" customFormat="false" ht="15.75" hidden="false" customHeight="false" outlineLevel="0" collapsed="false">
      <c r="A144" s="1" t="n">
        <v>55</v>
      </c>
      <c r="B144" s="1" t="s">
        <v>56</v>
      </c>
      <c r="C144" s="155" t="e">
        <f aca="false">ОИ3!C56</f>
        <v>#VALUE!</v>
      </c>
      <c r="D144" s="155" t="e">
        <f aca="false">ОИ3!D56</f>
        <v>#VALUE!</v>
      </c>
      <c r="E144" s="155" t="n">
        <f aca="false">ОИ3!E56</f>
        <v>0</v>
      </c>
      <c r="F144" s="155" t="n">
        <f aca="false">ОИ3!F56</f>
        <v>0</v>
      </c>
      <c r="G144" s="155" t="n">
        <f aca="false">ОИ3!G56</f>
        <v>0</v>
      </c>
      <c r="H144" s="155" t="n">
        <f aca="false">ОИ3!H56</f>
        <v>0</v>
      </c>
      <c r="I144" s="155" t="n">
        <f aca="false">ОИ3!I56</f>
        <v>0</v>
      </c>
      <c r="J144" s="155" t="n">
        <f aca="false">ОИ3!J56</f>
        <v>0</v>
      </c>
      <c r="K144" s="155" t="n">
        <f aca="false">ОИ3!K56</f>
        <v>0</v>
      </c>
      <c r="L144" s="155" t="n">
        <f aca="false">ОИ3!L56</f>
        <v>0</v>
      </c>
      <c r="M144" s="155" t="n">
        <f aca="false">ОИ3!M56</f>
        <v>0</v>
      </c>
      <c r="N144" s="155" t="n">
        <f aca="false">ОИ3!N56</f>
        <v>0</v>
      </c>
      <c r="O144" s="155" t="n">
        <f aca="false">ОИ3!O56</f>
        <v>0</v>
      </c>
      <c r="P144" s="155" t="n">
        <f aca="false">ОИ3!P56</f>
        <v>0</v>
      </c>
      <c r="Q144" s="155" t="n">
        <f aca="false">ОИ3!Q56</f>
        <v>0</v>
      </c>
      <c r="R144" s="155" t="n">
        <f aca="false">ОИ3!R56</f>
        <v>0.396580241331159</v>
      </c>
    </row>
    <row r="145" customFormat="false" ht="15.75" hidden="false" customHeight="false" outlineLevel="0" collapsed="false">
      <c r="A145" s="1" t="n">
        <v>56</v>
      </c>
      <c r="B145" s="1" t="s">
        <v>57</v>
      </c>
      <c r="C145" s="155" t="e">
        <f aca="false">ОИ3!C57</f>
        <v>#VALUE!</v>
      </c>
      <c r="D145" s="155" t="e">
        <f aca="false">ОИ3!D57</f>
        <v>#VALUE!</v>
      </c>
      <c r="E145" s="155" t="n">
        <f aca="false">ОИ3!E57</f>
        <v>0</v>
      </c>
      <c r="F145" s="155" t="n">
        <f aca="false">ОИ3!F57</f>
        <v>0</v>
      </c>
      <c r="G145" s="155" t="n">
        <f aca="false">ОИ3!G57</f>
        <v>0</v>
      </c>
      <c r="H145" s="155" t="n">
        <f aca="false">ОИ3!H57</f>
        <v>0</v>
      </c>
      <c r="I145" s="155" t="n">
        <f aca="false">ОИ3!I57</f>
        <v>0</v>
      </c>
      <c r="J145" s="155" t="n">
        <f aca="false">ОИ3!J57</f>
        <v>0</v>
      </c>
      <c r="K145" s="155" t="n">
        <f aca="false">ОИ3!K57</f>
        <v>0</v>
      </c>
      <c r="L145" s="155" t="n">
        <f aca="false">ОИ3!L57</f>
        <v>0</v>
      </c>
      <c r="M145" s="155" t="n">
        <f aca="false">ОИ3!M57</f>
        <v>0</v>
      </c>
      <c r="N145" s="155" t="n">
        <f aca="false">ОИ3!N57</f>
        <v>0</v>
      </c>
      <c r="O145" s="155" t="n">
        <f aca="false">ОИ3!O57</f>
        <v>0</v>
      </c>
      <c r="P145" s="155" t="n">
        <f aca="false">ОИ3!P57</f>
        <v>0</v>
      </c>
      <c r="Q145" s="155" t="n">
        <f aca="false">ОИ3!Q57</f>
        <v>0</v>
      </c>
      <c r="R145" s="155" t="n">
        <f aca="false">ОИ3!R57</f>
        <v>0.324046416135972</v>
      </c>
    </row>
    <row r="146" customFormat="false" ht="15.75" hidden="false" customHeight="false" outlineLevel="0" collapsed="false">
      <c r="A146" s="1" t="n">
        <v>57</v>
      </c>
      <c r="B146" s="1" t="s">
        <v>58</v>
      </c>
      <c r="C146" s="155" t="e">
        <f aca="false">ОИ3!C58</f>
        <v>#VALUE!</v>
      </c>
      <c r="D146" s="155" t="e">
        <f aca="false">ОИ3!D58</f>
        <v>#VALUE!</v>
      </c>
      <c r="E146" s="155" t="n">
        <f aca="false">ОИ3!E58</f>
        <v>0</v>
      </c>
      <c r="F146" s="155" t="n">
        <f aca="false">ОИ3!F58</f>
        <v>0</v>
      </c>
      <c r="G146" s="155" t="n">
        <f aca="false">ОИ3!G58</f>
        <v>0</v>
      </c>
      <c r="H146" s="155" t="n">
        <f aca="false">ОИ3!H58</f>
        <v>0</v>
      </c>
      <c r="I146" s="155" t="n">
        <f aca="false">ОИ3!I58</f>
        <v>0</v>
      </c>
      <c r="J146" s="155" t="n">
        <f aca="false">ОИ3!J58</f>
        <v>0</v>
      </c>
      <c r="K146" s="155" t="n">
        <f aca="false">ОИ3!K58</f>
        <v>0</v>
      </c>
      <c r="L146" s="155" t="n">
        <f aca="false">ОИ3!L58</f>
        <v>0</v>
      </c>
      <c r="M146" s="155" t="n">
        <f aca="false">ОИ3!M58</f>
        <v>0</v>
      </c>
      <c r="N146" s="155" t="n">
        <f aca="false">ОИ3!N58</f>
        <v>0</v>
      </c>
      <c r="O146" s="155" t="n">
        <f aca="false">ОИ3!O58</f>
        <v>0</v>
      </c>
      <c r="P146" s="155" t="n">
        <f aca="false">ОИ3!P58</f>
        <v>0</v>
      </c>
      <c r="Q146" s="155" t="n">
        <f aca="false">ОИ3!Q58</f>
        <v>0</v>
      </c>
      <c r="R146" s="155" t="n">
        <f aca="false">ОИ3!R58</f>
        <v>0.315414242544966</v>
      </c>
    </row>
    <row r="149" customFormat="false" ht="22.5" hidden="false" customHeight="true" outlineLevel="0" collapsed="false"/>
    <row r="150" customFormat="false" ht="27" hidden="false" customHeight="true" outlineLevel="0" collapsed="false"/>
    <row r="151" customFormat="false" ht="22.5" hidden="false" customHeight="true" outlineLevel="0" collapsed="false"/>
    <row r="152" customFormat="false" ht="27" hidden="false" customHeight="true" outlineLevel="0" collapsed="false"/>
    <row r="153" customFormat="false" ht="35.25" hidden="false" customHeight="true" outlineLevel="0" collapsed="false"/>
    <row r="154" customFormat="false" ht="53.25" hidden="false" customHeight="true" outlineLevel="0" collapsed="false"/>
    <row r="155" customFormat="false" ht="20.25" hidden="false" customHeight="true" outlineLevel="0" collapsed="false"/>
    <row r="156" customFormat="false" ht="17.25" hidden="false" customHeight="true" outlineLevel="0" collapsed="false"/>
    <row r="164" customFormat="false" ht="15.75" hidden="false" customHeight="false" outlineLevel="0" collapsed="false">
      <c r="A164" s="1" t="s">
        <v>0</v>
      </c>
      <c r="B164" s="1"/>
      <c r="C164" s="1" t="n">
        <v>2005</v>
      </c>
      <c r="D164" s="1" t="n">
        <v>2006</v>
      </c>
      <c r="E164" s="1" t="n">
        <v>2007</v>
      </c>
      <c r="F164" s="1" t="n">
        <v>2008</v>
      </c>
      <c r="G164" s="1" t="n">
        <v>2009</v>
      </c>
      <c r="H164" s="1" t="n">
        <v>2010</v>
      </c>
      <c r="I164" s="1" t="n">
        <v>2011</v>
      </c>
      <c r="J164" s="1" t="n">
        <v>2012</v>
      </c>
      <c r="K164" s="1" t="n">
        <v>2013</v>
      </c>
      <c r="L164" s="1" t="n">
        <v>2014</v>
      </c>
      <c r="M164" s="1" t="n">
        <v>2015</v>
      </c>
      <c r="N164" s="1" t="n">
        <v>2016</v>
      </c>
      <c r="O164" s="1" t="n">
        <v>2017</v>
      </c>
      <c r="P164" s="1" t="n">
        <v>2018</v>
      </c>
      <c r="Q164" s="1" t="n">
        <v>2019</v>
      </c>
      <c r="R164" s="1" t="n">
        <v>2020</v>
      </c>
    </row>
    <row r="165" customFormat="false" ht="15.75" hidden="false" customHeight="false" outlineLevel="0" collapsed="false">
      <c r="A165" s="1" t="n">
        <v>44</v>
      </c>
      <c r="B165" s="1" t="s">
        <v>45</v>
      </c>
      <c r="C165" s="155" t="e">
        <f aca="false">ОИ4!C45</f>
        <v>#VALUE!</v>
      </c>
      <c r="D165" s="155" t="e">
        <f aca="false">ОИ4!D45</f>
        <v>#VALUE!</v>
      </c>
      <c r="E165" s="155" t="n">
        <f aca="false">ОИ4!E45</f>
        <v>0</v>
      </c>
      <c r="F165" s="155" t="n">
        <f aca="false">ОИ4!F45</f>
        <v>0</v>
      </c>
      <c r="G165" s="155" t="n">
        <f aca="false">ОИ4!G45</f>
        <v>0</v>
      </c>
      <c r="H165" s="155" t="n">
        <f aca="false">ОИ4!H45</f>
        <v>0</v>
      </c>
      <c r="I165" s="155" t="n">
        <f aca="false">ОИ4!I45</f>
        <v>0</v>
      </c>
      <c r="J165" s="155" t="n">
        <f aca="false">ОИ4!J45</f>
        <v>0</v>
      </c>
      <c r="K165" s="155" t="n">
        <f aca="false">ОИ4!K45</f>
        <v>0</v>
      </c>
      <c r="L165" s="155" t="n">
        <f aca="false">ОИ4!L45</f>
        <v>0</v>
      </c>
      <c r="M165" s="155" t="n">
        <f aca="false">ОИ4!M45</f>
        <v>0</v>
      </c>
      <c r="N165" s="155" t="n">
        <f aca="false">ОИ4!N45</f>
        <v>0</v>
      </c>
      <c r="O165" s="155" t="n">
        <f aca="false">ОИ4!O45</f>
        <v>0</v>
      </c>
      <c r="P165" s="155" t="n">
        <f aca="false">ОИ4!P45</f>
        <v>0</v>
      </c>
      <c r="Q165" s="155" t="n">
        <f aca="false">ОИ4!Q45</f>
        <v>0</v>
      </c>
      <c r="R165" s="155" t="n">
        <f aca="false">ОИ4!R45</f>
        <v>0.469363326365581</v>
      </c>
    </row>
    <row r="166" customFormat="false" ht="15.75" hidden="false" customHeight="false" outlineLevel="0" collapsed="false">
      <c r="A166" s="1" t="n">
        <v>45</v>
      </c>
      <c r="B166" s="1" t="s">
        <v>46</v>
      </c>
      <c r="C166" s="155" t="e">
        <f aca="false">ОИ4!C46</f>
        <v>#VALUE!</v>
      </c>
      <c r="D166" s="155" t="e">
        <f aca="false">ОИ4!D46</f>
        <v>#VALUE!</v>
      </c>
      <c r="E166" s="155" t="n">
        <f aca="false">ОИ4!E46</f>
        <v>0</v>
      </c>
      <c r="F166" s="155" t="n">
        <f aca="false">ОИ4!F46</f>
        <v>0</v>
      </c>
      <c r="G166" s="155" t="n">
        <f aca="false">ОИ4!G46</f>
        <v>0</v>
      </c>
      <c r="H166" s="155" t="n">
        <f aca="false">ОИ4!H46</f>
        <v>0</v>
      </c>
      <c r="I166" s="155" t="n">
        <f aca="false">ОИ4!I46</f>
        <v>0</v>
      </c>
      <c r="J166" s="155" t="n">
        <f aca="false">ОИ4!J46</f>
        <v>0</v>
      </c>
      <c r="K166" s="155" t="n">
        <f aca="false">ОИ4!K46</f>
        <v>0</v>
      </c>
      <c r="L166" s="155" t="n">
        <f aca="false">ОИ4!L46</f>
        <v>0</v>
      </c>
      <c r="M166" s="155" t="n">
        <f aca="false">ОИ4!M46</f>
        <v>0</v>
      </c>
      <c r="N166" s="155" t="n">
        <f aca="false">ОИ4!N46</f>
        <v>0</v>
      </c>
      <c r="O166" s="155" t="n">
        <f aca="false">ОИ4!O46</f>
        <v>0</v>
      </c>
      <c r="P166" s="155" t="n">
        <f aca="false">ОИ4!P46</f>
        <v>0</v>
      </c>
      <c r="Q166" s="155" t="n">
        <f aca="false">ОИ4!Q46</f>
        <v>0</v>
      </c>
      <c r="R166" s="155" t="n">
        <f aca="false">ОИ4!R46</f>
        <v>0.504084982555388</v>
      </c>
    </row>
    <row r="167" customFormat="false" ht="15.75" hidden="false" customHeight="false" outlineLevel="0" collapsed="false">
      <c r="A167" s="1" t="n">
        <v>46</v>
      </c>
      <c r="B167" s="1" t="s">
        <v>47</v>
      </c>
      <c r="C167" s="155" t="e">
        <f aca="false">ОИ4!C47</f>
        <v>#VALUE!</v>
      </c>
      <c r="D167" s="155" t="e">
        <f aca="false">ОИ4!D47</f>
        <v>#VALUE!</v>
      </c>
      <c r="E167" s="155" t="n">
        <f aca="false">ОИ4!E47</f>
        <v>0</v>
      </c>
      <c r="F167" s="155" t="n">
        <f aca="false">ОИ4!F47</f>
        <v>0</v>
      </c>
      <c r="G167" s="155" t="n">
        <f aca="false">ОИ4!G47</f>
        <v>0</v>
      </c>
      <c r="H167" s="155" t="n">
        <f aca="false">ОИ4!H47</f>
        <v>0</v>
      </c>
      <c r="I167" s="155" t="n">
        <f aca="false">ОИ4!I47</f>
        <v>0</v>
      </c>
      <c r="J167" s="155" t="n">
        <f aca="false">ОИ4!J47</f>
        <v>0</v>
      </c>
      <c r="K167" s="155" t="n">
        <f aca="false">ОИ4!K47</f>
        <v>0</v>
      </c>
      <c r="L167" s="155" t="n">
        <f aca="false">ОИ4!L47</f>
        <v>0</v>
      </c>
      <c r="M167" s="155" t="n">
        <f aca="false">ОИ4!M47</f>
        <v>0</v>
      </c>
      <c r="N167" s="155" t="n">
        <f aca="false">ОИ4!N47</f>
        <v>0</v>
      </c>
      <c r="O167" s="155" t="n">
        <f aca="false">ОИ4!O47</f>
        <v>0</v>
      </c>
      <c r="P167" s="155" t="n">
        <f aca="false">ОИ4!P47</f>
        <v>0</v>
      </c>
      <c r="Q167" s="155" t="n">
        <f aca="false">ОИ4!Q47</f>
        <v>0</v>
      </c>
      <c r="R167" s="155" t="n">
        <f aca="false">ОИ4!R47</f>
        <v>0.457653591203032</v>
      </c>
    </row>
    <row r="168" customFormat="false" ht="15.75" hidden="false" customHeight="false" outlineLevel="0" collapsed="false">
      <c r="A168" s="1" t="n">
        <v>47</v>
      </c>
      <c r="B168" s="1" t="s">
        <v>48</v>
      </c>
      <c r="C168" s="155" t="e">
        <f aca="false">ОИ4!C48</f>
        <v>#VALUE!</v>
      </c>
      <c r="D168" s="155" t="e">
        <f aca="false">ОИ4!D48</f>
        <v>#VALUE!</v>
      </c>
      <c r="E168" s="155" t="n">
        <f aca="false">ОИ4!E48</f>
        <v>0</v>
      </c>
      <c r="F168" s="155" t="n">
        <f aca="false">ОИ4!F48</f>
        <v>0</v>
      </c>
      <c r="G168" s="155" t="n">
        <f aca="false">ОИ4!G48</f>
        <v>0</v>
      </c>
      <c r="H168" s="155" t="n">
        <f aca="false">ОИ4!H48</f>
        <v>0</v>
      </c>
      <c r="I168" s="155" t="n">
        <f aca="false">ОИ4!I48</f>
        <v>0</v>
      </c>
      <c r="J168" s="155" t="n">
        <f aca="false">ОИ4!J48</f>
        <v>0</v>
      </c>
      <c r="K168" s="155" t="n">
        <f aca="false">ОИ4!K48</f>
        <v>0</v>
      </c>
      <c r="L168" s="155" t="n">
        <f aca="false">ОИ4!L48</f>
        <v>0</v>
      </c>
      <c r="M168" s="155" t="n">
        <f aca="false">ОИ4!M48</f>
        <v>0</v>
      </c>
      <c r="N168" s="155" t="n">
        <f aca="false">ОИ4!N48</f>
        <v>0</v>
      </c>
      <c r="O168" s="155" t="n">
        <f aca="false">ОИ4!O48</f>
        <v>0</v>
      </c>
      <c r="P168" s="155" t="n">
        <f aca="false">ОИ4!P48</f>
        <v>0</v>
      </c>
      <c r="Q168" s="155" t="n">
        <f aca="false">ОИ4!Q48</f>
        <v>0</v>
      </c>
      <c r="R168" s="155" t="n">
        <f aca="false">ОИ4!R48</f>
        <v>0.522752556085518</v>
      </c>
    </row>
    <row r="169" customFormat="false" ht="15.75" hidden="false" customHeight="false" outlineLevel="0" collapsed="false">
      <c r="A169" s="1" t="n">
        <v>48</v>
      </c>
      <c r="B169" s="1" t="s">
        <v>49</v>
      </c>
      <c r="C169" s="155" t="e">
        <f aca="false">ОИ4!C49</f>
        <v>#VALUE!</v>
      </c>
      <c r="D169" s="155" t="e">
        <f aca="false">ОИ4!D49</f>
        <v>#VALUE!</v>
      </c>
      <c r="E169" s="155" t="n">
        <f aca="false">ОИ4!E49</f>
        <v>0</v>
      </c>
      <c r="F169" s="155" t="n">
        <f aca="false">ОИ4!F49</f>
        <v>0</v>
      </c>
      <c r="G169" s="155" t="n">
        <f aca="false">ОИ4!G49</f>
        <v>0</v>
      </c>
      <c r="H169" s="155" t="n">
        <f aca="false">ОИ4!H49</f>
        <v>0</v>
      </c>
      <c r="I169" s="155" t="n">
        <f aca="false">ОИ4!I49</f>
        <v>0</v>
      </c>
      <c r="J169" s="155" t="n">
        <f aca="false">ОИ4!J49</f>
        <v>0</v>
      </c>
      <c r="K169" s="155" t="n">
        <f aca="false">ОИ4!K49</f>
        <v>0</v>
      </c>
      <c r="L169" s="155" t="n">
        <f aca="false">ОИ4!L49</f>
        <v>0</v>
      </c>
      <c r="M169" s="155" t="n">
        <f aca="false">ОИ4!M49</f>
        <v>0</v>
      </c>
      <c r="N169" s="155" t="n">
        <f aca="false">ОИ4!N49</f>
        <v>0</v>
      </c>
      <c r="O169" s="155" t="n">
        <f aca="false">ОИ4!O49</f>
        <v>0</v>
      </c>
      <c r="P169" s="155" t="n">
        <f aca="false">ОИ4!P49</f>
        <v>0</v>
      </c>
      <c r="Q169" s="155" t="n">
        <f aca="false">ОИ4!Q49</f>
        <v>0</v>
      </c>
      <c r="R169" s="155" t="n">
        <f aca="false">ОИ4!R49</f>
        <v>0.457526610423291</v>
      </c>
    </row>
    <row r="170" customFormat="false" ht="15.75" hidden="false" customHeight="false" outlineLevel="0" collapsed="false">
      <c r="A170" s="1" t="n">
        <v>49</v>
      </c>
      <c r="B170" s="1" t="s">
        <v>50</v>
      </c>
      <c r="C170" s="155" t="e">
        <f aca="false">ОИ4!C50</f>
        <v>#VALUE!</v>
      </c>
      <c r="D170" s="155" t="e">
        <f aca="false">ОИ4!D50</f>
        <v>#VALUE!</v>
      </c>
      <c r="E170" s="155" t="n">
        <f aca="false">ОИ4!E50</f>
        <v>0</v>
      </c>
      <c r="F170" s="155" t="n">
        <f aca="false">ОИ4!F50</f>
        <v>0</v>
      </c>
      <c r="G170" s="155" t="n">
        <f aca="false">ОИ4!G50</f>
        <v>0</v>
      </c>
      <c r="H170" s="155" t="n">
        <f aca="false">ОИ4!H50</f>
        <v>0</v>
      </c>
      <c r="I170" s="155" t="n">
        <f aca="false">ОИ4!I50</f>
        <v>0</v>
      </c>
      <c r="J170" s="155" t="n">
        <f aca="false">ОИ4!J50</f>
        <v>0</v>
      </c>
      <c r="K170" s="155" t="n">
        <f aca="false">ОИ4!K50</f>
        <v>0</v>
      </c>
      <c r="L170" s="155" t="n">
        <f aca="false">ОИ4!L50</f>
        <v>0</v>
      </c>
      <c r="M170" s="155" t="n">
        <f aca="false">ОИ4!M50</f>
        <v>0</v>
      </c>
      <c r="N170" s="155" t="n">
        <f aca="false">ОИ4!N50</f>
        <v>0</v>
      </c>
      <c r="O170" s="155" t="n">
        <f aca="false">ОИ4!O50</f>
        <v>0</v>
      </c>
      <c r="P170" s="155" t="n">
        <f aca="false">ОИ4!P50</f>
        <v>0</v>
      </c>
      <c r="Q170" s="155" t="n">
        <f aca="false">ОИ4!Q50</f>
        <v>0</v>
      </c>
      <c r="R170" s="155" t="n">
        <f aca="false">ОИ4!R50</f>
        <v>0.464252834731018</v>
      </c>
    </row>
    <row r="171" customFormat="false" ht="15.75" hidden="false" customHeight="false" outlineLevel="0" collapsed="false">
      <c r="A171" s="1" t="n">
        <v>50</v>
      </c>
      <c r="B171" s="1" t="s">
        <v>51</v>
      </c>
      <c r="C171" s="155" t="e">
        <f aca="false">ОИ4!C51</f>
        <v>#VALUE!</v>
      </c>
      <c r="D171" s="155" t="e">
        <f aca="false">ОИ4!D51</f>
        <v>#VALUE!</v>
      </c>
      <c r="E171" s="155" t="n">
        <f aca="false">ОИ4!E51</f>
        <v>0</v>
      </c>
      <c r="F171" s="155" t="n">
        <f aca="false">ОИ4!F51</f>
        <v>0</v>
      </c>
      <c r="G171" s="155" t="n">
        <f aca="false">ОИ4!G51</f>
        <v>0</v>
      </c>
      <c r="H171" s="155" t="n">
        <f aca="false">ОИ4!H51</f>
        <v>0</v>
      </c>
      <c r="I171" s="155" t="n">
        <f aca="false">ОИ4!I51</f>
        <v>0</v>
      </c>
      <c r="J171" s="155" t="n">
        <f aca="false">ОИ4!J51</f>
        <v>0</v>
      </c>
      <c r="K171" s="155" t="n">
        <f aca="false">ОИ4!K51</f>
        <v>0</v>
      </c>
      <c r="L171" s="155" t="n">
        <f aca="false">ОИ4!L51</f>
        <v>0</v>
      </c>
      <c r="M171" s="155" t="n">
        <f aca="false">ОИ4!M51</f>
        <v>0</v>
      </c>
      <c r="N171" s="155" t="n">
        <f aca="false">ОИ4!N51</f>
        <v>0</v>
      </c>
      <c r="O171" s="155" t="n">
        <f aca="false">ОИ4!O51</f>
        <v>0</v>
      </c>
      <c r="P171" s="155" t="n">
        <f aca="false">ОИ4!P51</f>
        <v>0</v>
      </c>
      <c r="Q171" s="155" t="n">
        <f aca="false">ОИ4!Q51</f>
        <v>0</v>
      </c>
      <c r="R171" s="155" t="n">
        <f aca="false">ОИ4!R51</f>
        <v>0.472706102000505</v>
      </c>
    </row>
    <row r="172" customFormat="false" ht="15.75" hidden="false" customHeight="false" outlineLevel="0" collapsed="false">
      <c r="A172" s="1" t="n">
        <v>51</v>
      </c>
      <c r="B172" s="1" t="s">
        <v>52</v>
      </c>
      <c r="C172" s="155" t="e">
        <f aca="false">ОИ4!C52</f>
        <v>#VALUE!</v>
      </c>
      <c r="D172" s="155" t="e">
        <f aca="false">ОИ4!D52</f>
        <v>#VALUE!</v>
      </c>
      <c r="E172" s="155" t="n">
        <f aca="false">ОИ4!E52</f>
        <v>0</v>
      </c>
      <c r="F172" s="155" t="n">
        <f aca="false">ОИ4!F52</f>
        <v>0</v>
      </c>
      <c r="G172" s="155" t="n">
        <f aca="false">ОИ4!G52</f>
        <v>0</v>
      </c>
      <c r="H172" s="155" t="n">
        <f aca="false">ОИ4!H52</f>
        <v>0</v>
      </c>
      <c r="I172" s="155" t="n">
        <f aca="false">ОИ4!I52</f>
        <v>0</v>
      </c>
      <c r="J172" s="155" t="n">
        <f aca="false">ОИ4!J52</f>
        <v>0</v>
      </c>
      <c r="K172" s="155" t="n">
        <f aca="false">ОИ4!K52</f>
        <v>0</v>
      </c>
      <c r="L172" s="155" t="n">
        <f aca="false">ОИ4!L52</f>
        <v>0</v>
      </c>
      <c r="M172" s="155" t="n">
        <f aca="false">ОИ4!M52</f>
        <v>0</v>
      </c>
      <c r="N172" s="155" t="n">
        <f aca="false">ОИ4!N52</f>
        <v>0</v>
      </c>
      <c r="O172" s="155" t="n">
        <f aca="false">ОИ4!O52</f>
        <v>0</v>
      </c>
      <c r="P172" s="155" t="n">
        <f aca="false">ОИ4!P52</f>
        <v>0</v>
      </c>
      <c r="Q172" s="155" t="n">
        <f aca="false">ОИ4!Q52</f>
        <v>0</v>
      </c>
      <c r="R172" s="155" t="n">
        <f aca="false">ОИ4!R52</f>
        <v>0.444192891666233</v>
      </c>
    </row>
    <row r="173" customFormat="false" ht="15.75" hidden="false" customHeight="false" outlineLevel="0" collapsed="false">
      <c r="A173" s="1" t="n">
        <v>52</v>
      </c>
      <c r="B173" s="1" t="s">
        <v>53</v>
      </c>
      <c r="C173" s="155" t="e">
        <f aca="false">ОИ4!C53</f>
        <v>#VALUE!</v>
      </c>
      <c r="D173" s="155" t="e">
        <f aca="false">ОИ4!D53</f>
        <v>#VALUE!</v>
      </c>
      <c r="E173" s="155" t="n">
        <f aca="false">ОИ4!E53</f>
        <v>0</v>
      </c>
      <c r="F173" s="155" t="n">
        <f aca="false">ОИ4!F53</f>
        <v>0</v>
      </c>
      <c r="G173" s="155" t="n">
        <f aca="false">ОИ4!G53</f>
        <v>0</v>
      </c>
      <c r="H173" s="155" t="n">
        <f aca="false">ОИ4!H53</f>
        <v>0</v>
      </c>
      <c r="I173" s="155" t="n">
        <f aca="false">ОИ4!I53</f>
        <v>0</v>
      </c>
      <c r="J173" s="155" t="n">
        <f aca="false">ОИ4!J53</f>
        <v>0</v>
      </c>
      <c r="K173" s="155" t="n">
        <f aca="false">ОИ4!K53</f>
        <v>0</v>
      </c>
      <c r="L173" s="155" t="n">
        <f aca="false">ОИ4!L53</f>
        <v>0</v>
      </c>
      <c r="M173" s="155" t="n">
        <f aca="false">ОИ4!M53</f>
        <v>0</v>
      </c>
      <c r="N173" s="155" t="n">
        <f aca="false">ОИ4!N53</f>
        <v>0</v>
      </c>
      <c r="O173" s="155" t="n">
        <f aca="false">ОИ4!O53</f>
        <v>0</v>
      </c>
      <c r="P173" s="155" t="n">
        <f aca="false">ОИ4!P53</f>
        <v>0</v>
      </c>
      <c r="Q173" s="155" t="n">
        <f aca="false">ОИ4!Q53</f>
        <v>0</v>
      </c>
      <c r="R173" s="155" t="n">
        <f aca="false">ОИ4!R53</f>
        <v>0.484128933896457</v>
      </c>
    </row>
    <row r="174" customFormat="false" ht="15.75" hidden="false" customHeight="false" outlineLevel="0" collapsed="false">
      <c r="A174" s="1" t="n">
        <v>53</v>
      </c>
      <c r="B174" s="1" t="s">
        <v>54</v>
      </c>
      <c r="C174" s="155" t="e">
        <f aca="false">ОИ4!C54</f>
        <v>#VALUE!</v>
      </c>
      <c r="D174" s="155" t="e">
        <f aca="false">ОИ4!D54</f>
        <v>#VALUE!</v>
      </c>
      <c r="E174" s="155" t="n">
        <f aca="false">ОИ4!E54</f>
        <v>0</v>
      </c>
      <c r="F174" s="155" t="n">
        <f aca="false">ОИ4!F54</f>
        <v>0</v>
      </c>
      <c r="G174" s="155" t="n">
        <f aca="false">ОИ4!G54</f>
        <v>0</v>
      </c>
      <c r="H174" s="155" t="n">
        <f aca="false">ОИ4!H54</f>
        <v>0</v>
      </c>
      <c r="I174" s="155" t="n">
        <f aca="false">ОИ4!I54</f>
        <v>0</v>
      </c>
      <c r="J174" s="155" t="n">
        <f aca="false">ОИ4!J54</f>
        <v>0</v>
      </c>
      <c r="K174" s="155" t="n">
        <f aca="false">ОИ4!K54</f>
        <v>0</v>
      </c>
      <c r="L174" s="155" t="n">
        <f aca="false">ОИ4!L54</f>
        <v>0</v>
      </c>
      <c r="M174" s="155" t="n">
        <f aca="false">ОИ4!M54</f>
        <v>0</v>
      </c>
      <c r="N174" s="155" t="n">
        <f aca="false">ОИ4!N54</f>
        <v>0</v>
      </c>
      <c r="O174" s="155" t="n">
        <f aca="false">ОИ4!O54</f>
        <v>0</v>
      </c>
      <c r="P174" s="155" t="n">
        <f aca="false">ОИ4!P54</f>
        <v>0</v>
      </c>
      <c r="Q174" s="155" t="n">
        <f aca="false">ОИ4!Q54</f>
        <v>0</v>
      </c>
      <c r="R174" s="155" t="n">
        <f aca="false">ОИ4!R54</f>
        <v>0.478035041055602</v>
      </c>
    </row>
    <row r="175" customFormat="false" ht="15.75" hidden="false" customHeight="false" outlineLevel="0" collapsed="false">
      <c r="A175" s="1" t="n">
        <v>54</v>
      </c>
      <c r="B175" s="1" t="s">
        <v>55</v>
      </c>
      <c r="C175" s="155" t="e">
        <f aca="false">ОИ4!C55</f>
        <v>#VALUE!</v>
      </c>
      <c r="D175" s="155" t="e">
        <f aca="false">ОИ4!D55</f>
        <v>#VALUE!</v>
      </c>
      <c r="E175" s="155" t="n">
        <f aca="false">ОИ4!E55</f>
        <v>0</v>
      </c>
      <c r="F175" s="155" t="n">
        <f aca="false">ОИ4!F55</f>
        <v>0</v>
      </c>
      <c r="G175" s="155" t="n">
        <f aca="false">ОИ4!G55</f>
        <v>0</v>
      </c>
      <c r="H175" s="155" t="n">
        <f aca="false">ОИ4!H55</f>
        <v>0</v>
      </c>
      <c r="I175" s="155" t="n">
        <f aca="false">ОИ4!I55</f>
        <v>0</v>
      </c>
      <c r="J175" s="155" t="n">
        <f aca="false">ОИ4!J55</f>
        <v>0</v>
      </c>
      <c r="K175" s="155" t="n">
        <f aca="false">ОИ4!K55</f>
        <v>0</v>
      </c>
      <c r="L175" s="155" t="n">
        <f aca="false">ОИ4!L55</f>
        <v>0</v>
      </c>
      <c r="M175" s="155" t="n">
        <f aca="false">ОИ4!M55</f>
        <v>0</v>
      </c>
      <c r="N175" s="155" t="n">
        <f aca="false">ОИ4!N55</f>
        <v>0</v>
      </c>
      <c r="O175" s="155" t="n">
        <f aca="false">ОИ4!O55</f>
        <v>0</v>
      </c>
      <c r="P175" s="155" t="n">
        <f aca="false">ОИ4!P55</f>
        <v>0</v>
      </c>
      <c r="Q175" s="155" t="n">
        <f aca="false">ОИ4!Q55</f>
        <v>0</v>
      </c>
      <c r="R175" s="155" t="n">
        <f aca="false">ОИ4!R55</f>
        <v>0.517960997248711</v>
      </c>
    </row>
    <row r="176" customFormat="false" ht="15.75" hidden="false" customHeight="false" outlineLevel="0" collapsed="false">
      <c r="A176" s="1" t="n">
        <v>55</v>
      </c>
      <c r="B176" s="1" t="s">
        <v>56</v>
      </c>
      <c r="C176" s="155" t="e">
        <f aca="false">ОИ4!C56</f>
        <v>#VALUE!</v>
      </c>
      <c r="D176" s="155" t="e">
        <f aca="false">ОИ4!D56</f>
        <v>#VALUE!</v>
      </c>
      <c r="E176" s="155" t="n">
        <f aca="false">ОИ4!E56</f>
        <v>0</v>
      </c>
      <c r="F176" s="155" t="n">
        <f aca="false">ОИ4!F56</f>
        <v>0</v>
      </c>
      <c r="G176" s="155" t="n">
        <f aca="false">ОИ4!G56</f>
        <v>0</v>
      </c>
      <c r="H176" s="155" t="n">
        <f aca="false">ОИ4!H56</f>
        <v>0</v>
      </c>
      <c r="I176" s="155" t="n">
        <f aca="false">ОИ4!I56</f>
        <v>0</v>
      </c>
      <c r="J176" s="155" t="n">
        <f aca="false">ОИ4!J56</f>
        <v>0</v>
      </c>
      <c r="K176" s="155" t="n">
        <f aca="false">ОИ4!K56</f>
        <v>0</v>
      </c>
      <c r="L176" s="155" t="n">
        <f aca="false">ОИ4!L56</f>
        <v>0</v>
      </c>
      <c r="M176" s="155" t="n">
        <f aca="false">ОИ4!M56</f>
        <v>0</v>
      </c>
      <c r="N176" s="155" t="n">
        <f aca="false">ОИ4!N56</f>
        <v>0</v>
      </c>
      <c r="O176" s="155" t="n">
        <f aca="false">ОИ4!O56</f>
        <v>0</v>
      </c>
      <c r="P176" s="155" t="n">
        <f aca="false">ОИ4!P56</f>
        <v>0</v>
      </c>
      <c r="Q176" s="155" t="n">
        <f aca="false">ОИ4!Q56</f>
        <v>0</v>
      </c>
      <c r="R176" s="155" t="n">
        <f aca="false">ОИ4!R56</f>
        <v>0.454995657720812</v>
      </c>
    </row>
    <row r="177" customFormat="false" ht="15.75" hidden="false" customHeight="false" outlineLevel="0" collapsed="false">
      <c r="A177" s="1" t="n">
        <v>56</v>
      </c>
      <c r="B177" s="1" t="s">
        <v>57</v>
      </c>
      <c r="C177" s="155" t="e">
        <f aca="false">ОИ4!C57</f>
        <v>#VALUE!</v>
      </c>
      <c r="D177" s="155" t="e">
        <f aca="false">ОИ4!D57</f>
        <v>#VALUE!</v>
      </c>
      <c r="E177" s="155" t="n">
        <f aca="false">ОИ4!E57</f>
        <v>0</v>
      </c>
      <c r="F177" s="155" t="n">
        <f aca="false">ОИ4!F57</f>
        <v>0</v>
      </c>
      <c r="G177" s="155" t="n">
        <f aca="false">ОИ4!G57</f>
        <v>0</v>
      </c>
      <c r="H177" s="155" t="n">
        <f aca="false">ОИ4!H57</f>
        <v>0</v>
      </c>
      <c r="I177" s="155" t="n">
        <f aca="false">ОИ4!I57</f>
        <v>0</v>
      </c>
      <c r="J177" s="155" t="n">
        <f aca="false">ОИ4!J57</f>
        <v>0</v>
      </c>
      <c r="K177" s="155" t="n">
        <f aca="false">ОИ4!K57</f>
        <v>0</v>
      </c>
      <c r="L177" s="155" t="n">
        <f aca="false">ОИ4!L57</f>
        <v>0</v>
      </c>
      <c r="M177" s="155" t="n">
        <f aca="false">ОИ4!M57</f>
        <v>0</v>
      </c>
      <c r="N177" s="155" t="n">
        <f aca="false">ОИ4!N57</f>
        <v>0</v>
      </c>
      <c r="O177" s="155" t="n">
        <f aca="false">ОИ4!O57</f>
        <v>0</v>
      </c>
      <c r="P177" s="155" t="n">
        <f aca="false">ОИ4!P57</f>
        <v>0</v>
      </c>
      <c r="Q177" s="155" t="n">
        <f aca="false">ОИ4!Q57</f>
        <v>0</v>
      </c>
      <c r="R177" s="155" t="n">
        <f aca="false">ОИ4!R57</f>
        <v>0.483228875315207</v>
      </c>
    </row>
    <row r="178" customFormat="false" ht="15.75" hidden="false" customHeight="false" outlineLevel="0" collapsed="false">
      <c r="A178" s="1" t="n">
        <v>57</v>
      </c>
      <c r="B178" s="1" t="s">
        <v>58</v>
      </c>
      <c r="C178" s="155" t="e">
        <f aca="false">ОИ4!C58</f>
        <v>#VALUE!</v>
      </c>
      <c r="D178" s="155" t="e">
        <f aca="false">ОИ4!D58</f>
        <v>#VALUE!</v>
      </c>
      <c r="E178" s="155" t="n">
        <f aca="false">ОИ4!E58</f>
        <v>0</v>
      </c>
      <c r="F178" s="155" t="n">
        <f aca="false">ОИ4!F58</f>
        <v>0</v>
      </c>
      <c r="G178" s="155" t="n">
        <f aca="false">ОИ4!G58</f>
        <v>0</v>
      </c>
      <c r="H178" s="155" t="n">
        <f aca="false">ОИ4!H58</f>
        <v>0</v>
      </c>
      <c r="I178" s="155" t="n">
        <f aca="false">ОИ4!I58</f>
        <v>0</v>
      </c>
      <c r="J178" s="155" t="n">
        <f aca="false">ОИ4!J58</f>
        <v>0</v>
      </c>
      <c r="K178" s="155" t="n">
        <f aca="false">ОИ4!K58</f>
        <v>0</v>
      </c>
      <c r="L178" s="155" t="n">
        <f aca="false">ОИ4!L58</f>
        <v>0</v>
      </c>
      <c r="M178" s="155" t="n">
        <f aca="false">ОИ4!M58</f>
        <v>0</v>
      </c>
      <c r="N178" s="155" t="n">
        <f aca="false">ОИ4!N58</f>
        <v>0</v>
      </c>
      <c r="O178" s="155" t="n">
        <f aca="false">ОИ4!O58</f>
        <v>0</v>
      </c>
      <c r="P178" s="155" t="n">
        <f aca="false">ОИ4!P58</f>
        <v>0</v>
      </c>
      <c r="Q178" s="155" t="n">
        <f aca="false">ОИ4!Q58</f>
        <v>0</v>
      </c>
      <c r="R178" s="155" t="n">
        <f aca="false">ОИ4!R58</f>
        <v>0.548435891012321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9"/>
  <sheetViews>
    <sheetView showFormulas="false" showGridLines="true" showRowColHeaders="true" showZeros="true" rightToLeft="false" tabSelected="false" showOutlineSymbols="true" defaultGridColor="true" view="normal" topLeftCell="A127" colorId="64" zoomScale="70" zoomScaleNormal="70" zoomScalePageLayoutView="100" workbookViewId="0">
      <selection pane="topLeft" activeCell="C136" activeCellId="1" sqref="C1:C83 C136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3.43"/>
    <col collapsed="false" customWidth="true" hidden="false" outlineLevel="0" max="3" min="3" style="0" width="16.29"/>
    <col collapsed="false" customWidth="true" hidden="false" outlineLevel="0" max="4" min="4" style="0" width="16.86"/>
    <col collapsed="false" customWidth="true" hidden="false" outlineLevel="0" max="5" min="5" style="0" width="15.43"/>
    <col collapsed="false" customWidth="true" hidden="false" outlineLevel="0" max="18" min="6" style="0" width="11.86"/>
  </cols>
  <sheetData>
    <row r="1" customFormat="false" ht="86.25" hidden="false" customHeight="tru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58</v>
      </c>
      <c r="B2" s="1" t="s">
        <v>59</v>
      </c>
      <c r="C2" s="167" t="n">
        <f aca="false">'13.1н'!B59</f>
        <v>0.513987035523701</v>
      </c>
      <c r="D2" s="167" t="n">
        <f aca="false">'13.2н'!B59</f>
        <v>0.701115924608187</v>
      </c>
      <c r="E2" s="167" t="n">
        <f aca="false">'13.3н'!B59</f>
        <v>0.230232558003093</v>
      </c>
    </row>
    <row r="3" customFormat="false" ht="15.75" hidden="false" customHeight="false" outlineLevel="0" collapsed="false">
      <c r="A3" s="118" t="n">
        <v>59</v>
      </c>
      <c r="B3" s="1" t="s">
        <v>60</v>
      </c>
      <c r="C3" s="167" t="n">
        <f aca="false">'13.1н'!B60</f>
        <v>0.541030877357687</v>
      </c>
      <c r="D3" s="167" t="n">
        <f aca="false">'13.2н'!B60</f>
        <v>0.785270301282472</v>
      </c>
      <c r="E3" s="167" t="n">
        <f aca="false">'13.3н'!B60</f>
        <v>0.555318824629311</v>
      </c>
    </row>
    <row r="4" customFormat="false" ht="15.75" hidden="false" customHeight="false" outlineLevel="0" collapsed="false">
      <c r="A4" s="118" t="n">
        <v>60</v>
      </c>
      <c r="B4" s="1" t="s">
        <v>61</v>
      </c>
      <c r="C4" s="167" t="n">
        <f aca="false">'13.1н'!B61</f>
        <v>0.0296894075127022</v>
      </c>
      <c r="D4" s="167" t="n">
        <f aca="false">'13.2н'!B61</f>
        <v>0.857928176456474</v>
      </c>
      <c r="E4" s="167" t="n">
        <f aca="false">'13.3н'!B61</f>
        <v>0.693851384127185</v>
      </c>
    </row>
    <row r="5" customFormat="false" ht="15.75" hidden="false" customHeight="false" outlineLevel="0" collapsed="false">
      <c r="A5" s="118" t="n">
        <v>61</v>
      </c>
      <c r="B5" s="1" t="s">
        <v>62</v>
      </c>
      <c r="C5" s="167" t="n">
        <f aca="false">'13.1н'!B62</f>
        <v>0.55661730811776</v>
      </c>
      <c r="D5" s="167" t="n">
        <f aca="false">'13.2н'!B62</f>
        <v>0.722017628360249</v>
      </c>
      <c r="E5" s="167" t="n">
        <f aca="false">'13.3н'!B62</f>
        <v>0.460452701291429</v>
      </c>
    </row>
    <row r="16" customFormat="false" ht="15.75" hidden="false" customHeight="false" outlineLevel="0" collapsed="false"/>
    <row r="17" customFormat="false" ht="60.75" hidden="false" customHeight="false" outlineLevel="0" collapsed="false">
      <c r="A17" s="118" t="s">
        <v>0</v>
      </c>
      <c r="B17" s="1" t="s">
        <v>1</v>
      </c>
      <c r="C17" s="101" t="s">
        <v>174</v>
      </c>
      <c r="D17" s="101" t="s">
        <v>179</v>
      </c>
      <c r="E17" s="101" t="s">
        <v>184</v>
      </c>
    </row>
    <row r="18" customFormat="false" ht="15.75" hidden="false" customHeight="false" outlineLevel="0" collapsed="false">
      <c r="A18" s="118" t="n">
        <v>58</v>
      </c>
      <c r="B18" s="1" t="s">
        <v>59</v>
      </c>
      <c r="C18" s="167" t="n">
        <f aca="false">'14.1н'!B59</f>
        <v>0.429077556152409</v>
      </c>
      <c r="D18" s="167" t="n">
        <f aca="false">'14.2н'!B59</f>
        <v>0.111741031286509</v>
      </c>
      <c r="E18" s="167" t="n">
        <f aca="false">'14.3н'!B59</f>
        <v>0.00435533264717401</v>
      </c>
    </row>
    <row r="19" customFormat="false" ht="15.75" hidden="false" customHeight="false" outlineLevel="0" collapsed="false">
      <c r="A19" s="118" t="n">
        <v>59</v>
      </c>
      <c r="B19" s="1" t="s">
        <v>60</v>
      </c>
      <c r="C19" s="167" t="n">
        <f aca="false">'14.1н'!B60</f>
        <v>0.343493674681679</v>
      </c>
      <c r="D19" s="167" t="n">
        <f aca="false">'14.2н'!B60</f>
        <v>0.249625108622707</v>
      </c>
      <c r="E19" s="167" t="n">
        <f aca="false">'14.3н'!B60</f>
        <v>0.069097576902891</v>
      </c>
    </row>
    <row r="20" customFormat="false" ht="15.75" hidden="false" customHeight="false" outlineLevel="0" collapsed="false">
      <c r="A20" s="118" t="n">
        <v>60</v>
      </c>
      <c r="B20" s="1" t="s">
        <v>61</v>
      </c>
      <c r="C20" s="167" t="n">
        <f aca="false">'14.1н'!B61</f>
        <v>0.2460635243681</v>
      </c>
      <c r="D20" s="167" t="n">
        <f aca="false">'14.2н'!B61</f>
        <v>0.0248688346583798</v>
      </c>
      <c r="E20" s="167" t="n">
        <f aca="false">'14.3н'!B61</f>
        <v>0.00184418506498701</v>
      </c>
    </row>
    <row r="21" customFormat="false" ht="15.75" hidden="false" customHeight="false" outlineLevel="0" collapsed="false">
      <c r="A21" s="118" t="n">
        <v>61</v>
      </c>
      <c r="B21" s="1" t="s">
        <v>62</v>
      </c>
      <c r="C21" s="167" t="n">
        <f aca="false">'14.1н'!B62</f>
        <v>0.350393603070188</v>
      </c>
      <c r="D21" s="167" t="n">
        <f aca="false">'14.2н'!B62</f>
        <v>0.167583824748034</v>
      </c>
      <c r="E21" s="167" t="n">
        <f aca="false">'14.3н'!B62</f>
        <v>0.0196017179468981</v>
      </c>
    </row>
    <row r="33" customFormat="false" ht="15.75" hidden="false" customHeight="false" outlineLevel="0" collapsed="false"/>
    <row r="34" customFormat="false" ht="45.75" hidden="false" customHeight="false" outlineLevel="0" collapsed="false">
      <c r="A34" s="118" t="s">
        <v>0</v>
      </c>
      <c r="B34" s="1" t="s">
        <v>1</v>
      </c>
      <c r="C34" s="101" t="s">
        <v>188</v>
      </c>
      <c r="D34" s="101" t="s">
        <v>192</v>
      </c>
      <c r="E34" s="101" t="s">
        <v>197</v>
      </c>
    </row>
    <row r="35" customFormat="false" ht="15.75" hidden="false" customHeight="false" outlineLevel="0" collapsed="false">
      <c r="A35" s="118" t="n">
        <v>58</v>
      </c>
      <c r="B35" s="1" t="s">
        <v>59</v>
      </c>
      <c r="C35" s="167" t="n">
        <f aca="false">'15.1н'!B59</f>
        <v>0.334222644164468</v>
      </c>
      <c r="D35" s="167" t="n">
        <f aca="false">'15.2н'!B59</f>
        <v>0.123582880918869</v>
      </c>
      <c r="E35" s="167" t="n">
        <f aca="false">'15.3н'!B59</f>
        <v>0.271136887376238</v>
      </c>
    </row>
    <row r="36" customFormat="false" ht="15.75" hidden="false" customHeight="false" outlineLevel="0" collapsed="false">
      <c r="A36" s="118" t="n">
        <v>59</v>
      </c>
      <c r="B36" s="1" t="s">
        <v>60</v>
      </c>
      <c r="C36" s="167" t="n">
        <f aca="false">'15.1н'!B60</f>
        <v>0.537229315697029</v>
      </c>
      <c r="D36" s="167" t="n">
        <f aca="false">'15.2н'!B60</f>
        <v>0.427468143390878</v>
      </c>
      <c r="E36" s="167" t="n">
        <f aca="false">'15.3н'!B60</f>
        <v>0.551052021088411</v>
      </c>
    </row>
    <row r="37" customFormat="false" ht="15.75" hidden="false" customHeight="false" outlineLevel="0" collapsed="false">
      <c r="A37" s="118" t="n">
        <v>60</v>
      </c>
      <c r="B37" s="1" t="s">
        <v>61</v>
      </c>
      <c r="C37" s="167" t="n">
        <f aca="false">'15.1н'!B61</f>
        <v>0.541172304483424</v>
      </c>
      <c r="D37" s="167" t="n">
        <f aca="false">'15.2н'!B61</f>
        <v>0.664448493557821</v>
      </c>
      <c r="E37" s="167" t="n">
        <f aca="false">'15.3н'!B61</f>
        <v>0.488638916177447</v>
      </c>
    </row>
    <row r="38" customFormat="false" ht="15.75" hidden="false" customHeight="false" outlineLevel="0" collapsed="false">
      <c r="A38" s="118" t="n">
        <v>61</v>
      </c>
      <c r="B38" s="1" t="s">
        <v>62</v>
      </c>
      <c r="C38" s="167" t="n">
        <f aca="false">'15.1н'!B62</f>
        <v>0.394014963455638</v>
      </c>
      <c r="D38" s="167" t="n">
        <f aca="false">'15.2н'!B62</f>
        <v>0.310546540966781</v>
      </c>
      <c r="E38" s="167" t="n">
        <f aca="false">'15.3н'!B62</f>
        <v>0.406691194801828</v>
      </c>
    </row>
    <row r="54" customFormat="false" ht="15.75" hidden="false" customHeight="false" outlineLevel="0" collapsed="false"/>
    <row r="55" customFormat="false" ht="48" hidden="false" customHeight="false" outlineLevel="0" collapsed="false">
      <c r="A55" s="118" t="s">
        <v>0</v>
      </c>
      <c r="B55" s="1" t="s">
        <v>1</v>
      </c>
      <c r="C55" s="101" t="s">
        <v>203</v>
      </c>
      <c r="D55" s="153" t="s">
        <v>209</v>
      </c>
      <c r="E55" s="101" t="s">
        <v>215</v>
      </c>
    </row>
    <row r="56" customFormat="false" ht="15.75" hidden="false" customHeight="false" outlineLevel="0" collapsed="false">
      <c r="A56" s="118" t="n">
        <v>58</v>
      </c>
      <c r="B56" s="1" t="s">
        <v>59</v>
      </c>
      <c r="C56" s="167" t="n">
        <f aca="false">'16.1н'!B59</f>
        <v>0.26477983670821</v>
      </c>
      <c r="D56" s="167" t="n">
        <f aca="false">'16.2н'!B59</f>
        <v>0.521287212741057</v>
      </c>
      <c r="E56" s="167" t="n">
        <f aca="false">'16.3н'!B59</f>
        <v>0.483765889261946</v>
      </c>
    </row>
    <row r="57" customFormat="false" ht="15.75" hidden="false" customHeight="false" outlineLevel="0" collapsed="false">
      <c r="A57" s="118" t="n">
        <v>59</v>
      </c>
      <c r="B57" s="1" t="s">
        <v>60</v>
      </c>
      <c r="C57" s="167" t="n">
        <f aca="false">'16.1н'!B60</f>
        <v>0.456796907613611</v>
      </c>
      <c r="D57" s="167" t="n">
        <f aca="false">'16.2н'!B60</f>
        <v>0.530067901105872</v>
      </c>
      <c r="E57" s="167" t="n">
        <f aca="false">'16.3н'!B60</f>
        <v>0.512309560212174</v>
      </c>
    </row>
    <row r="58" customFormat="false" ht="15.75" hidden="false" customHeight="false" outlineLevel="0" collapsed="false">
      <c r="A58" s="118" t="n">
        <v>60</v>
      </c>
      <c r="B58" s="1" t="s">
        <v>61</v>
      </c>
      <c r="C58" s="167" t="n">
        <f aca="false">'16.1н'!B61</f>
        <v>0.550516800559436</v>
      </c>
      <c r="D58" s="167" t="n">
        <f aca="false">'16.2н'!B61</f>
        <v>0.494396295185926</v>
      </c>
      <c r="E58" s="167" t="n">
        <f aca="false">'16.3н'!B61</f>
        <v>0.483765889261946</v>
      </c>
    </row>
    <row r="59" customFormat="false" ht="15.75" hidden="false" customHeight="false" outlineLevel="0" collapsed="false">
      <c r="A59" s="118" t="n">
        <v>61</v>
      </c>
      <c r="B59" s="1" t="s">
        <v>62</v>
      </c>
      <c r="C59" s="167" t="n">
        <f aca="false">'16.1н'!B62</f>
        <v>0.387192462653893</v>
      </c>
      <c r="D59" s="167" t="n">
        <f aca="false">'16.2н'!B62</f>
        <v>0.532520544719981</v>
      </c>
      <c r="E59" s="167" t="n">
        <f aca="false">'16.3н'!B62</f>
        <v>0.48709131032558</v>
      </c>
    </row>
    <row r="75" customFormat="false" ht="15.75" hidden="false" customHeight="false" outlineLevel="0" collapsed="false">
      <c r="A75" s="1" t="s">
        <v>0</v>
      </c>
      <c r="B75" s="1"/>
      <c r="C75" s="1" t="n">
        <v>2005</v>
      </c>
      <c r="D75" s="1" t="n">
        <v>2006</v>
      </c>
      <c r="E75" s="1" t="n">
        <v>2007</v>
      </c>
      <c r="F75" s="1" t="n">
        <v>2008</v>
      </c>
      <c r="G75" s="1" t="n">
        <v>2009</v>
      </c>
      <c r="H75" s="1" t="n">
        <v>2010</v>
      </c>
      <c r="I75" s="1" t="n">
        <v>2011</v>
      </c>
      <c r="J75" s="1" t="n">
        <v>2012</v>
      </c>
      <c r="K75" s="1" t="n">
        <v>2013</v>
      </c>
      <c r="L75" s="1" t="n">
        <v>2014</v>
      </c>
      <c r="M75" s="1" t="n">
        <v>2015</v>
      </c>
      <c r="N75" s="1" t="n">
        <v>2016</v>
      </c>
      <c r="O75" s="1" t="n">
        <v>2017</v>
      </c>
      <c r="P75" s="1" t="n">
        <v>2018</v>
      </c>
      <c r="Q75" s="1" t="n">
        <v>2019</v>
      </c>
      <c r="R75" s="1" t="n">
        <v>2020</v>
      </c>
    </row>
    <row r="76" customFormat="false" ht="15.75" hidden="false" customHeight="false" outlineLevel="0" collapsed="false">
      <c r="A76" s="1" t="n">
        <v>58</v>
      </c>
      <c r="B76" s="1" t="s">
        <v>59</v>
      </c>
      <c r="C76" s="155" t="e">
        <f aca="false">ОИ1!C59</f>
        <v>#VALUE!</v>
      </c>
      <c r="D76" s="155" t="e">
        <f aca="false">ОИ1!D59</f>
        <v>#VALUE!</v>
      </c>
      <c r="E76" s="155" t="n">
        <f aca="false">ОИ1!E59</f>
        <v>0</v>
      </c>
      <c r="F76" s="155" t="n">
        <f aca="false">ОИ1!F59</f>
        <v>0</v>
      </c>
      <c r="G76" s="155" t="n">
        <f aca="false">ОИ1!G59</f>
        <v>0</v>
      </c>
      <c r="H76" s="155" t="n">
        <f aca="false">ОИ1!H59</f>
        <v>0</v>
      </c>
      <c r="I76" s="155" t="n">
        <f aca="false">ОИ1!I59</f>
        <v>0</v>
      </c>
      <c r="J76" s="155" t="n">
        <f aca="false">ОИ1!J59</f>
        <v>0</v>
      </c>
      <c r="K76" s="155" t="n">
        <f aca="false">ОИ1!K59</f>
        <v>0</v>
      </c>
      <c r="L76" s="155" t="n">
        <f aca="false">ОИ1!L59</f>
        <v>0</v>
      </c>
      <c r="M76" s="155" t="n">
        <f aca="false">ОИ1!M59</f>
        <v>0</v>
      </c>
      <c r="N76" s="155" t="n">
        <f aca="false">ОИ1!N59</f>
        <v>0</v>
      </c>
      <c r="O76" s="155" t="n">
        <f aca="false">ОИ1!O59</f>
        <v>0</v>
      </c>
      <c r="P76" s="155" t="n">
        <f aca="false">ОИ1!P59</f>
        <v>0</v>
      </c>
      <c r="Q76" s="155" t="n">
        <f aca="false">ОИ1!Q59</f>
        <v>0</v>
      </c>
      <c r="R76" s="155" t="n">
        <f aca="false">ОИ1!R59</f>
        <v>0.481778506044994</v>
      </c>
    </row>
    <row r="77" customFormat="false" ht="15.75" hidden="false" customHeight="false" outlineLevel="0" collapsed="false">
      <c r="A77" s="1" t="n">
        <v>59</v>
      </c>
      <c r="B77" s="1" t="s">
        <v>60</v>
      </c>
      <c r="C77" s="155" t="e">
        <f aca="false">ОИ1!C60</f>
        <v>#VALUE!</v>
      </c>
      <c r="D77" s="155" t="e">
        <f aca="false">ОИ1!D60</f>
        <v>#VALUE!</v>
      </c>
      <c r="E77" s="155" t="n">
        <f aca="false">ОИ1!E60</f>
        <v>0</v>
      </c>
      <c r="F77" s="155" t="n">
        <f aca="false">ОИ1!F60</f>
        <v>0</v>
      </c>
      <c r="G77" s="155" t="n">
        <f aca="false">ОИ1!G60</f>
        <v>0</v>
      </c>
      <c r="H77" s="155" t="n">
        <f aca="false">ОИ1!H60</f>
        <v>0</v>
      </c>
      <c r="I77" s="155" t="n">
        <f aca="false">ОИ1!I60</f>
        <v>0</v>
      </c>
      <c r="J77" s="155" t="n">
        <f aca="false">ОИ1!J60</f>
        <v>0</v>
      </c>
      <c r="K77" s="155" t="n">
        <f aca="false">ОИ1!K60</f>
        <v>0</v>
      </c>
      <c r="L77" s="155" t="n">
        <f aca="false">ОИ1!L60</f>
        <v>0</v>
      </c>
      <c r="M77" s="155" t="n">
        <f aca="false">ОИ1!M60</f>
        <v>0</v>
      </c>
      <c r="N77" s="155" t="n">
        <f aca="false">ОИ1!N60</f>
        <v>0</v>
      </c>
      <c r="O77" s="155" t="n">
        <f aca="false">ОИ1!O60</f>
        <v>0</v>
      </c>
      <c r="P77" s="155" t="n">
        <f aca="false">ОИ1!P60</f>
        <v>0</v>
      </c>
      <c r="Q77" s="155" t="n">
        <f aca="false">ОИ1!Q60</f>
        <v>0</v>
      </c>
      <c r="R77" s="155" t="n">
        <f aca="false">ОИ1!R60</f>
        <v>0.62720666775649</v>
      </c>
    </row>
    <row r="78" customFormat="false" ht="15.75" hidden="false" customHeight="false" outlineLevel="0" collapsed="false">
      <c r="A78" s="1" t="n">
        <v>60</v>
      </c>
      <c r="B78" s="1" t="s">
        <v>61</v>
      </c>
      <c r="C78" s="155" t="e">
        <f aca="false">ОИ1!C61</f>
        <v>#VALUE!</v>
      </c>
      <c r="D78" s="155" t="e">
        <f aca="false">ОИ1!D61</f>
        <v>#VALUE!</v>
      </c>
      <c r="E78" s="155" t="n">
        <f aca="false">ОИ1!E61</f>
        <v>0</v>
      </c>
      <c r="F78" s="155" t="n">
        <f aca="false">ОИ1!F61</f>
        <v>0</v>
      </c>
      <c r="G78" s="155" t="n">
        <f aca="false">ОИ1!G61</f>
        <v>0</v>
      </c>
      <c r="H78" s="155" t="n">
        <f aca="false">ОИ1!H61</f>
        <v>0</v>
      </c>
      <c r="I78" s="155" t="n">
        <f aca="false">ОИ1!I61</f>
        <v>0</v>
      </c>
      <c r="J78" s="155" t="n">
        <f aca="false">ОИ1!J61</f>
        <v>0</v>
      </c>
      <c r="K78" s="155" t="n">
        <f aca="false">ОИ1!K61</f>
        <v>0</v>
      </c>
      <c r="L78" s="155" t="n">
        <f aca="false">ОИ1!L61</f>
        <v>0</v>
      </c>
      <c r="M78" s="155" t="n">
        <f aca="false">ОИ1!M61</f>
        <v>0</v>
      </c>
      <c r="N78" s="155" t="n">
        <f aca="false">ОИ1!N61</f>
        <v>0</v>
      </c>
      <c r="O78" s="155" t="n">
        <f aca="false">ОИ1!O61</f>
        <v>0</v>
      </c>
      <c r="P78" s="155" t="n">
        <f aca="false">ОИ1!P61</f>
        <v>0</v>
      </c>
      <c r="Q78" s="155" t="n">
        <f aca="false">ОИ1!Q61</f>
        <v>0</v>
      </c>
      <c r="R78" s="155" t="n">
        <f aca="false">ОИ1!R61</f>
        <v>0.527156322698787</v>
      </c>
    </row>
    <row r="79" customFormat="false" ht="15.75" hidden="false" customHeight="false" outlineLevel="0" collapsed="false">
      <c r="A79" s="1" t="n">
        <v>61</v>
      </c>
      <c r="B79" s="1" t="s">
        <v>62</v>
      </c>
      <c r="C79" s="155" t="e">
        <f aca="false">ОИ1!C62</f>
        <v>#VALUE!</v>
      </c>
      <c r="D79" s="155" t="e">
        <f aca="false">ОИ1!D62</f>
        <v>#VALUE!</v>
      </c>
      <c r="E79" s="155" t="n">
        <f aca="false">ОИ1!E62</f>
        <v>0</v>
      </c>
      <c r="F79" s="155" t="n">
        <f aca="false">ОИ1!F62</f>
        <v>0</v>
      </c>
      <c r="G79" s="155" t="n">
        <f aca="false">ОИ1!G62</f>
        <v>0</v>
      </c>
      <c r="H79" s="155" t="n">
        <f aca="false">ОИ1!H62</f>
        <v>0</v>
      </c>
      <c r="I79" s="155" t="n">
        <f aca="false">ОИ1!I62</f>
        <v>0</v>
      </c>
      <c r="J79" s="155" t="n">
        <f aca="false">ОИ1!J62</f>
        <v>0</v>
      </c>
      <c r="K79" s="155" t="n">
        <f aca="false">ОИ1!K62</f>
        <v>0</v>
      </c>
      <c r="L79" s="155" t="n">
        <f aca="false">ОИ1!L62</f>
        <v>0</v>
      </c>
      <c r="M79" s="155" t="n">
        <f aca="false">ОИ1!M62</f>
        <v>0</v>
      </c>
      <c r="N79" s="155" t="n">
        <f aca="false">ОИ1!N62</f>
        <v>0</v>
      </c>
      <c r="O79" s="155" t="n">
        <f aca="false">ОИ1!O62</f>
        <v>0</v>
      </c>
      <c r="P79" s="155" t="n">
        <f aca="false">ОИ1!P62</f>
        <v>0</v>
      </c>
      <c r="Q79" s="155" t="n">
        <f aca="false">ОИ1!Q62</f>
        <v>0</v>
      </c>
      <c r="R79" s="155" t="n">
        <f aca="false">ОИ1!R62</f>
        <v>0.579695879256479</v>
      </c>
    </row>
    <row r="84" customFormat="false" ht="35.25" hidden="false" customHeight="true" outlineLevel="0" collapsed="false"/>
    <row r="85" customFormat="false" ht="35.25" hidden="false" customHeight="true" outlineLevel="0" collapsed="false"/>
    <row r="86" customFormat="false" ht="32.25" hidden="false" customHeight="true" outlineLevel="0" collapsed="false"/>
    <row r="87" customFormat="false" ht="34.5" hidden="false" customHeight="true" outlineLevel="0" collapsed="false"/>
    <row r="88" customFormat="false" ht="24.75" hidden="false" customHeight="true" outlineLevel="0" collapsed="false"/>
    <row r="90" customFormat="false" ht="27.75" hidden="false" customHeight="true" outlineLevel="0" collapsed="false"/>
    <row r="91" customFormat="false" ht="20.25" hidden="false" customHeight="true" outlineLevel="0" collapsed="false"/>
    <row r="92" customFormat="false" ht="21.75" hidden="false" customHeight="true" outlineLevel="0" collapsed="false"/>
    <row r="93" customFormat="false" ht="33" hidden="false" customHeight="true" outlineLevel="0" collapsed="false"/>
    <row r="95" customFormat="false" ht="15.75" hidden="false" customHeight="false" outlineLevel="0" collapsed="false">
      <c r="A95" s="1" t="s">
        <v>0</v>
      </c>
      <c r="B95" s="1"/>
      <c r="C95" s="1" t="n">
        <v>2005</v>
      </c>
      <c r="D95" s="1" t="n">
        <v>2006</v>
      </c>
      <c r="E95" s="1" t="n">
        <v>2007</v>
      </c>
      <c r="F95" s="1" t="n">
        <v>2008</v>
      </c>
      <c r="G95" s="1" t="n">
        <v>2009</v>
      </c>
      <c r="H95" s="1" t="n">
        <v>2010</v>
      </c>
      <c r="I95" s="1" t="n">
        <v>2011</v>
      </c>
      <c r="J95" s="1" t="n">
        <v>2012</v>
      </c>
      <c r="K95" s="1" t="n">
        <v>2013</v>
      </c>
      <c r="L95" s="1" t="n">
        <v>2014</v>
      </c>
      <c r="M95" s="1" t="n">
        <v>2015</v>
      </c>
      <c r="N95" s="1" t="n">
        <v>2016</v>
      </c>
      <c r="O95" s="1" t="n">
        <v>2017</v>
      </c>
      <c r="P95" s="1" t="n">
        <v>2018</v>
      </c>
      <c r="Q95" s="1" t="n">
        <v>2019</v>
      </c>
      <c r="R95" s="1" t="n">
        <v>2020</v>
      </c>
    </row>
    <row r="96" customFormat="false" ht="15.75" hidden="false" customHeight="false" outlineLevel="0" collapsed="false">
      <c r="A96" s="166" t="n">
        <v>58</v>
      </c>
      <c r="B96" s="166" t="s">
        <v>59</v>
      </c>
      <c r="C96" s="160" t="e">
        <f aca="false">ОИ2!C59</f>
        <v>#VALUE!</v>
      </c>
      <c r="D96" s="160" t="e">
        <f aca="false">ОИ2!D59</f>
        <v>#VALUE!</v>
      </c>
      <c r="E96" s="160" t="n">
        <f aca="false">ОИ2!E59</f>
        <v>0</v>
      </c>
      <c r="F96" s="160" t="n">
        <f aca="false">ОИ2!F59</f>
        <v>0</v>
      </c>
      <c r="G96" s="160" t="n">
        <f aca="false">ОИ2!G59</f>
        <v>0</v>
      </c>
      <c r="H96" s="160" t="n">
        <f aca="false">ОИ2!H59</f>
        <v>0</v>
      </c>
      <c r="I96" s="160" t="n">
        <f aca="false">ОИ2!I59</f>
        <v>0</v>
      </c>
      <c r="J96" s="160" t="n">
        <f aca="false">ОИ2!J59</f>
        <v>0</v>
      </c>
      <c r="K96" s="160" t="n">
        <f aca="false">ОИ2!K59</f>
        <v>0</v>
      </c>
      <c r="L96" s="160" t="n">
        <f aca="false">ОИ2!L59</f>
        <v>0</v>
      </c>
      <c r="M96" s="160" t="n">
        <f aca="false">ОИ2!M59</f>
        <v>0</v>
      </c>
      <c r="N96" s="160" t="n">
        <f aca="false">ОИ2!N59</f>
        <v>0</v>
      </c>
      <c r="O96" s="160" t="n">
        <f aca="false">ОИ2!O59</f>
        <v>0</v>
      </c>
      <c r="P96" s="160" t="n">
        <f aca="false">ОИ2!P59</f>
        <v>0</v>
      </c>
      <c r="Q96" s="160" t="n">
        <f aca="false">ОИ2!Q59</f>
        <v>0</v>
      </c>
      <c r="R96" s="160" t="n">
        <f aca="false">ОИ2!R59</f>
        <v>0.181724640028697</v>
      </c>
    </row>
    <row r="97" customFormat="false" ht="15.75" hidden="false" customHeight="false" outlineLevel="0" collapsed="false">
      <c r="A97" s="166" t="n">
        <v>59</v>
      </c>
      <c r="B97" s="166" t="s">
        <v>60</v>
      </c>
      <c r="C97" s="160" t="e">
        <f aca="false">ОИ2!C60</f>
        <v>#VALUE!</v>
      </c>
      <c r="D97" s="160" t="e">
        <f aca="false">ОИ2!D60</f>
        <v>#VALUE!</v>
      </c>
      <c r="E97" s="160" t="n">
        <f aca="false">ОИ2!E60</f>
        <v>0</v>
      </c>
      <c r="F97" s="160" t="n">
        <f aca="false">ОИ2!F60</f>
        <v>0</v>
      </c>
      <c r="G97" s="160" t="n">
        <f aca="false">ОИ2!G60</f>
        <v>0</v>
      </c>
      <c r="H97" s="160" t="n">
        <f aca="false">ОИ2!H60</f>
        <v>0</v>
      </c>
      <c r="I97" s="160" t="n">
        <f aca="false">ОИ2!I60</f>
        <v>0</v>
      </c>
      <c r="J97" s="160" t="n">
        <f aca="false">ОИ2!J60</f>
        <v>0</v>
      </c>
      <c r="K97" s="160" t="n">
        <f aca="false">ОИ2!K60</f>
        <v>0</v>
      </c>
      <c r="L97" s="160" t="n">
        <f aca="false">ОИ2!L60</f>
        <v>0</v>
      </c>
      <c r="M97" s="160" t="n">
        <f aca="false">ОИ2!M60</f>
        <v>0</v>
      </c>
      <c r="N97" s="160" t="n">
        <f aca="false">ОИ2!N60</f>
        <v>0</v>
      </c>
      <c r="O97" s="160" t="n">
        <f aca="false">ОИ2!O60</f>
        <v>0</v>
      </c>
      <c r="P97" s="160" t="n">
        <f aca="false">ОИ2!P60</f>
        <v>0</v>
      </c>
      <c r="Q97" s="160" t="n">
        <f aca="false">ОИ2!Q60</f>
        <v>0</v>
      </c>
      <c r="R97" s="160" t="n">
        <f aca="false">ОИ2!R60</f>
        <v>0.220738786735759</v>
      </c>
    </row>
    <row r="98" customFormat="false" ht="15.75" hidden="false" customHeight="false" outlineLevel="0" collapsed="false">
      <c r="A98" s="166" t="n">
        <v>60</v>
      </c>
      <c r="B98" s="166" t="s">
        <v>61</v>
      </c>
      <c r="C98" s="160" t="e">
        <f aca="false">ОИ2!C61</f>
        <v>#VALUE!</v>
      </c>
      <c r="D98" s="160" t="e">
        <f aca="false">ОИ2!D61</f>
        <v>#VALUE!</v>
      </c>
      <c r="E98" s="160" t="n">
        <f aca="false">ОИ2!E61</f>
        <v>0</v>
      </c>
      <c r="F98" s="160" t="n">
        <f aca="false">ОИ2!F61</f>
        <v>0</v>
      </c>
      <c r="G98" s="160" t="n">
        <f aca="false">ОИ2!G61</f>
        <v>0</v>
      </c>
      <c r="H98" s="160" t="n">
        <f aca="false">ОИ2!H61</f>
        <v>0</v>
      </c>
      <c r="I98" s="160" t="n">
        <f aca="false">ОИ2!I61</f>
        <v>0</v>
      </c>
      <c r="J98" s="160" t="n">
        <f aca="false">ОИ2!J61</f>
        <v>0</v>
      </c>
      <c r="K98" s="160" t="n">
        <f aca="false">ОИ2!K61</f>
        <v>0</v>
      </c>
      <c r="L98" s="160" t="n">
        <f aca="false">ОИ2!L61</f>
        <v>0</v>
      </c>
      <c r="M98" s="160" t="n">
        <f aca="false">ОИ2!M61</f>
        <v>0</v>
      </c>
      <c r="N98" s="160" t="n">
        <f aca="false">ОИ2!N61</f>
        <v>0</v>
      </c>
      <c r="O98" s="160" t="n">
        <f aca="false">ОИ2!O61</f>
        <v>0</v>
      </c>
      <c r="P98" s="160" t="n">
        <f aca="false">ОИ2!P61</f>
        <v>0</v>
      </c>
      <c r="Q98" s="160" t="n">
        <f aca="false">ОИ2!Q61</f>
        <v>0</v>
      </c>
      <c r="R98" s="160" t="n">
        <f aca="false">ОИ2!R61</f>
        <v>0.0909255146971557</v>
      </c>
    </row>
    <row r="99" customFormat="false" ht="15.75" hidden="false" customHeight="false" outlineLevel="0" collapsed="false">
      <c r="A99" s="166" t="n">
        <v>61</v>
      </c>
      <c r="B99" s="166" t="s">
        <v>62</v>
      </c>
      <c r="C99" s="160" t="e">
        <f aca="false">ОИ2!C62</f>
        <v>#VALUE!</v>
      </c>
      <c r="D99" s="160" t="e">
        <f aca="false">ОИ2!D62</f>
        <v>#VALUE!</v>
      </c>
      <c r="E99" s="160" t="n">
        <f aca="false">ОИ2!E62</f>
        <v>0</v>
      </c>
      <c r="F99" s="160" t="n">
        <f aca="false">ОИ2!F62</f>
        <v>0</v>
      </c>
      <c r="G99" s="160" t="n">
        <f aca="false">ОИ2!G62</f>
        <v>0</v>
      </c>
      <c r="H99" s="160" t="n">
        <f aca="false">ОИ2!H62</f>
        <v>0</v>
      </c>
      <c r="I99" s="160" t="n">
        <f aca="false">ОИ2!I62</f>
        <v>0</v>
      </c>
      <c r="J99" s="160" t="n">
        <f aca="false">ОИ2!J62</f>
        <v>0</v>
      </c>
      <c r="K99" s="160" t="n">
        <f aca="false">ОИ2!K62</f>
        <v>0</v>
      </c>
      <c r="L99" s="160" t="n">
        <f aca="false">ОИ2!L62</f>
        <v>0</v>
      </c>
      <c r="M99" s="160" t="n">
        <f aca="false">ОИ2!M62</f>
        <v>0</v>
      </c>
      <c r="N99" s="160" t="n">
        <f aca="false">ОИ2!N62</f>
        <v>0</v>
      </c>
      <c r="O99" s="160" t="n">
        <f aca="false">ОИ2!O62</f>
        <v>0</v>
      </c>
      <c r="P99" s="160" t="n">
        <f aca="false">ОИ2!P62</f>
        <v>0</v>
      </c>
      <c r="Q99" s="160" t="n">
        <f aca="false">ОИ2!Q62</f>
        <v>0</v>
      </c>
      <c r="R99" s="160" t="n">
        <f aca="false">ОИ2!R62</f>
        <v>0.179193048588373</v>
      </c>
    </row>
    <row r="104" customFormat="false" ht="36.75" hidden="false" customHeight="true" outlineLevel="0" collapsed="false"/>
    <row r="105" customFormat="false" ht="22.5" hidden="false" customHeight="true" outlineLevel="0" collapsed="false"/>
    <row r="106" customFormat="false" ht="38.25" hidden="false" customHeight="true" outlineLevel="0" collapsed="false"/>
    <row r="107" customFormat="false" ht="36.75" hidden="false" customHeight="true" outlineLevel="0" collapsed="false"/>
    <row r="108" customFormat="false" ht="25.5" hidden="false" customHeight="true" outlineLevel="0" collapsed="false"/>
    <row r="110" customFormat="false" ht="30" hidden="false" customHeight="true" outlineLevel="0" collapsed="false"/>
    <row r="112" customFormat="false" ht="24.75" hidden="false" customHeight="true" outlineLevel="0" collapsed="false"/>
    <row r="116" customFormat="false" ht="15.75" hidden="false" customHeight="false" outlineLevel="0" collapsed="false">
      <c r="A116" s="1" t="s">
        <v>0</v>
      </c>
      <c r="B116" s="1"/>
      <c r="C116" s="1" t="n">
        <v>2005</v>
      </c>
      <c r="D116" s="1" t="n">
        <v>2006</v>
      </c>
      <c r="E116" s="1" t="n">
        <v>2007</v>
      </c>
      <c r="F116" s="1" t="n">
        <v>2008</v>
      </c>
      <c r="G116" s="1" t="n">
        <v>2009</v>
      </c>
      <c r="H116" s="1" t="n">
        <v>2010</v>
      </c>
      <c r="I116" s="1" t="n">
        <v>2011</v>
      </c>
      <c r="J116" s="1" t="n">
        <v>2012</v>
      </c>
      <c r="K116" s="1" t="n">
        <v>2013</v>
      </c>
      <c r="L116" s="1" t="n">
        <v>2014</v>
      </c>
      <c r="M116" s="1" t="n">
        <v>2015</v>
      </c>
      <c r="N116" s="1" t="n">
        <v>2016</v>
      </c>
      <c r="O116" s="1" t="n">
        <v>2017</v>
      </c>
      <c r="P116" s="1" t="n">
        <v>2018</v>
      </c>
      <c r="Q116" s="1" t="n">
        <v>2019</v>
      </c>
      <c r="R116" s="1" t="n">
        <v>2020</v>
      </c>
    </row>
    <row r="117" customFormat="false" ht="15.75" hidden="false" customHeight="false" outlineLevel="0" collapsed="false">
      <c r="A117" s="1" t="n">
        <v>58</v>
      </c>
      <c r="B117" s="1" t="s">
        <v>59</v>
      </c>
      <c r="C117" s="155" t="e">
        <f aca="false">ОИ3!C59</f>
        <v>#VALUE!</v>
      </c>
      <c r="D117" s="155" t="e">
        <f aca="false">ОИ3!D59</f>
        <v>#VALUE!</v>
      </c>
      <c r="E117" s="155" t="n">
        <f aca="false">ОИ3!E59</f>
        <v>0</v>
      </c>
      <c r="F117" s="155" t="n">
        <f aca="false">ОИ3!F59</f>
        <v>0</v>
      </c>
      <c r="G117" s="155" t="n">
        <f aca="false">ОИ3!G59</f>
        <v>0</v>
      </c>
      <c r="H117" s="155" t="n">
        <f aca="false">ОИ3!H59</f>
        <v>0</v>
      </c>
      <c r="I117" s="155" t="n">
        <f aca="false">ОИ3!I59</f>
        <v>0</v>
      </c>
      <c r="J117" s="155" t="n">
        <f aca="false">ОИ3!J59</f>
        <v>0</v>
      </c>
      <c r="K117" s="155" t="n">
        <f aca="false">ОИ3!K59</f>
        <v>0</v>
      </c>
      <c r="L117" s="155" t="n">
        <f aca="false">ОИ3!L59</f>
        <v>0</v>
      </c>
      <c r="M117" s="155" t="n">
        <f aca="false">ОИ3!M59</f>
        <v>0</v>
      </c>
      <c r="N117" s="155" t="n">
        <f aca="false">ОИ3!N59</f>
        <v>0</v>
      </c>
      <c r="O117" s="155" t="n">
        <f aca="false">ОИ3!O59</f>
        <v>0</v>
      </c>
      <c r="P117" s="155" t="n">
        <f aca="false">ОИ3!P59</f>
        <v>0</v>
      </c>
      <c r="Q117" s="155" t="n">
        <f aca="false">ОИ3!Q59</f>
        <v>0</v>
      </c>
      <c r="R117" s="155" t="n">
        <f aca="false">ОИ3!R59</f>
        <v>0.242980804153192</v>
      </c>
    </row>
    <row r="118" customFormat="false" ht="15.75" hidden="false" customHeight="false" outlineLevel="0" collapsed="false">
      <c r="A118" s="1" t="n">
        <v>59</v>
      </c>
      <c r="B118" s="1" t="s">
        <v>60</v>
      </c>
      <c r="C118" s="155" t="e">
        <f aca="false">ОИ3!C60</f>
        <v>#VALUE!</v>
      </c>
      <c r="D118" s="155" t="e">
        <f aca="false">ОИ3!D60</f>
        <v>#VALUE!</v>
      </c>
      <c r="E118" s="155" t="n">
        <f aca="false">ОИ3!E60</f>
        <v>0</v>
      </c>
      <c r="F118" s="155" t="n">
        <f aca="false">ОИ3!F60</f>
        <v>0</v>
      </c>
      <c r="G118" s="155" t="n">
        <f aca="false">ОИ3!G60</f>
        <v>0</v>
      </c>
      <c r="H118" s="155" t="n">
        <f aca="false">ОИ3!H60</f>
        <v>0</v>
      </c>
      <c r="I118" s="155" t="n">
        <f aca="false">ОИ3!I60</f>
        <v>0</v>
      </c>
      <c r="J118" s="155" t="n">
        <f aca="false">ОИ3!J60</f>
        <v>0</v>
      </c>
      <c r="K118" s="155" t="n">
        <f aca="false">ОИ3!K60</f>
        <v>0</v>
      </c>
      <c r="L118" s="155" t="n">
        <f aca="false">ОИ3!L60</f>
        <v>0</v>
      </c>
      <c r="M118" s="155" t="n">
        <f aca="false">ОИ3!M60</f>
        <v>0</v>
      </c>
      <c r="N118" s="155" t="n">
        <f aca="false">ОИ3!N60</f>
        <v>0</v>
      </c>
      <c r="O118" s="155" t="n">
        <f aca="false">ОИ3!O60</f>
        <v>0</v>
      </c>
      <c r="P118" s="155" t="n">
        <f aca="false">ОИ3!P60</f>
        <v>0</v>
      </c>
      <c r="Q118" s="155" t="n">
        <f aca="false">ОИ3!Q60</f>
        <v>0</v>
      </c>
      <c r="R118" s="155" t="n">
        <f aca="false">ОИ3!R60</f>
        <v>0.50524982672544</v>
      </c>
    </row>
    <row r="119" customFormat="false" ht="15.75" hidden="false" customHeight="false" outlineLevel="0" collapsed="false">
      <c r="A119" s="1" t="n">
        <v>60</v>
      </c>
      <c r="B119" s="1" t="s">
        <v>61</v>
      </c>
      <c r="C119" s="155" t="e">
        <f aca="false">ОИ3!C61</f>
        <v>#VALUE!</v>
      </c>
      <c r="D119" s="155" t="e">
        <f aca="false">ОИ3!D61</f>
        <v>#VALUE!</v>
      </c>
      <c r="E119" s="155" t="n">
        <f aca="false">ОИ3!E61</f>
        <v>0</v>
      </c>
      <c r="F119" s="155" t="n">
        <f aca="false">ОИ3!F61</f>
        <v>0</v>
      </c>
      <c r="G119" s="155" t="n">
        <f aca="false">ОИ3!G61</f>
        <v>0</v>
      </c>
      <c r="H119" s="155" t="n">
        <f aca="false">ОИ3!H61</f>
        <v>0</v>
      </c>
      <c r="I119" s="155" t="n">
        <f aca="false">ОИ3!I61</f>
        <v>0</v>
      </c>
      <c r="J119" s="155" t="n">
        <f aca="false">ОИ3!J61</f>
        <v>0</v>
      </c>
      <c r="K119" s="155" t="n">
        <f aca="false">ОИ3!K61</f>
        <v>0</v>
      </c>
      <c r="L119" s="155" t="n">
        <f aca="false">ОИ3!L61</f>
        <v>0</v>
      </c>
      <c r="M119" s="155" t="n">
        <f aca="false">ОИ3!M61</f>
        <v>0</v>
      </c>
      <c r="N119" s="155" t="n">
        <f aca="false">ОИ3!N61</f>
        <v>0</v>
      </c>
      <c r="O119" s="155" t="n">
        <f aca="false">ОИ3!O61</f>
        <v>0</v>
      </c>
      <c r="P119" s="155" t="n">
        <f aca="false">ОИ3!P61</f>
        <v>0</v>
      </c>
      <c r="Q119" s="155" t="n">
        <f aca="false">ОИ3!Q61</f>
        <v>0</v>
      </c>
      <c r="R119" s="155" t="n">
        <f aca="false">ОИ3!R61</f>
        <v>0.564753238072897</v>
      </c>
    </row>
    <row r="120" customFormat="false" ht="15.75" hidden="false" customHeight="false" outlineLevel="0" collapsed="false">
      <c r="A120" s="1" t="n">
        <v>61</v>
      </c>
      <c r="B120" s="1" t="s">
        <v>62</v>
      </c>
      <c r="C120" s="155" t="e">
        <f aca="false">ОИ3!C62</f>
        <v>#VALUE!</v>
      </c>
      <c r="D120" s="155" t="e">
        <f aca="false">ОИ3!D62</f>
        <v>#VALUE!</v>
      </c>
      <c r="E120" s="155" t="n">
        <f aca="false">ОИ3!E62</f>
        <v>0</v>
      </c>
      <c r="F120" s="155" t="n">
        <f aca="false">ОИ3!F62</f>
        <v>0</v>
      </c>
      <c r="G120" s="155" t="n">
        <f aca="false">ОИ3!G62</f>
        <v>0</v>
      </c>
      <c r="H120" s="155" t="n">
        <f aca="false">ОИ3!H62</f>
        <v>0</v>
      </c>
      <c r="I120" s="155" t="n">
        <f aca="false">ОИ3!I62</f>
        <v>0</v>
      </c>
      <c r="J120" s="155" t="n">
        <f aca="false">ОИ3!J62</f>
        <v>0</v>
      </c>
      <c r="K120" s="155" t="n">
        <f aca="false">ОИ3!K62</f>
        <v>0</v>
      </c>
      <c r="L120" s="155" t="n">
        <f aca="false">ОИ3!L62</f>
        <v>0</v>
      </c>
      <c r="M120" s="155" t="n">
        <f aca="false">ОИ3!M62</f>
        <v>0</v>
      </c>
      <c r="N120" s="155" t="n">
        <f aca="false">ОИ3!N62</f>
        <v>0</v>
      </c>
      <c r="O120" s="155" t="n">
        <f aca="false">ОИ3!O62</f>
        <v>0</v>
      </c>
      <c r="P120" s="155" t="n">
        <f aca="false">ОИ3!P62</f>
        <v>0</v>
      </c>
      <c r="Q120" s="155" t="n">
        <f aca="false">ОИ3!Q62</f>
        <v>0</v>
      </c>
      <c r="R120" s="155" t="n">
        <f aca="false">ОИ3!R62</f>
        <v>0.370417566408082</v>
      </c>
    </row>
    <row r="123" customFormat="false" ht="32.25" hidden="false" customHeight="true" outlineLevel="0" collapsed="false"/>
    <row r="124" customFormat="false" ht="30.75" hidden="false" customHeight="true" outlineLevel="0" collapsed="false"/>
    <row r="125" customFormat="false" ht="39.75" hidden="false" customHeight="true" outlineLevel="0" collapsed="false"/>
    <row r="126" customFormat="false" ht="35.25" hidden="false" customHeight="true" outlineLevel="0" collapsed="false"/>
    <row r="127" customFormat="false" ht="25.5" hidden="false" customHeight="true" outlineLevel="0" collapsed="false"/>
    <row r="128" customFormat="false" ht="40.5" hidden="false" customHeight="true" outlineLevel="0" collapsed="false"/>
    <row r="129" customFormat="false" ht="34.5" hidden="false" customHeight="true" outlineLevel="0" collapsed="false"/>
    <row r="130" customFormat="false" ht="17.25" hidden="false" customHeight="true" outlineLevel="0" collapsed="false"/>
    <row r="135" customFormat="false" ht="15.75" hidden="false" customHeight="false" outlineLevel="0" collapsed="false">
      <c r="A135" s="1" t="s">
        <v>0</v>
      </c>
      <c r="B135" s="1"/>
      <c r="C135" s="1" t="n">
        <v>2005</v>
      </c>
      <c r="D135" s="1" t="n">
        <v>2006</v>
      </c>
      <c r="E135" s="1" t="n">
        <v>2007</v>
      </c>
      <c r="F135" s="1" t="n">
        <v>2008</v>
      </c>
      <c r="G135" s="1" t="n">
        <v>2009</v>
      </c>
      <c r="H135" s="1" t="n">
        <v>2010</v>
      </c>
      <c r="I135" s="1" t="n">
        <v>2011</v>
      </c>
      <c r="J135" s="1" t="n">
        <v>2012</v>
      </c>
      <c r="K135" s="1" t="n">
        <v>2013</v>
      </c>
      <c r="L135" s="1" t="n">
        <v>2014</v>
      </c>
      <c r="M135" s="1" t="n">
        <v>2015</v>
      </c>
      <c r="N135" s="1" t="n">
        <v>2016</v>
      </c>
      <c r="O135" s="1" t="n">
        <v>2017</v>
      </c>
      <c r="P135" s="1" t="n">
        <v>2018</v>
      </c>
      <c r="Q135" s="1" t="n">
        <v>2019</v>
      </c>
      <c r="R135" s="1" t="n">
        <v>2020</v>
      </c>
    </row>
    <row r="136" customFormat="false" ht="15.75" hidden="false" customHeight="false" outlineLevel="0" collapsed="false">
      <c r="A136" s="1" t="n">
        <v>58</v>
      </c>
      <c r="B136" s="1" t="s">
        <v>59</v>
      </c>
      <c r="C136" s="155" t="e">
        <f aca="false">ОИ4!C59</f>
        <v>#VALUE!</v>
      </c>
      <c r="D136" s="155" t="e">
        <f aca="false">ОИ4!D59</f>
        <v>#VALUE!</v>
      </c>
      <c r="E136" s="155" t="n">
        <f aca="false">ОИ4!E59</f>
        <v>0</v>
      </c>
      <c r="F136" s="155" t="n">
        <f aca="false">ОИ4!F59</f>
        <v>0</v>
      </c>
      <c r="G136" s="155" t="n">
        <f aca="false">ОИ4!G59</f>
        <v>0</v>
      </c>
      <c r="H136" s="155" t="n">
        <f aca="false">ОИ4!H59</f>
        <v>0</v>
      </c>
      <c r="I136" s="155" t="n">
        <f aca="false">ОИ4!I59</f>
        <v>0</v>
      </c>
      <c r="J136" s="155" t="n">
        <f aca="false">ОИ4!J59</f>
        <v>0</v>
      </c>
      <c r="K136" s="155" t="n">
        <f aca="false">ОИ4!K59</f>
        <v>0</v>
      </c>
      <c r="L136" s="155" t="n">
        <f aca="false">ОИ4!L59</f>
        <v>0</v>
      </c>
      <c r="M136" s="155" t="n">
        <f aca="false">ОИ4!M59</f>
        <v>0</v>
      </c>
      <c r="N136" s="155" t="n">
        <f aca="false">ОИ4!N59</f>
        <v>0</v>
      </c>
      <c r="O136" s="155" t="n">
        <f aca="false">ОИ4!O59</f>
        <v>0</v>
      </c>
      <c r="P136" s="155" t="n">
        <f aca="false">ОИ4!P59</f>
        <v>0</v>
      </c>
      <c r="Q136" s="155" t="n">
        <f aca="false">ОИ4!Q59</f>
        <v>0</v>
      </c>
      <c r="R136" s="155" t="n">
        <f aca="false">ОИ4!R59</f>
        <v>0.423277646237071</v>
      </c>
    </row>
    <row r="137" customFormat="false" ht="15.75" hidden="false" customHeight="false" outlineLevel="0" collapsed="false">
      <c r="A137" s="1" t="n">
        <v>59</v>
      </c>
      <c r="B137" s="1" t="s">
        <v>60</v>
      </c>
      <c r="C137" s="155" t="e">
        <f aca="false">ОИ4!C60</f>
        <v>#VALUE!</v>
      </c>
      <c r="D137" s="155" t="e">
        <f aca="false">ОИ4!D60</f>
        <v>#VALUE!</v>
      </c>
      <c r="E137" s="155" t="n">
        <f aca="false">ОИ4!E60</f>
        <v>0</v>
      </c>
      <c r="F137" s="155" t="n">
        <f aca="false">ОИ4!F60</f>
        <v>0</v>
      </c>
      <c r="G137" s="155" t="n">
        <f aca="false">ОИ4!G60</f>
        <v>0</v>
      </c>
      <c r="H137" s="155" t="n">
        <f aca="false">ОИ4!H60</f>
        <v>0</v>
      </c>
      <c r="I137" s="155" t="n">
        <f aca="false">ОИ4!I60</f>
        <v>0</v>
      </c>
      <c r="J137" s="155" t="n">
        <f aca="false">ОИ4!J60</f>
        <v>0</v>
      </c>
      <c r="K137" s="155" t="n">
        <f aca="false">ОИ4!K60</f>
        <v>0</v>
      </c>
      <c r="L137" s="155" t="n">
        <f aca="false">ОИ4!L60</f>
        <v>0</v>
      </c>
      <c r="M137" s="155" t="n">
        <f aca="false">ОИ4!M60</f>
        <v>0</v>
      </c>
      <c r="N137" s="155" t="n">
        <f aca="false">ОИ4!N60</f>
        <v>0</v>
      </c>
      <c r="O137" s="155" t="n">
        <f aca="false">ОИ4!O60</f>
        <v>0</v>
      </c>
      <c r="P137" s="155" t="n">
        <f aca="false">ОИ4!P60</f>
        <v>0</v>
      </c>
      <c r="Q137" s="155" t="n">
        <f aca="false">ОИ4!Q60</f>
        <v>0</v>
      </c>
      <c r="R137" s="155" t="n">
        <f aca="false">ОИ4!R60</f>
        <v>0.499724789643885</v>
      </c>
    </row>
    <row r="138" customFormat="false" ht="15.75" hidden="false" customHeight="false" outlineLevel="0" collapsed="false">
      <c r="A138" s="1" t="n">
        <v>60</v>
      </c>
      <c r="B138" s="1" t="s">
        <v>61</v>
      </c>
      <c r="C138" s="155" t="e">
        <f aca="false">ОИ4!C61</f>
        <v>#VALUE!</v>
      </c>
      <c r="D138" s="155" t="e">
        <f aca="false">ОИ4!D61</f>
        <v>#VALUE!</v>
      </c>
      <c r="E138" s="155" t="n">
        <f aca="false">ОИ4!E61</f>
        <v>0</v>
      </c>
      <c r="F138" s="155" t="n">
        <f aca="false">ОИ4!F61</f>
        <v>0</v>
      </c>
      <c r="G138" s="155" t="n">
        <f aca="false">ОИ4!G61</f>
        <v>0</v>
      </c>
      <c r="H138" s="155" t="n">
        <f aca="false">ОИ4!H61</f>
        <v>0</v>
      </c>
      <c r="I138" s="155" t="n">
        <f aca="false">ОИ4!I61</f>
        <v>0</v>
      </c>
      <c r="J138" s="155" t="n">
        <f aca="false">ОИ4!J61</f>
        <v>0</v>
      </c>
      <c r="K138" s="155" t="n">
        <f aca="false">ОИ4!K61</f>
        <v>0</v>
      </c>
      <c r="L138" s="155" t="n">
        <f aca="false">ОИ4!L61</f>
        <v>0</v>
      </c>
      <c r="M138" s="155" t="n">
        <f aca="false">ОИ4!M61</f>
        <v>0</v>
      </c>
      <c r="N138" s="155" t="n">
        <f aca="false">ОИ4!N61</f>
        <v>0</v>
      </c>
      <c r="O138" s="155" t="n">
        <f aca="false">ОИ4!O61</f>
        <v>0</v>
      </c>
      <c r="P138" s="155" t="n">
        <f aca="false">ОИ4!P61</f>
        <v>0</v>
      </c>
      <c r="Q138" s="155" t="n">
        <f aca="false">ОИ4!Q61</f>
        <v>0</v>
      </c>
      <c r="R138" s="155" t="n">
        <f aca="false">ОИ4!R61</f>
        <v>0.509559661669103</v>
      </c>
    </row>
    <row r="139" customFormat="false" ht="15.75" hidden="false" customHeight="false" outlineLevel="0" collapsed="false">
      <c r="A139" s="1" t="n">
        <v>61</v>
      </c>
      <c r="B139" s="1" t="s">
        <v>62</v>
      </c>
      <c r="C139" s="155" t="e">
        <f aca="false">ОИ4!C62</f>
        <v>#VALUE!</v>
      </c>
      <c r="D139" s="155" t="e">
        <f aca="false">ОИ4!D62</f>
        <v>#VALUE!</v>
      </c>
      <c r="E139" s="155" t="n">
        <f aca="false">ОИ4!E62</f>
        <v>0</v>
      </c>
      <c r="F139" s="155" t="n">
        <f aca="false">ОИ4!F62</f>
        <v>0</v>
      </c>
      <c r="G139" s="155" t="n">
        <f aca="false">ОИ4!G62</f>
        <v>0</v>
      </c>
      <c r="H139" s="155" t="n">
        <f aca="false">ОИ4!H62</f>
        <v>0</v>
      </c>
      <c r="I139" s="155" t="n">
        <f aca="false">ОИ4!I62</f>
        <v>0</v>
      </c>
      <c r="J139" s="155" t="n">
        <f aca="false">ОИ4!J62</f>
        <v>0</v>
      </c>
      <c r="K139" s="155" t="n">
        <f aca="false">ОИ4!K62</f>
        <v>0</v>
      </c>
      <c r="L139" s="155" t="n">
        <f aca="false">ОИ4!L62</f>
        <v>0</v>
      </c>
      <c r="M139" s="155" t="n">
        <f aca="false">ОИ4!M62</f>
        <v>0</v>
      </c>
      <c r="N139" s="155" t="n">
        <f aca="false">ОИ4!N62</f>
        <v>0</v>
      </c>
      <c r="O139" s="155" t="n">
        <f aca="false">ОИ4!O62</f>
        <v>0</v>
      </c>
      <c r="P139" s="155" t="n">
        <f aca="false">ОИ4!P62</f>
        <v>0</v>
      </c>
      <c r="Q139" s="155" t="n">
        <f aca="false">ОИ4!Q62</f>
        <v>0</v>
      </c>
      <c r="R139" s="155" t="n">
        <f aca="false">ОИ4!R62</f>
        <v>0.468934772566485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78"/>
  <sheetViews>
    <sheetView showFormulas="false" showGridLines="true" showRowColHeaders="true" showZeros="true" rightToLeft="false" tabSelected="false" showOutlineSymbols="true" defaultGridColor="true" view="normal" topLeftCell="A175" colorId="64" zoomScale="70" zoomScaleNormal="70" zoomScalePageLayoutView="100" workbookViewId="0">
      <selection pane="topLeft" activeCell="C167" activeCellId="1" sqref="C1:C83 C167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3.72"/>
    <col collapsed="false" customWidth="true" hidden="false" outlineLevel="0" max="3" min="3" style="0" width="14.14"/>
    <col collapsed="false" customWidth="true" hidden="false" outlineLevel="0" max="4" min="4" style="0" width="14.29"/>
    <col collapsed="false" customWidth="true" hidden="false" outlineLevel="0" max="5" min="5" style="0" width="14.14"/>
    <col collapsed="false" customWidth="true" hidden="false" outlineLevel="0" max="18" min="6" style="0" width="11.86"/>
  </cols>
  <sheetData>
    <row r="1" customFormat="false" ht="80.25" hidden="false" customHeight="true" outlineLevel="0" collapsed="false">
      <c r="A1" s="118" t="s">
        <v>0</v>
      </c>
      <c r="B1" s="1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62</v>
      </c>
      <c r="B2" s="1" t="s">
        <v>63</v>
      </c>
      <c r="C2" s="167" t="n">
        <f aca="false">'13.1н'!B63</f>
        <v>0.54389491577651</v>
      </c>
      <c r="D2" s="167" t="n">
        <f aca="false">'13.2н'!B63</f>
        <v>0.486371029650529</v>
      </c>
      <c r="E2" s="167" t="n">
        <f aca="false">'13.3н'!B63</f>
        <v>0.0986596738794527</v>
      </c>
    </row>
    <row r="3" customFormat="false" ht="15.75" hidden="false" customHeight="false" outlineLevel="0" collapsed="false">
      <c r="A3" s="118" t="n">
        <v>63</v>
      </c>
      <c r="B3" s="1" t="s">
        <v>64</v>
      </c>
      <c r="C3" s="167" t="n">
        <f aca="false">'13.1н'!B64</f>
        <v>0.428388608246959</v>
      </c>
      <c r="D3" s="167" t="n">
        <f aca="false">'13.2н'!B64</f>
        <v>0.678922185105438</v>
      </c>
      <c r="E3" s="167" t="n">
        <f aca="false">'13.3н'!B64</f>
        <v>0.174219196491373</v>
      </c>
    </row>
    <row r="4" customFormat="false" ht="15.75" hidden="false" customHeight="false" outlineLevel="0" collapsed="false">
      <c r="A4" s="118" t="n">
        <v>64</v>
      </c>
      <c r="B4" s="1" t="s">
        <v>65</v>
      </c>
      <c r="C4" s="167" t="n">
        <f aca="false">'13.1н'!B65</f>
        <v>0.31523628011126</v>
      </c>
      <c r="D4" s="167" t="n">
        <f aca="false">'13.2н'!B65</f>
        <v>0.663332851917693</v>
      </c>
      <c r="E4" s="167" t="n">
        <f aca="false">'13.3н'!B65</f>
        <v>0.0288191248759721</v>
      </c>
    </row>
    <row r="5" customFormat="false" ht="15.75" hidden="false" customHeight="false" outlineLevel="0" collapsed="false">
      <c r="A5" s="118" t="n">
        <v>65</v>
      </c>
      <c r="B5" s="1" t="s">
        <v>66</v>
      </c>
      <c r="C5" s="167" t="n">
        <f aca="false">'13.1н'!B66</f>
        <v>0.364814671026173</v>
      </c>
      <c r="D5" s="167" t="n">
        <f aca="false">'13.2н'!B66</f>
        <v>0.700808436848989</v>
      </c>
      <c r="E5" s="167" t="n">
        <f aca="false">'13.3н'!B66</f>
        <v>0.245469194877757</v>
      </c>
    </row>
    <row r="6" customFormat="false" ht="15.75" hidden="false" customHeight="false" outlineLevel="0" collapsed="false">
      <c r="A6" s="118" t="n">
        <v>66</v>
      </c>
      <c r="B6" s="1" t="s">
        <v>67</v>
      </c>
      <c r="C6" s="167" t="n">
        <f aca="false">'13.1н'!B67</f>
        <v>0.546121918677462</v>
      </c>
      <c r="D6" s="167" t="n">
        <f aca="false">'13.2н'!B67</f>
        <v>0.711184232603121</v>
      </c>
      <c r="E6" s="167" t="n">
        <f aca="false">'13.3н'!B67</f>
        <v>0.322662691964777</v>
      </c>
    </row>
    <row r="7" customFormat="false" ht="15.75" hidden="false" customHeight="false" outlineLevel="0" collapsed="false">
      <c r="A7" s="118" t="n">
        <v>67</v>
      </c>
      <c r="B7" s="1" t="s">
        <v>68</v>
      </c>
      <c r="C7" s="167" t="n">
        <f aca="false">'13.1н'!B68</f>
        <v>0.41239923397671</v>
      </c>
      <c r="D7" s="167" t="n">
        <f aca="false">'13.2н'!B68</f>
        <v>0.69088961907706</v>
      </c>
      <c r="E7" s="167" t="n">
        <f aca="false">'13.3н'!B68</f>
        <v>0.258563363341045</v>
      </c>
    </row>
    <row r="8" customFormat="false" ht="15.75" hidden="false" customHeight="false" outlineLevel="0" collapsed="false">
      <c r="A8" s="118" t="n">
        <v>68</v>
      </c>
      <c r="B8" s="1" t="s">
        <v>69</v>
      </c>
      <c r="C8" s="167" t="n">
        <f aca="false">'13.1н'!B69</f>
        <v>0.676152294387428</v>
      </c>
      <c r="D8" s="167" t="n">
        <f aca="false">'13.2н'!B69</f>
        <v>0.787780760244988</v>
      </c>
      <c r="E8" s="167" t="n">
        <f aca="false">'13.3н'!B69</f>
        <v>0.421761351874349</v>
      </c>
    </row>
    <row r="9" customFormat="false" ht="15.75" hidden="false" customHeight="false" outlineLevel="0" collapsed="false">
      <c r="A9" s="118" t="n">
        <v>69</v>
      </c>
      <c r="B9" s="1" t="s">
        <v>70</v>
      </c>
      <c r="C9" s="167" t="n">
        <f aca="false">'13.1н'!B70</f>
        <v>0.673899375148068</v>
      </c>
      <c r="D9" s="167" t="n">
        <f aca="false">'13.2н'!B70</f>
        <v>0.735725134304199</v>
      </c>
      <c r="E9" s="167" t="n">
        <f aca="false">'13.3н'!B70</f>
        <v>0.475116032409669</v>
      </c>
    </row>
    <row r="10" customFormat="false" ht="15.75" hidden="false" customHeight="false" outlineLevel="0" collapsed="false">
      <c r="A10" s="118" t="n">
        <v>70</v>
      </c>
      <c r="B10" s="1" t="s">
        <v>71</v>
      </c>
      <c r="C10" s="167" t="n">
        <f aca="false">'13.1н'!B71</f>
        <v>0.36056076720937</v>
      </c>
      <c r="D10" s="167" t="n">
        <f aca="false">'13.2н'!B71</f>
        <v>0.704743950637335</v>
      </c>
      <c r="E10" s="167" t="n">
        <f aca="false">'13.3н'!B71</f>
        <v>0.395589483030822</v>
      </c>
    </row>
    <row r="11" customFormat="false" ht="15.75" hidden="false" customHeight="false" outlineLevel="0" collapsed="false">
      <c r="A11" s="118" t="n">
        <v>71</v>
      </c>
      <c r="B11" s="1" t="s">
        <v>140</v>
      </c>
      <c r="C11" s="167" t="n">
        <f aca="false">'13.1н'!B72</f>
        <v>0.524899035452117</v>
      </c>
      <c r="D11" s="167" t="n">
        <f aca="false">'13.2н'!B72</f>
        <v>0.815536485165551</v>
      </c>
      <c r="E11" s="167" t="n">
        <f aca="false">'13.3н'!B72</f>
        <v>0.515162094182782</v>
      </c>
    </row>
    <row r="12" customFormat="false" ht="15.75" hidden="false" customHeight="false" outlineLevel="0" collapsed="false">
      <c r="A12" s="118" t="n">
        <v>72</v>
      </c>
      <c r="B12" s="1" t="s">
        <v>73</v>
      </c>
      <c r="C12" s="167" t="n">
        <f aca="false">'13.1н'!B73</f>
        <v>0.70934652831442</v>
      </c>
      <c r="D12" s="167" t="n">
        <f aca="false">'13.2н'!B73</f>
        <v>0.75143459846658</v>
      </c>
      <c r="E12" s="167" t="n">
        <f aca="false">'13.3н'!B73</f>
        <v>0.376670892609594</v>
      </c>
    </row>
    <row r="13" customFormat="false" ht="15.75" hidden="false" customHeight="false" outlineLevel="0" collapsed="false">
      <c r="A13" s="118" t="n">
        <v>73</v>
      </c>
      <c r="B13" s="1" t="s">
        <v>74</v>
      </c>
      <c r="C13" s="167" t="n">
        <f aca="false">'13.1н'!B74</f>
        <v>0.690144055435096</v>
      </c>
      <c r="D13" s="167" t="n">
        <f aca="false">'13.2н'!B74</f>
        <v>0.751864380952044</v>
      </c>
      <c r="E13" s="167" t="n">
        <f aca="false">'13.3н'!B74</f>
        <v>0.452535397279145</v>
      </c>
    </row>
    <row r="16" customFormat="false" ht="15.75" hidden="false" customHeight="false" outlineLevel="0" collapsed="false"/>
    <row r="17" customFormat="false" ht="81.75" hidden="false" customHeight="true" outlineLevel="0" collapsed="false">
      <c r="A17" s="118" t="s">
        <v>0</v>
      </c>
      <c r="B17" s="1" t="s">
        <v>1</v>
      </c>
      <c r="C17" s="101" t="s">
        <v>174</v>
      </c>
      <c r="D17" s="101" t="s">
        <v>179</v>
      </c>
      <c r="E17" s="101" t="s">
        <v>184</v>
      </c>
    </row>
    <row r="18" customFormat="false" ht="15.75" hidden="false" customHeight="false" outlineLevel="0" collapsed="false">
      <c r="A18" s="118" t="n">
        <v>62</v>
      </c>
      <c r="B18" s="1" t="s">
        <v>63</v>
      </c>
      <c r="C18" s="167" t="n">
        <f aca="false">'14.1н'!B63</f>
        <v>0.0435533409959322</v>
      </c>
      <c r="D18" s="167" t="n">
        <f aca="false">'14.2н'!B63</f>
        <v>0.380922747336654</v>
      </c>
      <c r="E18" s="167" t="n">
        <f aca="false">'14.3н'!B63</f>
        <v>0.0114245765712254</v>
      </c>
    </row>
    <row r="19" customFormat="false" ht="15.75" hidden="false" customHeight="false" outlineLevel="0" collapsed="false">
      <c r="A19" s="118" t="n">
        <v>63</v>
      </c>
      <c r="B19" s="1" t="s">
        <v>64</v>
      </c>
      <c r="C19" s="167" t="n">
        <f aca="false">'14.1н'!B64</f>
        <v>0.128446456985359</v>
      </c>
      <c r="D19" s="167" t="n">
        <f aca="false">'14.2н'!B64</f>
        <v>0.541280647394257</v>
      </c>
      <c r="E19" s="167" t="n">
        <f aca="false">'14.3н'!B64</f>
        <v>6.47189932279769E-005</v>
      </c>
    </row>
    <row r="20" customFormat="false" ht="15.75" hidden="false" customHeight="false" outlineLevel="0" collapsed="false">
      <c r="A20" s="118" t="n">
        <v>64</v>
      </c>
      <c r="B20" s="1" t="s">
        <v>65</v>
      </c>
      <c r="C20" s="167" t="n">
        <f aca="false">'14.1н'!B65</f>
        <v>0.268584559844054</v>
      </c>
      <c r="D20" s="167" t="n">
        <f aca="false">'14.2н'!B65</f>
        <v>0.381543297715615</v>
      </c>
      <c r="E20" s="167" t="n">
        <f aca="false">'14.3н'!B65</f>
        <v>4.75317197197672E-068</v>
      </c>
    </row>
    <row r="21" customFormat="false" ht="15.75" hidden="false" customHeight="false" outlineLevel="0" collapsed="false">
      <c r="A21" s="118" t="n">
        <v>65</v>
      </c>
      <c r="B21" s="1" t="s">
        <v>66</v>
      </c>
      <c r="C21" s="167" t="n">
        <f aca="false">'14.1н'!B66</f>
        <v>0.0429788328443567</v>
      </c>
      <c r="D21" s="167" t="n">
        <f aca="false">'14.2н'!B66</f>
        <v>2.74944316899293E-024</v>
      </c>
      <c r="E21" s="167" t="n">
        <f aca="false">'14.3н'!B66</f>
        <v>9.6491126758053E-078</v>
      </c>
    </row>
    <row r="22" customFormat="false" ht="15.75" hidden="false" customHeight="false" outlineLevel="0" collapsed="false">
      <c r="A22" s="118" t="n">
        <v>66</v>
      </c>
      <c r="B22" s="1" t="s">
        <v>67</v>
      </c>
      <c r="C22" s="167" t="n">
        <f aca="false">'14.1н'!B67</f>
        <v>0.540998374334971</v>
      </c>
      <c r="D22" s="167" t="n">
        <f aca="false">'14.2н'!B67</f>
        <v>0.339584648548777</v>
      </c>
      <c r="E22" s="167" t="n">
        <f aca="false">'14.3н'!B67</f>
        <v>0.00143828930803013</v>
      </c>
    </row>
    <row r="23" customFormat="false" ht="15.75" hidden="false" customHeight="false" outlineLevel="0" collapsed="false">
      <c r="A23" s="118" t="n">
        <v>67</v>
      </c>
      <c r="B23" s="1" t="s">
        <v>68</v>
      </c>
      <c r="C23" s="167" t="n">
        <f aca="false">'14.1н'!B68</f>
        <v>0.0533789150690007</v>
      </c>
      <c r="D23" s="167" t="n">
        <f aca="false">'14.2н'!B68</f>
        <v>1.763204361451E-006</v>
      </c>
      <c r="E23" s="167" t="n">
        <f aca="false">'14.3н'!B68</f>
        <v>2.29443156387192E-044</v>
      </c>
    </row>
    <row r="24" customFormat="false" ht="15.75" hidden="false" customHeight="false" outlineLevel="0" collapsed="false">
      <c r="A24" s="118" t="n">
        <v>68</v>
      </c>
      <c r="B24" s="1" t="s">
        <v>69</v>
      </c>
      <c r="C24" s="167" t="n">
        <f aca="false">'14.1н'!B69</f>
        <v>0.168866898181856</v>
      </c>
      <c r="D24" s="167" t="n">
        <f aca="false">'14.2н'!B69</f>
        <v>0.294596029704121</v>
      </c>
      <c r="E24" s="167" t="n">
        <f aca="false">'14.3н'!B69</f>
        <v>0.0224194738050574</v>
      </c>
    </row>
    <row r="25" customFormat="false" ht="15.75" hidden="false" customHeight="false" outlineLevel="0" collapsed="false">
      <c r="A25" s="118" t="n">
        <v>69</v>
      </c>
      <c r="B25" s="1" t="s">
        <v>70</v>
      </c>
      <c r="C25" s="167" t="n">
        <f aca="false">'14.1н'!B70</f>
        <v>0.376358268197103</v>
      </c>
      <c r="D25" s="167" t="n">
        <f aca="false">'14.2н'!B70</f>
        <v>0.282318487597657</v>
      </c>
      <c r="E25" s="167" t="n">
        <f aca="false">'14.3н'!B70</f>
        <v>1.14335127702444E-011</v>
      </c>
    </row>
    <row r="26" customFormat="false" ht="15.75" hidden="false" customHeight="false" outlineLevel="0" collapsed="false">
      <c r="A26" s="118" t="n">
        <v>70</v>
      </c>
      <c r="B26" s="1" t="s">
        <v>71</v>
      </c>
      <c r="C26" s="167" t="n">
        <f aca="false">'14.1н'!B71</f>
        <v>0.150233478862319</v>
      </c>
      <c r="D26" s="167" t="n">
        <f aca="false">'14.2н'!B71</f>
        <v>0.340174694783694</v>
      </c>
      <c r="E26" s="167" t="n">
        <f aca="false">'14.3н'!B71</f>
        <v>0.000535006162983553</v>
      </c>
    </row>
    <row r="27" customFormat="false" ht="15.75" hidden="false" customHeight="false" outlineLevel="0" collapsed="false">
      <c r="A27" s="118" t="n">
        <v>71</v>
      </c>
      <c r="B27" s="1" t="s">
        <v>140</v>
      </c>
      <c r="C27" s="167" t="n">
        <f aca="false">'14.1н'!B72</f>
        <v>0.223453611709631</v>
      </c>
      <c r="D27" s="167" t="n">
        <f aca="false">'14.2н'!B72</f>
        <v>0.207248670373551</v>
      </c>
      <c r="E27" s="167" t="n">
        <f aca="false">'14.3н'!B72</f>
        <v>0.00757783124925924</v>
      </c>
    </row>
    <row r="28" customFormat="false" ht="15.75" hidden="false" customHeight="false" outlineLevel="0" collapsed="false">
      <c r="A28" s="118" t="n">
        <v>72</v>
      </c>
      <c r="B28" s="1" t="s">
        <v>73</v>
      </c>
      <c r="C28" s="167" t="n">
        <f aca="false">'14.1н'!B73</f>
        <v>0.32076090409205</v>
      </c>
      <c r="D28" s="167" t="n">
        <f aca="false">'14.2н'!B73</f>
        <v>0.201148496192957</v>
      </c>
      <c r="E28" s="167" t="n">
        <f aca="false">'14.3н'!B73</f>
        <v>0.253343420033666</v>
      </c>
    </row>
    <row r="29" customFormat="false" ht="15.75" hidden="false" customHeight="false" outlineLevel="0" collapsed="false">
      <c r="A29" s="118" t="n">
        <v>73</v>
      </c>
      <c r="B29" s="1" t="s">
        <v>74</v>
      </c>
      <c r="C29" s="167" t="n">
        <f aca="false">'14.1н'!B74</f>
        <v>0.614706920274119</v>
      </c>
      <c r="D29" s="167" t="n">
        <f aca="false">'14.2н'!B74</f>
        <v>0.349936130047444</v>
      </c>
      <c r="E29" s="167" t="n">
        <f aca="false">'14.3н'!B74</f>
        <v>0.00240055392148505</v>
      </c>
    </row>
    <row r="36" customFormat="false" ht="15.75" hidden="false" customHeight="false" outlineLevel="0" collapsed="false"/>
    <row r="37" customFormat="false" ht="45.75" hidden="false" customHeight="false" outlineLevel="0" collapsed="false">
      <c r="A37" s="118" t="s">
        <v>0</v>
      </c>
      <c r="B37" s="1" t="s">
        <v>1</v>
      </c>
      <c r="C37" s="101" t="s">
        <v>188</v>
      </c>
      <c r="D37" s="101" t="s">
        <v>192</v>
      </c>
      <c r="E37" s="101" t="s">
        <v>197</v>
      </c>
    </row>
    <row r="38" customFormat="false" ht="15.75" hidden="false" customHeight="false" outlineLevel="0" collapsed="false">
      <c r="A38" s="118" t="n">
        <v>62</v>
      </c>
      <c r="B38" s="1" t="s">
        <v>63</v>
      </c>
      <c r="C38" s="167" t="n">
        <f aca="false">'15.1н'!B63</f>
        <v>0.30332239559936</v>
      </c>
      <c r="D38" s="167" t="n">
        <f aca="false">'15.2н'!B63</f>
        <v>0.1810350883858</v>
      </c>
      <c r="E38" s="167" t="n">
        <f aca="false">'15.3н'!B63</f>
        <v>0.216913600998875</v>
      </c>
    </row>
    <row r="39" customFormat="false" ht="15.75" hidden="false" customHeight="false" outlineLevel="0" collapsed="false">
      <c r="A39" s="118" t="n">
        <v>63</v>
      </c>
      <c r="B39" s="1" t="s">
        <v>64</v>
      </c>
      <c r="C39" s="167" t="n">
        <f aca="false">'15.1н'!B64</f>
        <v>0.445586642880731</v>
      </c>
      <c r="D39" s="167" t="n">
        <f aca="false">'15.2н'!B64</f>
        <v>0.460264365303196</v>
      </c>
      <c r="E39" s="167" t="n">
        <f aca="false">'15.3н'!B64</f>
        <v>0.348738582608847</v>
      </c>
    </row>
    <row r="40" customFormat="false" ht="15.75" hidden="false" customHeight="false" outlineLevel="0" collapsed="false">
      <c r="A40" s="118" t="n">
        <v>64</v>
      </c>
      <c r="B40" s="1" t="s">
        <v>65</v>
      </c>
      <c r="C40" s="167" t="n">
        <f aca="false">'15.1н'!B65</f>
        <v>0.122561388766082</v>
      </c>
      <c r="D40" s="167" t="n">
        <f aca="false">'15.2н'!B65</f>
        <v>0.0567038935098511</v>
      </c>
      <c r="E40" s="167" t="n">
        <f aca="false">'15.3н'!B65</f>
        <v>0.100941765050605</v>
      </c>
    </row>
    <row r="41" customFormat="false" ht="15.75" hidden="false" customHeight="false" outlineLevel="0" collapsed="false">
      <c r="A41" s="118" t="n">
        <v>65</v>
      </c>
      <c r="B41" s="1" t="s">
        <v>66</v>
      </c>
      <c r="C41" s="167" t="n">
        <f aca="false">'15.1н'!B66</f>
        <v>0.398661250847603</v>
      </c>
      <c r="D41" s="167" t="n">
        <f aca="false">'15.2н'!B66</f>
        <v>0.460812657217204</v>
      </c>
      <c r="E41" s="167" t="n">
        <f aca="false">'15.3н'!B66</f>
        <v>0.286166430473874</v>
      </c>
    </row>
    <row r="42" customFormat="false" ht="15.75" hidden="false" customHeight="false" outlineLevel="0" collapsed="false">
      <c r="A42" s="118" t="n">
        <v>66</v>
      </c>
      <c r="B42" s="1" t="s">
        <v>67</v>
      </c>
      <c r="C42" s="167" t="n">
        <f aca="false">'15.1н'!B67</f>
        <v>0.349521212827057</v>
      </c>
      <c r="D42" s="167" t="n">
        <f aca="false">'15.2н'!B67</f>
        <v>0.125891574574927</v>
      </c>
      <c r="E42" s="167" t="n">
        <f aca="false">'15.3н'!B67</f>
        <v>0.342523894472907</v>
      </c>
    </row>
    <row r="43" customFormat="false" ht="15.75" hidden="false" customHeight="false" outlineLevel="0" collapsed="false">
      <c r="A43" s="118" t="n">
        <v>67</v>
      </c>
      <c r="B43" s="1" t="s">
        <v>68</v>
      </c>
      <c r="C43" s="167" t="n">
        <f aca="false">'15.1н'!B68</f>
        <v>0.375260942642301</v>
      </c>
      <c r="D43" s="167" t="n">
        <f aca="false">'15.2н'!B68</f>
        <v>0.379996034685297</v>
      </c>
      <c r="E43" s="167" t="n">
        <f aca="false">'15.3н'!B68</f>
        <v>0.360570114803959</v>
      </c>
    </row>
    <row r="44" customFormat="false" ht="15.75" hidden="false" customHeight="false" outlineLevel="0" collapsed="false">
      <c r="A44" s="118" t="n">
        <v>68</v>
      </c>
      <c r="B44" s="1" t="s">
        <v>69</v>
      </c>
      <c r="C44" s="167" t="n">
        <f aca="false">'15.1н'!B69</f>
        <v>0.440386834043878</v>
      </c>
      <c r="D44" s="167" t="n">
        <f aca="false">'15.2н'!B69</f>
        <v>0.403452450840702</v>
      </c>
      <c r="E44" s="167" t="n">
        <f aca="false">'15.3н'!B69</f>
        <v>0.456008016623706</v>
      </c>
    </row>
    <row r="45" customFormat="false" ht="15.75" hidden="false" customHeight="false" outlineLevel="0" collapsed="false">
      <c r="A45" s="118" t="n">
        <v>69</v>
      </c>
      <c r="B45" s="1" t="s">
        <v>70</v>
      </c>
      <c r="C45" s="167" t="n">
        <f aca="false">'15.1н'!B70</f>
        <v>0.375568914160831</v>
      </c>
      <c r="D45" s="167" t="n">
        <f aca="false">'15.2н'!B70</f>
        <v>0.234408467728157</v>
      </c>
      <c r="E45" s="167" t="n">
        <f aca="false">'15.3н'!B70</f>
        <v>0.344747342793698</v>
      </c>
    </row>
    <row r="46" customFormat="false" ht="15.75" hidden="false" customHeight="false" outlineLevel="0" collapsed="false">
      <c r="A46" s="118" t="n">
        <v>70</v>
      </c>
      <c r="B46" s="1" t="s">
        <v>71</v>
      </c>
      <c r="C46" s="167" t="n">
        <f aca="false">'15.1н'!B71</f>
        <v>0.348150605003388</v>
      </c>
      <c r="D46" s="167" t="n">
        <f aca="false">'15.2н'!B71</f>
        <v>0.311301867895553</v>
      </c>
      <c r="E46" s="167" t="n">
        <f aca="false">'15.3н'!B71</f>
        <v>0.375572715540532</v>
      </c>
    </row>
    <row r="47" customFormat="false" ht="15.75" hidden="false" customHeight="false" outlineLevel="0" collapsed="false">
      <c r="A47" s="118" t="n">
        <v>71</v>
      </c>
      <c r="B47" s="1" t="s">
        <v>140</v>
      </c>
      <c r="C47" s="167" t="n">
        <f aca="false">'15.1н'!B72</f>
        <v>0.440643535721647</v>
      </c>
      <c r="D47" s="167" t="n">
        <f aca="false">'15.2н'!B72</f>
        <v>0.4449041622446</v>
      </c>
      <c r="E47" s="167" t="n">
        <f aca="false">'15.3н'!B72</f>
        <v>0.445527462621646</v>
      </c>
    </row>
    <row r="48" customFormat="false" ht="15.75" hidden="false" customHeight="false" outlineLevel="0" collapsed="false">
      <c r="A48" s="118" t="n">
        <v>72</v>
      </c>
      <c r="B48" s="1" t="s">
        <v>73</v>
      </c>
      <c r="C48" s="167" t="n">
        <f aca="false">'15.1н'!B73</f>
        <v>0.419291849593917</v>
      </c>
      <c r="D48" s="167" t="n">
        <f aca="false">'15.2н'!B73</f>
        <v>0.370432469828277</v>
      </c>
      <c r="E48" s="167" t="n">
        <f aca="false">'15.3н'!B73</f>
        <v>0.406755800179587</v>
      </c>
    </row>
    <row r="49" customFormat="false" ht="15.75" hidden="false" customHeight="false" outlineLevel="0" collapsed="false">
      <c r="A49" s="118" t="n">
        <v>73</v>
      </c>
      <c r="B49" s="1" t="s">
        <v>74</v>
      </c>
      <c r="C49" s="167" t="n">
        <f aca="false">'15.1н'!B74</f>
        <v>0.369903404437618</v>
      </c>
      <c r="D49" s="167" t="n">
        <f aca="false">'15.2н'!B74</f>
        <v>0.269633190741811</v>
      </c>
      <c r="E49" s="167" t="n">
        <f aca="false">'15.3н'!B74</f>
        <v>0.393306217060315</v>
      </c>
    </row>
    <row r="57" customFormat="false" ht="15.75" hidden="false" customHeight="false" outlineLevel="0" collapsed="false"/>
    <row r="58" customFormat="false" ht="63.75" hidden="false" customHeight="false" outlineLevel="0" collapsed="false">
      <c r="A58" s="118" t="s">
        <v>0</v>
      </c>
      <c r="B58" s="1" t="s">
        <v>1</v>
      </c>
      <c r="C58" s="101" t="s">
        <v>203</v>
      </c>
      <c r="D58" s="153" t="s">
        <v>209</v>
      </c>
      <c r="E58" s="101" t="s">
        <v>215</v>
      </c>
    </row>
    <row r="59" customFormat="false" ht="15.75" hidden="false" customHeight="false" outlineLevel="0" collapsed="false">
      <c r="A59" s="118" t="n">
        <v>62</v>
      </c>
      <c r="B59" s="1" t="s">
        <v>63</v>
      </c>
      <c r="C59" s="167" t="n">
        <f aca="false">'16.1н'!B63</f>
        <v>0.341044926974939</v>
      </c>
      <c r="D59" s="167" t="n">
        <f aca="false">'16.2н'!B63</f>
        <v>0.451629305734838</v>
      </c>
      <c r="E59" s="167" t="n">
        <f aca="false">'16.3н'!B63</f>
        <v>0.45192856919555</v>
      </c>
    </row>
    <row r="60" customFormat="false" ht="15.75" hidden="false" customHeight="false" outlineLevel="0" collapsed="false">
      <c r="A60" s="118" t="n">
        <v>63</v>
      </c>
      <c r="B60" s="1" t="s">
        <v>64</v>
      </c>
      <c r="C60" s="167" t="n">
        <f aca="false">'16.1н'!B64</f>
        <v>0.213081114597672</v>
      </c>
      <c r="D60" s="167" t="n">
        <f aca="false">'16.2н'!B64</f>
        <v>0.454904737248583</v>
      </c>
      <c r="E60" s="167" t="n">
        <f aca="false">'16.3н'!B64</f>
        <v>0.529731547179648</v>
      </c>
    </row>
    <row r="61" customFormat="false" ht="15.75" hidden="false" customHeight="false" outlineLevel="0" collapsed="false">
      <c r="A61" s="118" t="n">
        <v>64</v>
      </c>
      <c r="B61" s="1" t="s">
        <v>65</v>
      </c>
      <c r="C61" s="167" t="n">
        <f aca="false">'16.1н'!B65</f>
        <v>0.275837764379952</v>
      </c>
      <c r="D61" s="167" t="n">
        <f aca="false">'16.2н'!B65</f>
        <v>0.297662266163094</v>
      </c>
      <c r="E61" s="167" t="n">
        <f aca="false">'16.3н'!B65</f>
        <v>0.459313477035238</v>
      </c>
    </row>
    <row r="62" customFormat="false" ht="15.75" hidden="false" customHeight="false" outlineLevel="0" collapsed="false">
      <c r="A62" s="118" t="n">
        <v>65</v>
      </c>
      <c r="B62" s="1" t="s">
        <v>66</v>
      </c>
      <c r="C62" s="167" t="n">
        <f aca="false">'16.1н'!B66</f>
        <v>0.449217523237235</v>
      </c>
      <c r="D62" s="167" t="n">
        <f aca="false">'16.2н'!B66</f>
        <v>0.517427866158681</v>
      </c>
      <c r="E62" s="167" t="n">
        <f aca="false">'16.3н'!B66</f>
        <v>0.351878844543834</v>
      </c>
    </row>
    <row r="63" customFormat="false" ht="15.75" hidden="false" customHeight="false" outlineLevel="0" collapsed="false">
      <c r="A63" s="118" t="n">
        <v>66</v>
      </c>
      <c r="B63" s="1" t="s">
        <v>67</v>
      </c>
      <c r="C63" s="167" t="n">
        <f aca="false">'16.1н'!B67</f>
        <v>0.29993293689266</v>
      </c>
      <c r="D63" s="167" t="n">
        <f aca="false">'16.2н'!B67</f>
        <v>0.504126503180508</v>
      </c>
      <c r="E63" s="167" t="n">
        <f aca="false">'16.3н'!B67</f>
        <v>0.470051615118409</v>
      </c>
    </row>
    <row r="64" customFormat="false" ht="15.75" hidden="false" customHeight="false" outlineLevel="0" collapsed="false">
      <c r="A64" s="118" t="n">
        <v>67</v>
      </c>
      <c r="B64" s="1" t="s">
        <v>68</v>
      </c>
      <c r="C64" s="167" t="n">
        <f aca="false">'16.1н'!B68</f>
        <v>0.0793156848244834</v>
      </c>
      <c r="D64" s="167" t="n">
        <f aca="false">'16.2н'!B68</f>
        <v>0.451629305734838</v>
      </c>
      <c r="E64" s="167" t="n">
        <f aca="false">'16.3н'!B68</f>
        <v>0.490376795164488</v>
      </c>
    </row>
    <row r="65" customFormat="false" ht="15.75" hidden="false" customHeight="false" outlineLevel="0" collapsed="false">
      <c r="A65" s="118" t="n">
        <v>68</v>
      </c>
      <c r="B65" s="1" t="s">
        <v>69</v>
      </c>
      <c r="C65" s="167" t="n">
        <f aca="false">'16.1н'!B69</f>
        <v>0.388039916311476</v>
      </c>
      <c r="D65" s="167" t="n">
        <f aca="false">'16.2н'!B69</f>
        <v>0.512189305437238</v>
      </c>
      <c r="E65" s="167" t="n">
        <f aca="false">'16.3н'!B69</f>
        <v>0.543367431263029</v>
      </c>
    </row>
    <row r="66" customFormat="false" ht="15.75" hidden="false" customHeight="false" outlineLevel="0" collapsed="false">
      <c r="A66" s="118" t="n">
        <v>69</v>
      </c>
      <c r="B66" s="1" t="s">
        <v>70</v>
      </c>
      <c r="C66" s="167" t="n">
        <f aca="false">'16.1н'!B70</f>
        <v>0.394443013224708</v>
      </c>
      <c r="D66" s="167" t="n">
        <f aca="false">'16.2н'!B70</f>
        <v>0.510862786335047</v>
      </c>
      <c r="E66" s="167" t="n">
        <f aca="false">'16.3н'!B70</f>
        <v>0.371498572284237</v>
      </c>
    </row>
    <row r="67" customFormat="false" ht="15.75" hidden="false" customHeight="false" outlineLevel="0" collapsed="false">
      <c r="A67" s="118" t="n">
        <v>70</v>
      </c>
      <c r="B67" s="1" t="s">
        <v>71</v>
      </c>
      <c r="C67" s="167" t="n">
        <f aca="false">'16.1н'!B71</f>
        <v>0.2509206361173</v>
      </c>
      <c r="D67" s="167" t="n">
        <f aca="false">'16.2н'!B71</f>
        <v>0.510862786335047</v>
      </c>
      <c r="E67" s="167" t="n">
        <f aca="false">'16.3н'!B71</f>
        <v>0.448166048068928</v>
      </c>
    </row>
    <row r="68" customFormat="false" ht="15.75" hidden="false" customHeight="false" outlineLevel="0" collapsed="false">
      <c r="A68" s="118" t="n">
        <v>71</v>
      </c>
      <c r="B68" s="1" t="s">
        <v>140</v>
      </c>
      <c r="C68" s="167" t="n">
        <f aca="false">'16.1н'!B72</f>
        <v>0.53748457882303</v>
      </c>
      <c r="D68" s="167" t="n">
        <f aca="false">'16.2н'!B72</f>
        <v>0.520007297167598</v>
      </c>
      <c r="E68" s="167" t="n">
        <f aca="false">'16.3н'!B72</f>
        <v>0.45192856919555</v>
      </c>
    </row>
    <row r="69" customFormat="false" ht="15.75" hidden="false" customHeight="false" outlineLevel="0" collapsed="false">
      <c r="A69" s="118" t="n">
        <v>72</v>
      </c>
      <c r="B69" s="1" t="s">
        <v>73</v>
      </c>
      <c r="C69" s="167" t="n">
        <f aca="false">'16.1н'!B73</f>
        <v>0.217693416885697</v>
      </c>
      <c r="D69" s="167" t="n">
        <f aca="false">'16.2н'!B73</f>
        <v>0.512189305437238</v>
      </c>
      <c r="E69" s="167" t="n">
        <f aca="false">'16.3н'!B73</f>
        <v>0.462937356143645</v>
      </c>
    </row>
    <row r="70" customFormat="false" ht="15.75" hidden="false" customHeight="false" outlineLevel="0" collapsed="false">
      <c r="A70" s="118" t="n">
        <v>73</v>
      </c>
      <c r="B70" s="1" t="s">
        <v>74</v>
      </c>
      <c r="C70" s="167" t="n">
        <f aca="false">'16.1н'!B74</f>
        <v>0.358604277402467</v>
      </c>
      <c r="D70" s="167" t="n">
        <f aca="false">'16.2н'!B74</f>
        <v>0.508189157455477</v>
      </c>
      <c r="E70" s="167" t="n">
        <f aca="false">'16.3н'!B74</f>
        <v>0.440497061750488</v>
      </c>
    </row>
    <row r="80" customFormat="false" ht="15.75" hidden="false" customHeight="false" outlineLevel="0" collapsed="false">
      <c r="A80" s="1" t="s">
        <v>0</v>
      </c>
      <c r="B80" s="1"/>
      <c r="C80" s="1" t="n">
        <v>2005</v>
      </c>
      <c r="D80" s="1" t="n">
        <v>2006</v>
      </c>
      <c r="E80" s="1" t="n">
        <v>2007</v>
      </c>
      <c r="F80" s="1" t="n">
        <v>2008</v>
      </c>
      <c r="G80" s="1" t="n">
        <v>2009</v>
      </c>
      <c r="H80" s="1" t="n">
        <v>2010</v>
      </c>
      <c r="I80" s="1" t="n">
        <v>2011</v>
      </c>
      <c r="J80" s="1" t="n">
        <v>2012</v>
      </c>
      <c r="K80" s="1" t="n">
        <v>2013</v>
      </c>
      <c r="L80" s="1" t="n">
        <v>2014</v>
      </c>
      <c r="M80" s="1" t="n">
        <v>2015</v>
      </c>
      <c r="N80" s="1" t="n">
        <v>2016</v>
      </c>
      <c r="O80" s="1" t="n">
        <v>2017</v>
      </c>
      <c r="P80" s="1" t="n">
        <v>2018</v>
      </c>
      <c r="Q80" s="1" t="n">
        <v>2019</v>
      </c>
      <c r="R80" s="1" t="n">
        <v>2020</v>
      </c>
    </row>
    <row r="81" customFormat="false" ht="15.75" hidden="false" customHeight="false" outlineLevel="0" collapsed="false">
      <c r="A81" s="166" t="n">
        <v>62</v>
      </c>
      <c r="B81" s="166" t="s">
        <v>63</v>
      </c>
      <c r="C81" s="160" t="e">
        <f aca="false">ОИ1!C63</f>
        <v>#VALUE!</v>
      </c>
      <c r="D81" s="160" t="e">
        <f aca="false">ОИ1!D63</f>
        <v>#VALUE!</v>
      </c>
      <c r="E81" s="160" t="n">
        <f aca="false">ОИ1!E63</f>
        <v>0</v>
      </c>
      <c r="F81" s="160" t="n">
        <f aca="false">ОИ1!F63</f>
        <v>0</v>
      </c>
      <c r="G81" s="160" t="n">
        <f aca="false">ОИ1!G63</f>
        <v>0</v>
      </c>
      <c r="H81" s="160" t="n">
        <f aca="false">ОИ1!H63</f>
        <v>0</v>
      </c>
      <c r="I81" s="160" t="n">
        <f aca="false">ОИ1!I63</f>
        <v>0</v>
      </c>
      <c r="J81" s="160" t="n">
        <f aca="false">ОИ1!J63</f>
        <v>0</v>
      </c>
      <c r="K81" s="160" t="n">
        <f aca="false">ОИ1!K63</f>
        <v>0</v>
      </c>
      <c r="L81" s="160" t="n">
        <f aca="false">ОИ1!L63</f>
        <v>0</v>
      </c>
      <c r="M81" s="160" t="n">
        <f aca="false">ОИ1!M63</f>
        <v>0</v>
      </c>
      <c r="N81" s="160" t="n">
        <f aca="false">ОИ1!N63</f>
        <v>0</v>
      </c>
      <c r="O81" s="160" t="n">
        <f aca="false">ОИ1!O63</f>
        <v>0</v>
      </c>
      <c r="P81" s="160" t="n">
        <f aca="false">ОИ1!P63</f>
        <v>0</v>
      </c>
      <c r="Q81" s="160" t="n">
        <f aca="false">ОИ1!Q63</f>
        <v>0</v>
      </c>
      <c r="R81" s="160" t="n">
        <f aca="false">ОИ1!R63</f>
        <v>0.37630853976883</v>
      </c>
    </row>
    <row r="82" customFormat="false" ht="15.75" hidden="false" customHeight="false" outlineLevel="0" collapsed="false">
      <c r="A82" s="166" t="n">
        <v>63</v>
      </c>
      <c r="B82" s="166" t="s">
        <v>64</v>
      </c>
      <c r="C82" s="160" t="e">
        <f aca="false">ОИ1!C64</f>
        <v>#VALUE!</v>
      </c>
      <c r="D82" s="160" t="e">
        <f aca="false">ОИ1!D64</f>
        <v>#VALUE!</v>
      </c>
      <c r="E82" s="160" t="n">
        <f aca="false">ОИ1!E64</f>
        <v>0</v>
      </c>
      <c r="F82" s="160" t="n">
        <f aca="false">ОИ1!F64</f>
        <v>0</v>
      </c>
      <c r="G82" s="160" t="n">
        <f aca="false">ОИ1!G64</f>
        <v>0</v>
      </c>
      <c r="H82" s="160" t="n">
        <f aca="false">ОИ1!H64</f>
        <v>0</v>
      </c>
      <c r="I82" s="160" t="n">
        <f aca="false">ОИ1!I64</f>
        <v>0</v>
      </c>
      <c r="J82" s="160" t="n">
        <f aca="false">ОИ1!J64</f>
        <v>0</v>
      </c>
      <c r="K82" s="160" t="n">
        <f aca="false">ОИ1!K64</f>
        <v>0</v>
      </c>
      <c r="L82" s="160" t="n">
        <f aca="false">ОИ1!L64</f>
        <v>0</v>
      </c>
      <c r="M82" s="160" t="n">
        <f aca="false">ОИ1!M64</f>
        <v>0</v>
      </c>
      <c r="N82" s="160" t="n">
        <f aca="false">ОИ1!N64</f>
        <v>0</v>
      </c>
      <c r="O82" s="160" t="n">
        <f aca="false">ОИ1!O64</f>
        <v>0</v>
      </c>
      <c r="P82" s="160" t="n">
        <f aca="false">ОИ1!P64</f>
        <v>0</v>
      </c>
      <c r="Q82" s="160" t="n">
        <f aca="false">ОИ1!Q64</f>
        <v>0</v>
      </c>
      <c r="R82" s="160" t="n">
        <f aca="false">ОИ1!R64</f>
        <v>0.427176663281257</v>
      </c>
    </row>
    <row r="83" customFormat="false" ht="15.75" hidden="false" customHeight="false" outlineLevel="0" collapsed="false">
      <c r="A83" s="166" t="n">
        <v>64</v>
      </c>
      <c r="B83" s="166" t="s">
        <v>65</v>
      </c>
      <c r="C83" s="160" t="e">
        <f aca="false">ОИ1!C65</f>
        <v>#VALUE!</v>
      </c>
      <c r="D83" s="160" t="e">
        <f aca="false">ОИ1!D65</f>
        <v>#VALUE!</v>
      </c>
      <c r="E83" s="160" t="n">
        <f aca="false">ОИ1!E65</f>
        <v>0</v>
      </c>
      <c r="F83" s="160" t="n">
        <f aca="false">ОИ1!F65</f>
        <v>0</v>
      </c>
      <c r="G83" s="160" t="n">
        <f aca="false">ОИ1!G65</f>
        <v>0</v>
      </c>
      <c r="H83" s="160" t="n">
        <f aca="false">ОИ1!H65</f>
        <v>0</v>
      </c>
      <c r="I83" s="160" t="n">
        <f aca="false">ОИ1!I65</f>
        <v>0</v>
      </c>
      <c r="J83" s="160" t="n">
        <f aca="false">ОИ1!J65</f>
        <v>0</v>
      </c>
      <c r="K83" s="160" t="n">
        <f aca="false">ОИ1!K65</f>
        <v>0</v>
      </c>
      <c r="L83" s="160" t="n">
        <f aca="false">ОИ1!L65</f>
        <v>0</v>
      </c>
      <c r="M83" s="160" t="n">
        <f aca="false">ОИ1!M65</f>
        <v>0</v>
      </c>
      <c r="N83" s="160" t="n">
        <f aca="false">ОИ1!N65</f>
        <v>0</v>
      </c>
      <c r="O83" s="160" t="n">
        <f aca="false">ОИ1!O65</f>
        <v>0</v>
      </c>
      <c r="P83" s="160" t="n">
        <f aca="false">ОИ1!P65</f>
        <v>0</v>
      </c>
      <c r="Q83" s="160" t="n">
        <f aca="false">ОИ1!Q65</f>
        <v>0</v>
      </c>
      <c r="R83" s="160" t="n">
        <f aca="false">ОИ1!R65</f>
        <v>0.335796085634975</v>
      </c>
    </row>
    <row r="84" customFormat="false" ht="15.75" hidden="false" customHeight="false" outlineLevel="0" collapsed="false">
      <c r="A84" s="166" t="n">
        <v>65</v>
      </c>
      <c r="B84" s="166" t="s">
        <v>66</v>
      </c>
      <c r="C84" s="160" t="e">
        <f aca="false">ОИ1!C66</f>
        <v>#VALUE!</v>
      </c>
      <c r="D84" s="160" t="e">
        <f aca="false">ОИ1!D66</f>
        <v>#VALUE!</v>
      </c>
      <c r="E84" s="160" t="n">
        <f aca="false">ОИ1!E66</f>
        <v>0</v>
      </c>
      <c r="F84" s="160" t="n">
        <f aca="false">ОИ1!F66</f>
        <v>0</v>
      </c>
      <c r="G84" s="160" t="n">
        <f aca="false">ОИ1!G66</f>
        <v>0</v>
      </c>
      <c r="H84" s="160" t="n">
        <f aca="false">ОИ1!H66</f>
        <v>0</v>
      </c>
      <c r="I84" s="160" t="n">
        <f aca="false">ОИ1!I66</f>
        <v>0</v>
      </c>
      <c r="J84" s="160" t="n">
        <f aca="false">ОИ1!J66</f>
        <v>0</v>
      </c>
      <c r="K84" s="160" t="n">
        <f aca="false">ОИ1!K66</f>
        <v>0</v>
      </c>
      <c r="L84" s="160" t="n">
        <f aca="false">ОИ1!L66</f>
        <v>0</v>
      </c>
      <c r="M84" s="160" t="n">
        <f aca="false">ОИ1!M66</f>
        <v>0</v>
      </c>
      <c r="N84" s="160" t="n">
        <f aca="false">ОИ1!N66</f>
        <v>0</v>
      </c>
      <c r="O84" s="160" t="n">
        <f aca="false">ОИ1!O66</f>
        <v>0</v>
      </c>
      <c r="P84" s="160" t="n">
        <f aca="false">ОИ1!P66</f>
        <v>0</v>
      </c>
      <c r="Q84" s="160" t="n">
        <f aca="false">ОИ1!Q66</f>
        <v>0</v>
      </c>
      <c r="R84" s="160" t="n">
        <f aca="false">ОИ1!R66</f>
        <v>0.437030767584306</v>
      </c>
    </row>
    <row r="85" customFormat="false" ht="15.75" hidden="false" customHeight="false" outlineLevel="0" collapsed="false">
      <c r="A85" s="166" t="n">
        <v>66</v>
      </c>
      <c r="B85" s="166" t="s">
        <v>67</v>
      </c>
      <c r="C85" s="160" t="e">
        <f aca="false">ОИ1!C67</f>
        <v>#VALUE!</v>
      </c>
      <c r="D85" s="160" t="e">
        <f aca="false">ОИ1!D67</f>
        <v>#VALUE!</v>
      </c>
      <c r="E85" s="160" t="n">
        <f aca="false">ОИ1!E67</f>
        <v>0</v>
      </c>
      <c r="F85" s="160" t="n">
        <f aca="false">ОИ1!F67</f>
        <v>0</v>
      </c>
      <c r="G85" s="160" t="n">
        <f aca="false">ОИ1!G67</f>
        <v>0</v>
      </c>
      <c r="H85" s="160" t="n">
        <f aca="false">ОИ1!H67</f>
        <v>0</v>
      </c>
      <c r="I85" s="160" t="n">
        <f aca="false">ОИ1!I67</f>
        <v>0</v>
      </c>
      <c r="J85" s="160" t="n">
        <f aca="false">ОИ1!J67</f>
        <v>0</v>
      </c>
      <c r="K85" s="160" t="n">
        <f aca="false">ОИ1!K67</f>
        <v>0</v>
      </c>
      <c r="L85" s="160" t="n">
        <f aca="false">ОИ1!L67</f>
        <v>0</v>
      </c>
      <c r="M85" s="160" t="n">
        <f aca="false">ОИ1!M67</f>
        <v>0</v>
      </c>
      <c r="N85" s="160" t="n">
        <f aca="false">ОИ1!N67</f>
        <v>0</v>
      </c>
      <c r="O85" s="160" t="n">
        <f aca="false">ОИ1!O67</f>
        <v>0</v>
      </c>
      <c r="P85" s="160" t="n">
        <f aca="false">ОИ1!P67</f>
        <v>0</v>
      </c>
      <c r="Q85" s="160" t="n">
        <f aca="false">ОИ1!Q67</f>
        <v>0</v>
      </c>
      <c r="R85" s="160" t="n">
        <f aca="false">ОИ1!R67</f>
        <v>0.526656281081787</v>
      </c>
    </row>
    <row r="86" customFormat="false" ht="15.75" hidden="false" customHeight="false" outlineLevel="0" collapsed="false">
      <c r="A86" s="166" t="n">
        <v>67</v>
      </c>
      <c r="B86" s="166" t="s">
        <v>68</v>
      </c>
      <c r="C86" s="160" t="e">
        <f aca="false">ОИ1!C68</f>
        <v>#VALUE!</v>
      </c>
      <c r="D86" s="160" t="e">
        <f aca="false">ОИ1!D68</f>
        <v>#VALUE!</v>
      </c>
      <c r="E86" s="160" t="n">
        <f aca="false">ОИ1!E68</f>
        <v>0</v>
      </c>
      <c r="F86" s="160" t="n">
        <f aca="false">ОИ1!F68</f>
        <v>0</v>
      </c>
      <c r="G86" s="160" t="n">
        <f aca="false">ОИ1!G68</f>
        <v>0</v>
      </c>
      <c r="H86" s="160" t="n">
        <f aca="false">ОИ1!H68</f>
        <v>0</v>
      </c>
      <c r="I86" s="160" t="n">
        <f aca="false">ОИ1!I68</f>
        <v>0</v>
      </c>
      <c r="J86" s="160" t="n">
        <f aca="false">ОИ1!J68</f>
        <v>0</v>
      </c>
      <c r="K86" s="160" t="n">
        <f aca="false">ОИ1!K68</f>
        <v>0</v>
      </c>
      <c r="L86" s="160" t="n">
        <f aca="false">ОИ1!L68</f>
        <v>0</v>
      </c>
      <c r="M86" s="160" t="n">
        <f aca="false">ОИ1!M68</f>
        <v>0</v>
      </c>
      <c r="N86" s="160" t="n">
        <f aca="false">ОИ1!N68</f>
        <v>0</v>
      </c>
      <c r="O86" s="160" t="n">
        <f aca="false">ОИ1!O68</f>
        <v>0</v>
      </c>
      <c r="P86" s="160" t="n">
        <f aca="false">ОИ1!P68</f>
        <v>0</v>
      </c>
      <c r="Q86" s="160" t="n">
        <f aca="false">ОИ1!Q68</f>
        <v>0</v>
      </c>
      <c r="R86" s="160" t="n">
        <f aca="false">ОИ1!R68</f>
        <v>0.453950738798272</v>
      </c>
    </row>
    <row r="87" customFormat="false" ht="15.75" hidden="false" customHeight="false" outlineLevel="0" collapsed="false">
      <c r="A87" s="166" t="n">
        <v>68</v>
      </c>
      <c r="B87" s="166" t="s">
        <v>69</v>
      </c>
      <c r="C87" s="160" t="e">
        <f aca="false">ОИ1!C69</f>
        <v>#VALUE!</v>
      </c>
      <c r="D87" s="160" t="e">
        <f aca="false">ОИ1!D69</f>
        <v>#VALUE!</v>
      </c>
      <c r="E87" s="160" t="n">
        <f aca="false">ОИ1!E69</f>
        <v>0</v>
      </c>
      <c r="F87" s="160" t="n">
        <f aca="false">ОИ1!F69</f>
        <v>0</v>
      </c>
      <c r="G87" s="160" t="n">
        <f aca="false">ОИ1!G69</f>
        <v>0</v>
      </c>
      <c r="H87" s="160" t="n">
        <f aca="false">ОИ1!H69</f>
        <v>0</v>
      </c>
      <c r="I87" s="160" t="n">
        <f aca="false">ОИ1!I69</f>
        <v>0</v>
      </c>
      <c r="J87" s="160" t="n">
        <f aca="false">ОИ1!J69</f>
        <v>0</v>
      </c>
      <c r="K87" s="160" t="n">
        <f aca="false">ОИ1!K69</f>
        <v>0</v>
      </c>
      <c r="L87" s="160" t="n">
        <f aca="false">ОИ1!L69</f>
        <v>0</v>
      </c>
      <c r="M87" s="160" t="n">
        <f aca="false">ОИ1!M69</f>
        <v>0</v>
      </c>
      <c r="N87" s="160" t="n">
        <f aca="false">ОИ1!N69</f>
        <v>0</v>
      </c>
      <c r="O87" s="160" t="n">
        <f aca="false">ОИ1!O69</f>
        <v>0</v>
      </c>
      <c r="P87" s="160" t="n">
        <f aca="false">ОИ1!P69</f>
        <v>0</v>
      </c>
      <c r="Q87" s="160" t="n">
        <f aca="false">ОИ1!Q69</f>
        <v>0</v>
      </c>
      <c r="R87" s="160" t="n">
        <f aca="false">ОИ1!R69</f>
        <v>0.628564802168921</v>
      </c>
    </row>
    <row r="88" customFormat="false" ht="15.75" hidden="false" customHeight="false" outlineLevel="0" collapsed="false">
      <c r="A88" s="166" t="n">
        <v>69</v>
      </c>
      <c r="B88" s="166" t="s">
        <v>70</v>
      </c>
      <c r="C88" s="160" t="e">
        <f aca="false">ОИ1!C70</f>
        <v>#VALUE!</v>
      </c>
      <c r="D88" s="160" t="e">
        <f aca="false">ОИ1!D70</f>
        <v>#VALUE!</v>
      </c>
      <c r="E88" s="160" t="n">
        <f aca="false">ОИ1!E70</f>
        <v>0</v>
      </c>
      <c r="F88" s="160" t="n">
        <f aca="false">ОИ1!F70</f>
        <v>0</v>
      </c>
      <c r="G88" s="160" t="n">
        <f aca="false">ОИ1!G70</f>
        <v>0</v>
      </c>
      <c r="H88" s="160" t="n">
        <f aca="false">ОИ1!H70</f>
        <v>0</v>
      </c>
      <c r="I88" s="160" t="n">
        <f aca="false">ОИ1!I70</f>
        <v>0</v>
      </c>
      <c r="J88" s="160" t="n">
        <f aca="false">ОИ1!J70</f>
        <v>0</v>
      </c>
      <c r="K88" s="160" t="n">
        <f aca="false">ОИ1!K70</f>
        <v>0</v>
      </c>
      <c r="L88" s="160" t="n">
        <f aca="false">ОИ1!L70</f>
        <v>0</v>
      </c>
      <c r="M88" s="160" t="n">
        <f aca="false">ОИ1!M70</f>
        <v>0</v>
      </c>
      <c r="N88" s="160" t="n">
        <f aca="false">ОИ1!N70</f>
        <v>0</v>
      </c>
      <c r="O88" s="160" t="n">
        <f aca="false">ОИ1!O70</f>
        <v>0</v>
      </c>
      <c r="P88" s="160" t="n">
        <f aca="false">ОИ1!P70</f>
        <v>0</v>
      </c>
      <c r="Q88" s="160" t="n">
        <f aca="false">ОИ1!Q70</f>
        <v>0</v>
      </c>
      <c r="R88" s="160" t="n">
        <f aca="false">ОИ1!R70</f>
        <v>0.628246847287312</v>
      </c>
    </row>
    <row r="89" customFormat="false" ht="15.75" hidden="false" customHeight="false" outlineLevel="0" collapsed="false">
      <c r="A89" s="166" t="n">
        <v>70</v>
      </c>
      <c r="B89" s="166" t="s">
        <v>71</v>
      </c>
      <c r="C89" s="160" t="e">
        <f aca="false">ОИ1!C71</f>
        <v>#VALUE!</v>
      </c>
      <c r="D89" s="160" t="e">
        <f aca="false">ОИ1!D71</f>
        <v>#VALUE!</v>
      </c>
      <c r="E89" s="160" t="n">
        <f aca="false">ОИ1!E71</f>
        <v>0</v>
      </c>
      <c r="F89" s="160" t="n">
        <f aca="false">ОИ1!F71</f>
        <v>0</v>
      </c>
      <c r="G89" s="160" t="n">
        <f aca="false">ОИ1!G71</f>
        <v>0</v>
      </c>
      <c r="H89" s="160" t="n">
        <f aca="false">ОИ1!H71</f>
        <v>0</v>
      </c>
      <c r="I89" s="160" t="n">
        <f aca="false">ОИ1!I71</f>
        <v>0</v>
      </c>
      <c r="J89" s="160" t="n">
        <f aca="false">ОИ1!J71</f>
        <v>0</v>
      </c>
      <c r="K89" s="160" t="n">
        <f aca="false">ОИ1!K71</f>
        <v>0</v>
      </c>
      <c r="L89" s="160" t="n">
        <f aca="false">ОИ1!L71</f>
        <v>0</v>
      </c>
      <c r="M89" s="160" t="n">
        <f aca="false">ОИ1!M71</f>
        <v>0</v>
      </c>
      <c r="N89" s="160" t="n">
        <f aca="false">ОИ1!N71</f>
        <v>0</v>
      </c>
      <c r="O89" s="160" t="n">
        <f aca="false">ОИ1!O71</f>
        <v>0</v>
      </c>
      <c r="P89" s="160" t="n">
        <f aca="false">ОИ1!P71</f>
        <v>0</v>
      </c>
      <c r="Q89" s="160" t="n">
        <f aca="false">ОИ1!Q71</f>
        <v>0</v>
      </c>
      <c r="R89" s="160" t="n">
        <f aca="false">ОИ1!R71</f>
        <v>0.486964733625842</v>
      </c>
    </row>
    <row r="90" customFormat="false" ht="15.75" hidden="false" customHeight="false" outlineLevel="0" collapsed="false">
      <c r="A90" s="166" t="n">
        <v>71</v>
      </c>
      <c r="B90" s="166" t="s">
        <v>72</v>
      </c>
      <c r="C90" s="160" t="e">
        <f aca="false">ОИ1!C72</f>
        <v>#VALUE!</v>
      </c>
      <c r="D90" s="160" t="e">
        <f aca="false">ОИ1!D72</f>
        <v>#VALUE!</v>
      </c>
      <c r="E90" s="160" t="n">
        <f aca="false">ОИ1!E72</f>
        <v>0</v>
      </c>
      <c r="F90" s="160" t="n">
        <f aca="false">ОИ1!F72</f>
        <v>0</v>
      </c>
      <c r="G90" s="160" t="n">
        <f aca="false">ОИ1!G72</f>
        <v>0</v>
      </c>
      <c r="H90" s="160" t="n">
        <f aca="false">ОИ1!H72</f>
        <v>0</v>
      </c>
      <c r="I90" s="160" t="n">
        <f aca="false">ОИ1!I72</f>
        <v>0</v>
      </c>
      <c r="J90" s="160" t="n">
        <f aca="false">ОИ1!J72</f>
        <v>0</v>
      </c>
      <c r="K90" s="160" t="n">
        <f aca="false">ОИ1!K72</f>
        <v>0</v>
      </c>
      <c r="L90" s="160" t="n">
        <f aca="false">ОИ1!L72</f>
        <v>0</v>
      </c>
      <c r="M90" s="160" t="n">
        <f aca="false">ОИ1!M72</f>
        <v>0</v>
      </c>
      <c r="N90" s="160" t="n">
        <f aca="false">ОИ1!N72</f>
        <v>0</v>
      </c>
      <c r="O90" s="160" t="n">
        <f aca="false">ОИ1!O72</f>
        <v>0</v>
      </c>
      <c r="P90" s="160" t="n">
        <f aca="false">ОИ1!P72</f>
        <v>0</v>
      </c>
      <c r="Q90" s="160" t="n">
        <f aca="false">ОИ1!Q72</f>
        <v>0</v>
      </c>
      <c r="R90" s="160" t="n">
        <f aca="false">ОИ1!R72</f>
        <v>0.618532538266817</v>
      </c>
    </row>
    <row r="91" customFormat="false" ht="15.75" hidden="false" customHeight="false" outlineLevel="0" collapsed="false">
      <c r="A91" s="166" t="n">
        <v>72</v>
      </c>
      <c r="B91" s="166" t="s">
        <v>73</v>
      </c>
      <c r="C91" s="160" t="e">
        <f aca="false">ОИ1!C73</f>
        <v>#VALUE!</v>
      </c>
      <c r="D91" s="160" t="e">
        <f aca="false">ОИ1!D73</f>
        <v>#VALUE!</v>
      </c>
      <c r="E91" s="160" t="n">
        <f aca="false">ОИ1!E73</f>
        <v>0</v>
      </c>
      <c r="F91" s="160" t="n">
        <f aca="false">ОИ1!F73</f>
        <v>0</v>
      </c>
      <c r="G91" s="160" t="n">
        <f aca="false">ОИ1!G73</f>
        <v>0</v>
      </c>
      <c r="H91" s="160" t="n">
        <f aca="false">ОИ1!H73</f>
        <v>0</v>
      </c>
      <c r="I91" s="160" t="n">
        <f aca="false">ОИ1!I73</f>
        <v>0</v>
      </c>
      <c r="J91" s="160" t="n">
        <f aca="false">ОИ1!J73</f>
        <v>0</v>
      </c>
      <c r="K91" s="160" t="n">
        <f aca="false">ОИ1!K73</f>
        <v>0</v>
      </c>
      <c r="L91" s="160" t="n">
        <f aca="false">ОИ1!L73</f>
        <v>0</v>
      </c>
      <c r="M91" s="160" t="n">
        <f aca="false">ОИ1!M73</f>
        <v>0</v>
      </c>
      <c r="N91" s="160" t="n">
        <f aca="false">ОИ1!N73</f>
        <v>0</v>
      </c>
      <c r="O91" s="160" t="n">
        <f aca="false">ОИ1!O73</f>
        <v>0</v>
      </c>
      <c r="P91" s="160" t="n">
        <f aca="false">ОИ1!P73</f>
        <v>0</v>
      </c>
      <c r="Q91" s="160" t="n">
        <f aca="false">ОИ1!Q73</f>
        <v>0</v>
      </c>
      <c r="R91" s="160" t="n">
        <f aca="false">ОИ1!R73</f>
        <v>0.612484006463531</v>
      </c>
    </row>
    <row r="92" customFormat="false" ht="15.75" hidden="false" customHeight="false" outlineLevel="0" collapsed="false">
      <c r="A92" s="166" t="n">
        <v>73</v>
      </c>
      <c r="B92" s="166" t="s">
        <v>74</v>
      </c>
      <c r="C92" s="160" t="e">
        <f aca="false">ОИ1!C74</f>
        <v>#VALUE!</v>
      </c>
      <c r="D92" s="160" t="e">
        <f aca="false">ОИ1!D74</f>
        <v>#VALUE!</v>
      </c>
      <c r="E92" s="160" t="n">
        <f aca="false">ОИ1!E74</f>
        <v>0</v>
      </c>
      <c r="F92" s="160" t="n">
        <f aca="false">ОИ1!F74</f>
        <v>0</v>
      </c>
      <c r="G92" s="160" t="n">
        <f aca="false">ОИ1!G74</f>
        <v>0</v>
      </c>
      <c r="H92" s="160" t="n">
        <f aca="false">ОИ1!H74</f>
        <v>0</v>
      </c>
      <c r="I92" s="160" t="n">
        <f aca="false">ОИ1!I74</f>
        <v>0</v>
      </c>
      <c r="J92" s="160" t="n">
        <f aca="false">ОИ1!J74</f>
        <v>0</v>
      </c>
      <c r="K92" s="160" t="n">
        <f aca="false">ОИ1!K74</f>
        <v>0</v>
      </c>
      <c r="L92" s="160" t="n">
        <f aca="false">ОИ1!L74</f>
        <v>0</v>
      </c>
      <c r="M92" s="160" t="n">
        <f aca="false">ОИ1!M74</f>
        <v>0</v>
      </c>
      <c r="N92" s="160" t="n">
        <f aca="false">ОИ1!N74</f>
        <v>0</v>
      </c>
      <c r="O92" s="160" t="n">
        <f aca="false">ОИ1!O74</f>
        <v>0</v>
      </c>
      <c r="P92" s="160" t="n">
        <f aca="false">ОИ1!P74</f>
        <v>0</v>
      </c>
      <c r="Q92" s="160" t="n">
        <f aca="false">ОИ1!Q74</f>
        <v>0</v>
      </c>
      <c r="R92" s="160" t="n">
        <f aca="false">ОИ1!R74</f>
        <v>0.631514611222095</v>
      </c>
    </row>
    <row r="95" customFormat="false" ht="21.75" hidden="false" customHeight="true" outlineLevel="0" collapsed="false"/>
    <row r="96" customFormat="false" ht="20.25" hidden="false" customHeight="true" outlineLevel="0" collapsed="false"/>
    <row r="97" customFormat="false" ht="21.75" hidden="false" customHeight="true" outlineLevel="0" collapsed="false"/>
    <row r="98" customFormat="false" ht="18" hidden="false" customHeight="true" outlineLevel="0" collapsed="false"/>
    <row r="99" customFormat="false" ht="36.75" hidden="false" customHeight="true" outlineLevel="0" collapsed="false"/>
    <row r="100" customFormat="false" ht="32.25" hidden="false" customHeight="true" outlineLevel="0" collapsed="false"/>
    <row r="101" customFormat="false" ht="34.5" hidden="false" customHeight="true" outlineLevel="0" collapsed="false"/>
    <row r="102" customFormat="false" ht="27" hidden="false" customHeight="true" outlineLevel="0" collapsed="false"/>
    <row r="103" customFormat="false" ht="48" hidden="false" customHeight="true" outlineLevel="0" collapsed="false"/>
    <row r="109" customFormat="false" ht="15.75" hidden="false" customHeight="false" outlineLevel="0" collapsed="false">
      <c r="A109" s="1" t="s">
        <v>0</v>
      </c>
      <c r="B109" s="1"/>
      <c r="C109" s="1" t="n">
        <v>2005</v>
      </c>
      <c r="D109" s="1" t="n">
        <v>2006</v>
      </c>
      <c r="E109" s="1" t="n">
        <v>2007</v>
      </c>
      <c r="F109" s="1" t="n">
        <v>2008</v>
      </c>
      <c r="G109" s="1" t="n">
        <v>2009</v>
      </c>
      <c r="H109" s="1" t="n">
        <v>2010</v>
      </c>
      <c r="I109" s="1" t="n">
        <v>2011</v>
      </c>
      <c r="J109" s="1" t="n">
        <v>2012</v>
      </c>
      <c r="K109" s="1" t="n">
        <v>2013</v>
      </c>
      <c r="L109" s="1" t="n">
        <v>2014</v>
      </c>
      <c r="M109" s="1" t="n">
        <v>2015</v>
      </c>
      <c r="N109" s="1" t="n">
        <v>2016</v>
      </c>
      <c r="O109" s="1" t="n">
        <v>2017</v>
      </c>
      <c r="P109" s="1" t="n">
        <v>2018</v>
      </c>
      <c r="Q109" s="1" t="n">
        <v>2019</v>
      </c>
      <c r="R109" s="1" t="n">
        <v>2020</v>
      </c>
    </row>
    <row r="110" customFormat="false" ht="15.75" hidden="false" customHeight="false" outlineLevel="0" collapsed="false">
      <c r="A110" s="1" t="n">
        <v>62</v>
      </c>
      <c r="B110" s="1" t="s">
        <v>63</v>
      </c>
      <c r="C110" s="155" t="n">
        <f aca="false">ОИ2!C63</f>
        <v>0</v>
      </c>
      <c r="D110" s="155" t="e">
        <f aca="false">ОИ2!D63</f>
        <v>#VALUE!</v>
      </c>
      <c r="E110" s="155" t="n">
        <f aca="false">ОИ2!E63</f>
        <v>0</v>
      </c>
      <c r="F110" s="155" t="n">
        <f aca="false">ОИ2!F63</f>
        <v>0</v>
      </c>
      <c r="G110" s="155" t="n">
        <f aca="false">ОИ2!G63</f>
        <v>0</v>
      </c>
      <c r="H110" s="155" t="n">
        <f aca="false">ОИ2!H63</f>
        <v>0</v>
      </c>
      <c r="I110" s="155" t="n">
        <f aca="false">ОИ2!I63</f>
        <v>0</v>
      </c>
      <c r="J110" s="155" t="n">
        <f aca="false">ОИ2!J63</f>
        <v>0</v>
      </c>
      <c r="K110" s="155" t="n">
        <f aca="false">ОИ2!K63</f>
        <v>0</v>
      </c>
      <c r="L110" s="155" t="n">
        <f aca="false">ОИ2!L63</f>
        <v>0</v>
      </c>
      <c r="M110" s="155" t="n">
        <f aca="false">ОИ2!M63</f>
        <v>0</v>
      </c>
      <c r="N110" s="155" t="n">
        <f aca="false">ОИ2!N63</f>
        <v>0</v>
      </c>
      <c r="O110" s="155" t="n">
        <f aca="false">ОИ2!O63</f>
        <v>0</v>
      </c>
      <c r="P110" s="155" t="n">
        <f aca="false">ОИ2!P63</f>
        <v>0</v>
      </c>
      <c r="Q110" s="155" t="n">
        <f aca="false">ОИ2!Q63</f>
        <v>0</v>
      </c>
      <c r="R110" s="155" t="n">
        <f aca="false">ОИ2!R63</f>
        <v>0.145300221634604</v>
      </c>
    </row>
    <row r="111" customFormat="false" ht="15.75" hidden="false" customHeight="false" outlineLevel="0" collapsed="false">
      <c r="A111" s="1" t="n">
        <v>63</v>
      </c>
      <c r="B111" s="1" t="s">
        <v>64</v>
      </c>
      <c r="C111" s="155" t="e">
        <f aca="false">ОИ2!C64</f>
        <v>#VALUE!</v>
      </c>
      <c r="D111" s="155" t="e">
        <f aca="false">ОИ2!D64</f>
        <v>#VALUE!</v>
      </c>
      <c r="E111" s="155" t="n">
        <f aca="false">ОИ2!E64</f>
        <v>0</v>
      </c>
      <c r="F111" s="155" t="n">
        <f aca="false">ОИ2!F64</f>
        <v>0</v>
      </c>
      <c r="G111" s="155" t="n">
        <f aca="false">ОИ2!G64</f>
        <v>0</v>
      </c>
      <c r="H111" s="155" t="n">
        <f aca="false">ОИ2!H64</f>
        <v>0</v>
      </c>
      <c r="I111" s="155" t="n">
        <f aca="false">ОИ2!I64</f>
        <v>0</v>
      </c>
      <c r="J111" s="155" t="n">
        <f aca="false">ОИ2!J64</f>
        <v>0</v>
      </c>
      <c r="K111" s="155" t="n">
        <f aca="false">ОИ2!K64</f>
        <v>0</v>
      </c>
      <c r="L111" s="155" t="n">
        <f aca="false">ОИ2!L64</f>
        <v>0</v>
      </c>
      <c r="M111" s="155" t="n">
        <f aca="false">ОИ2!M64</f>
        <v>0</v>
      </c>
      <c r="N111" s="155" t="n">
        <f aca="false">ОИ2!N64</f>
        <v>0</v>
      </c>
      <c r="O111" s="155" t="n">
        <f aca="false">ОИ2!O64</f>
        <v>0</v>
      </c>
      <c r="P111" s="155" t="n">
        <f aca="false">ОИ2!P64</f>
        <v>0</v>
      </c>
      <c r="Q111" s="155" t="n">
        <f aca="false">ОИ2!Q64</f>
        <v>0</v>
      </c>
      <c r="R111" s="155" t="n">
        <f aca="false">ОИ2!R64</f>
        <v>0.223263941124281</v>
      </c>
    </row>
    <row r="112" customFormat="false" ht="15.75" hidden="false" customHeight="false" outlineLevel="0" collapsed="false">
      <c r="A112" s="1" t="n">
        <v>64</v>
      </c>
      <c r="B112" s="1" t="s">
        <v>65</v>
      </c>
      <c r="C112" s="155" t="n">
        <f aca="false">ОИ2!C65</f>
        <v>0</v>
      </c>
      <c r="D112" s="155" t="e">
        <f aca="false">ОИ2!D65</f>
        <v>#VALUE!</v>
      </c>
      <c r="E112" s="155" t="n">
        <f aca="false">ОИ2!E65</f>
        <v>0</v>
      </c>
      <c r="F112" s="155" t="n">
        <f aca="false">ОИ2!F65</f>
        <v>0</v>
      </c>
      <c r="G112" s="155" t="n">
        <f aca="false">ОИ2!G65</f>
        <v>0</v>
      </c>
      <c r="H112" s="155" t="n">
        <f aca="false">ОИ2!H65</f>
        <v>0</v>
      </c>
      <c r="I112" s="155" t="n">
        <f aca="false">ОИ2!I65</f>
        <v>0</v>
      </c>
      <c r="J112" s="155" t="n">
        <f aca="false">ОИ2!J65</f>
        <v>0</v>
      </c>
      <c r="K112" s="155" t="n">
        <f aca="false">ОИ2!K65</f>
        <v>0</v>
      </c>
      <c r="L112" s="155" t="n">
        <f aca="false">ОИ2!L65</f>
        <v>0</v>
      </c>
      <c r="M112" s="155" t="n">
        <f aca="false">ОИ2!M65</f>
        <v>0</v>
      </c>
      <c r="N112" s="155" t="n">
        <f aca="false">ОИ2!N65</f>
        <v>0</v>
      </c>
      <c r="O112" s="155" t="n">
        <f aca="false">ОИ2!O65</f>
        <v>0</v>
      </c>
      <c r="P112" s="155" t="n">
        <f aca="false">ОИ2!P65</f>
        <v>0</v>
      </c>
      <c r="Q112" s="155" t="n">
        <f aca="false">ОИ2!Q65</f>
        <v>0</v>
      </c>
      <c r="R112" s="155" t="n">
        <f aca="false">ОИ2!R65</f>
        <v>0.216709285853223</v>
      </c>
    </row>
    <row r="113" customFormat="false" ht="15.75" hidden="false" customHeight="false" outlineLevel="0" collapsed="false">
      <c r="A113" s="1" t="n">
        <v>65</v>
      </c>
      <c r="B113" s="1" t="s">
        <v>66</v>
      </c>
      <c r="C113" s="155" t="e">
        <f aca="false">ОИ2!C66</f>
        <v>#VALUE!</v>
      </c>
      <c r="D113" s="155" t="e">
        <f aca="false">ОИ2!D66</f>
        <v>#VALUE!</v>
      </c>
      <c r="E113" s="155" t="n">
        <f aca="false">ОИ2!E66</f>
        <v>0</v>
      </c>
      <c r="F113" s="155" t="n">
        <f aca="false">ОИ2!F66</f>
        <v>0</v>
      </c>
      <c r="G113" s="155" t="n">
        <f aca="false">ОИ2!G66</f>
        <v>0</v>
      </c>
      <c r="H113" s="155" t="n">
        <f aca="false">ОИ2!H66</f>
        <v>0</v>
      </c>
      <c r="I113" s="155" t="n">
        <f aca="false">ОИ2!I66</f>
        <v>0</v>
      </c>
      <c r="J113" s="155" t="n">
        <f aca="false">ОИ2!J66</f>
        <v>0</v>
      </c>
      <c r="K113" s="155" t="n">
        <f aca="false">ОИ2!K66</f>
        <v>0</v>
      </c>
      <c r="L113" s="155" t="n">
        <f aca="false">ОИ2!L66</f>
        <v>0</v>
      </c>
      <c r="M113" s="155" t="n">
        <f aca="false">ОИ2!M66</f>
        <v>0</v>
      </c>
      <c r="N113" s="155" t="n">
        <f aca="false">ОИ2!N66</f>
        <v>0</v>
      </c>
      <c r="O113" s="155" t="n">
        <f aca="false">ОИ2!O66</f>
        <v>0</v>
      </c>
      <c r="P113" s="155" t="n">
        <f aca="false">ОИ2!P66</f>
        <v>0</v>
      </c>
      <c r="Q113" s="155" t="n">
        <f aca="false">ОИ2!Q66</f>
        <v>0</v>
      </c>
      <c r="R113" s="155" t="n">
        <f aca="false">ОИ2!R66</f>
        <v>0.0143262776147856</v>
      </c>
    </row>
    <row r="114" customFormat="false" ht="15.75" hidden="false" customHeight="false" outlineLevel="0" collapsed="false">
      <c r="A114" s="1" t="n">
        <v>66</v>
      </c>
      <c r="B114" s="1" t="s">
        <v>67</v>
      </c>
      <c r="C114" s="155" t="e">
        <f aca="false">ОИ2!C67</f>
        <v>#VALUE!</v>
      </c>
      <c r="D114" s="155" t="e">
        <f aca="false">ОИ2!D67</f>
        <v>#VALUE!</v>
      </c>
      <c r="E114" s="155" t="n">
        <f aca="false">ОИ2!E67</f>
        <v>0</v>
      </c>
      <c r="F114" s="155" t="n">
        <f aca="false">ОИ2!F67</f>
        <v>0</v>
      </c>
      <c r="G114" s="155" t="n">
        <f aca="false">ОИ2!G67</f>
        <v>0</v>
      </c>
      <c r="H114" s="155" t="n">
        <f aca="false">ОИ2!H67</f>
        <v>0</v>
      </c>
      <c r="I114" s="155" t="n">
        <f aca="false">ОИ2!I67</f>
        <v>0</v>
      </c>
      <c r="J114" s="155" t="n">
        <f aca="false">ОИ2!J67</f>
        <v>0</v>
      </c>
      <c r="K114" s="155" t="n">
        <f aca="false">ОИ2!K67</f>
        <v>0</v>
      </c>
      <c r="L114" s="155" t="n">
        <f aca="false">ОИ2!L67</f>
        <v>0</v>
      </c>
      <c r="M114" s="155" t="n">
        <f aca="false">ОИ2!M67</f>
        <v>0</v>
      </c>
      <c r="N114" s="155" t="n">
        <f aca="false">ОИ2!N67</f>
        <v>0</v>
      </c>
      <c r="O114" s="155" t="n">
        <f aca="false">ОИ2!O67</f>
        <v>0</v>
      </c>
      <c r="P114" s="155" t="n">
        <f aca="false">ОИ2!P67</f>
        <v>0</v>
      </c>
      <c r="Q114" s="155" t="n">
        <f aca="false">ОИ2!Q67</f>
        <v>0</v>
      </c>
      <c r="R114" s="155" t="n">
        <f aca="false">ОИ2!R67</f>
        <v>0.294007104063926</v>
      </c>
    </row>
    <row r="115" customFormat="false" ht="15.75" hidden="false" customHeight="false" outlineLevel="0" collapsed="false">
      <c r="A115" s="1" t="n">
        <v>67</v>
      </c>
      <c r="B115" s="1" t="s">
        <v>68</v>
      </c>
      <c r="C115" s="155" t="e">
        <f aca="false">ОИ2!C68</f>
        <v>#VALUE!</v>
      </c>
      <c r="D115" s="155" t="e">
        <f aca="false">ОИ2!D68</f>
        <v>#VALUE!</v>
      </c>
      <c r="E115" s="155" t="n">
        <f aca="false">ОИ2!E68</f>
        <v>0</v>
      </c>
      <c r="F115" s="155" t="n">
        <f aca="false">ОИ2!F68</f>
        <v>0</v>
      </c>
      <c r="G115" s="155" t="n">
        <f aca="false">ОИ2!G68</f>
        <v>0</v>
      </c>
      <c r="H115" s="155" t="n">
        <f aca="false">ОИ2!H68</f>
        <v>0</v>
      </c>
      <c r="I115" s="155" t="n">
        <f aca="false">ОИ2!I68</f>
        <v>0</v>
      </c>
      <c r="J115" s="155" t="n">
        <f aca="false">ОИ2!J68</f>
        <v>0</v>
      </c>
      <c r="K115" s="155" t="n">
        <f aca="false">ОИ2!K68</f>
        <v>0</v>
      </c>
      <c r="L115" s="155" t="n">
        <f aca="false">ОИ2!L68</f>
        <v>0</v>
      </c>
      <c r="M115" s="155" t="n">
        <f aca="false">ОИ2!M68</f>
        <v>0</v>
      </c>
      <c r="N115" s="155" t="n">
        <f aca="false">ОИ2!N68</f>
        <v>0</v>
      </c>
      <c r="O115" s="155" t="n">
        <f aca="false">ОИ2!O68</f>
        <v>0</v>
      </c>
      <c r="P115" s="155" t="n">
        <f aca="false">ОИ2!P68</f>
        <v>0</v>
      </c>
      <c r="Q115" s="155" t="n">
        <f aca="false">ОИ2!Q68</f>
        <v>0</v>
      </c>
      <c r="R115" s="155" t="n">
        <f aca="false">ОИ2!R68</f>
        <v>0.0177935594244541</v>
      </c>
    </row>
    <row r="116" customFormat="false" ht="15.75" hidden="false" customHeight="false" outlineLevel="0" collapsed="false">
      <c r="A116" s="1" t="n">
        <v>68</v>
      </c>
      <c r="B116" s="1" t="s">
        <v>69</v>
      </c>
      <c r="C116" s="155" t="e">
        <f aca="false">ОИ2!C69</f>
        <v>#VALUE!</v>
      </c>
      <c r="D116" s="155" t="e">
        <f aca="false">ОИ2!D69</f>
        <v>#VALUE!</v>
      </c>
      <c r="E116" s="155" t="n">
        <f aca="false">ОИ2!E69</f>
        <v>0</v>
      </c>
      <c r="F116" s="155" t="n">
        <f aca="false">ОИ2!F69</f>
        <v>0</v>
      </c>
      <c r="G116" s="155" t="n">
        <f aca="false">ОИ2!G69</f>
        <v>0</v>
      </c>
      <c r="H116" s="155" t="n">
        <f aca="false">ОИ2!H69</f>
        <v>0</v>
      </c>
      <c r="I116" s="155" t="n">
        <f aca="false">ОИ2!I69</f>
        <v>0</v>
      </c>
      <c r="J116" s="155" t="n">
        <f aca="false">ОИ2!J69</f>
        <v>0</v>
      </c>
      <c r="K116" s="155" t="n">
        <f aca="false">ОИ2!K69</f>
        <v>0</v>
      </c>
      <c r="L116" s="155" t="n">
        <f aca="false">ОИ2!L69</f>
        <v>0</v>
      </c>
      <c r="M116" s="155" t="n">
        <f aca="false">ОИ2!M69</f>
        <v>0</v>
      </c>
      <c r="N116" s="155" t="n">
        <f aca="false">ОИ2!N69</f>
        <v>0</v>
      </c>
      <c r="O116" s="155" t="n">
        <f aca="false">ОИ2!O69</f>
        <v>0</v>
      </c>
      <c r="P116" s="155" t="n">
        <f aca="false">ОИ2!P69</f>
        <v>0</v>
      </c>
      <c r="Q116" s="155" t="n">
        <f aca="false">ОИ2!Q69</f>
        <v>0</v>
      </c>
      <c r="R116" s="155" t="n">
        <f aca="false">ОИ2!R69</f>
        <v>0.161960800563678</v>
      </c>
    </row>
    <row r="117" customFormat="false" ht="15.75" hidden="false" customHeight="false" outlineLevel="0" collapsed="false">
      <c r="A117" s="1" t="n">
        <v>69</v>
      </c>
      <c r="B117" s="1" t="s">
        <v>70</v>
      </c>
      <c r="C117" s="155" t="e">
        <f aca="false">ОИ2!C70</f>
        <v>#VALUE!</v>
      </c>
      <c r="D117" s="155" t="e">
        <f aca="false">ОИ2!D70</f>
        <v>#VALUE!</v>
      </c>
      <c r="E117" s="155" t="n">
        <f aca="false">ОИ2!E70</f>
        <v>0</v>
      </c>
      <c r="F117" s="155" t="n">
        <f aca="false">ОИ2!F70</f>
        <v>0</v>
      </c>
      <c r="G117" s="155" t="n">
        <f aca="false">ОИ2!G70</f>
        <v>0</v>
      </c>
      <c r="H117" s="155" t="n">
        <f aca="false">ОИ2!H70</f>
        <v>0</v>
      </c>
      <c r="I117" s="155" t="n">
        <f aca="false">ОИ2!I70</f>
        <v>0</v>
      </c>
      <c r="J117" s="155" t="n">
        <f aca="false">ОИ2!J70</f>
        <v>0</v>
      </c>
      <c r="K117" s="155" t="n">
        <f aca="false">ОИ2!K70</f>
        <v>0</v>
      </c>
      <c r="L117" s="155" t="n">
        <f aca="false">ОИ2!L70</f>
        <v>0</v>
      </c>
      <c r="M117" s="155" t="n">
        <f aca="false">ОИ2!M70</f>
        <v>0</v>
      </c>
      <c r="N117" s="155" t="n">
        <f aca="false">ОИ2!N70</f>
        <v>0</v>
      </c>
      <c r="O117" s="155" t="n">
        <f aca="false">ОИ2!O70</f>
        <v>0</v>
      </c>
      <c r="P117" s="155" t="n">
        <f aca="false">ОИ2!P70</f>
        <v>0</v>
      </c>
      <c r="Q117" s="155" t="n">
        <f aca="false">ОИ2!Q70</f>
        <v>0</v>
      </c>
      <c r="R117" s="155" t="n">
        <f aca="false">ОИ2!R70</f>
        <v>0.219558918602065</v>
      </c>
    </row>
    <row r="118" customFormat="false" ht="15.75" hidden="false" customHeight="false" outlineLevel="0" collapsed="false">
      <c r="A118" s="1" t="n">
        <v>70</v>
      </c>
      <c r="B118" s="1" t="s">
        <v>71</v>
      </c>
      <c r="C118" s="155" t="e">
        <f aca="false">ОИ2!C71</f>
        <v>#VALUE!</v>
      </c>
      <c r="D118" s="155" t="e">
        <f aca="false">ОИ2!D71</f>
        <v>#VALUE!</v>
      </c>
      <c r="E118" s="155" t="n">
        <f aca="false">ОИ2!E71</f>
        <v>0</v>
      </c>
      <c r="F118" s="155" t="n">
        <f aca="false">ОИ2!F71</f>
        <v>0</v>
      </c>
      <c r="G118" s="155" t="n">
        <f aca="false">ОИ2!G71</f>
        <v>0</v>
      </c>
      <c r="H118" s="155" t="n">
        <f aca="false">ОИ2!H71</f>
        <v>0</v>
      </c>
      <c r="I118" s="155" t="n">
        <f aca="false">ОИ2!I71</f>
        <v>0</v>
      </c>
      <c r="J118" s="155" t="n">
        <f aca="false">ОИ2!J71</f>
        <v>0</v>
      </c>
      <c r="K118" s="155" t="n">
        <f aca="false">ОИ2!K71</f>
        <v>0</v>
      </c>
      <c r="L118" s="155" t="n">
        <f aca="false">ОИ2!L71</f>
        <v>0</v>
      </c>
      <c r="M118" s="155" t="n">
        <f aca="false">ОИ2!M71</f>
        <v>0</v>
      </c>
      <c r="N118" s="155" t="n">
        <f aca="false">ОИ2!N71</f>
        <v>0</v>
      </c>
      <c r="O118" s="155" t="n">
        <f aca="false">ОИ2!O71</f>
        <v>0</v>
      </c>
      <c r="P118" s="155" t="n">
        <f aca="false">ОИ2!P71</f>
        <v>0</v>
      </c>
      <c r="Q118" s="155" t="n">
        <f aca="false">ОИ2!Q71</f>
        <v>0</v>
      </c>
      <c r="R118" s="155" t="n">
        <f aca="false">ОИ2!R71</f>
        <v>0.163647726602999</v>
      </c>
    </row>
    <row r="119" customFormat="false" ht="15.75" hidden="false" customHeight="false" outlineLevel="0" collapsed="false">
      <c r="A119" s="1" t="n">
        <v>71</v>
      </c>
      <c r="B119" s="1" t="s">
        <v>72</v>
      </c>
      <c r="C119" s="155" t="e">
        <f aca="false">ОИ2!C72</f>
        <v>#VALUE!</v>
      </c>
      <c r="D119" s="155" t="e">
        <f aca="false">ОИ2!D72</f>
        <v>#VALUE!</v>
      </c>
      <c r="E119" s="155" t="n">
        <f aca="false">ОИ2!E72</f>
        <v>0</v>
      </c>
      <c r="F119" s="155" t="n">
        <f aca="false">ОИ2!F72</f>
        <v>0</v>
      </c>
      <c r="G119" s="155" t="n">
        <f aca="false">ОИ2!G72</f>
        <v>0</v>
      </c>
      <c r="H119" s="155" t="n">
        <f aca="false">ОИ2!H72</f>
        <v>0</v>
      </c>
      <c r="I119" s="155" t="n">
        <f aca="false">ОИ2!I72</f>
        <v>0</v>
      </c>
      <c r="J119" s="155" t="n">
        <f aca="false">ОИ2!J72</f>
        <v>0</v>
      </c>
      <c r="K119" s="155" t="n">
        <f aca="false">ОИ2!K72</f>
        <v>0</v>
      </c>
      <c r="L119" s="155" t="n">
        <f aca="false">ОИ2!L72</f>
        <v>0</v>
      </c>
      <c r="M119" s="155" t="n">
        <f aca="false">ОИ2!M72</f>
        <v>0</v>
      </c>
      <c r="N119" s="155" t="n">
        <f aca="false">ОИ2!N72</f>
        <v>0</v>
      </c>
      <c r="O119" s="155" t="n">
        <f aca="false">ОИ2!O72</f>
        <v>0</v>
      </c>
      <c r="P119" s="155" t="n">
        <f aca="false">ОИ2!P72</f>
        <v>0</v>
      </c>
      <c r="Q119" s="155" t="n">
        <f aca="false">ОИ2!Q72</f>
        <v>0</v>
      </c>
      <c r="R119" s="155" t="n">
        <f aca="false">ОИ2!R72</f>
        <v>0.146093371110814</v>
      </c>
    </row>
    <row r="120" customFormat="false" ht="15.75" hidden="false" customHeight="false" outlineLevel="0" collapsed="false">
      <c r="A120" s="1" t="n">
        <v>72</v>
      </c>
      <c r="B120" s="1" t="s">
        <v>73</v>
      </c>
      <c r="C120" s="155" t="e">
        <f aca="false">ОИ2!C73</f>
        <v>#VALUE!</v>
      </c>
      <c r="D120" s="155" t="e">
        <f aca="false">ОИ2!D73</f>
        <v>#VALUE!</v>
      </c>
      <c r="E120" s="155" t="n">
        <f aca="false">ОИ2!E73</f>
        <v>0</v>
      </c>
      <c r="F120" s="155" t="n">
        <f aca="false">ОИ2!F73</f>
        <v>0</v>
      </c>
      <c r="G120" s="155" t="n">
        <f aca="false">ОИ2!G73</f>
        <v>0</v>
      </c>
      <c r="H120" s="155" t="n">
        <f aca="false">ОИ2!H73</f>
        <v>0</v>
      </c>
      <c r="I120" s="155" t="n">
        <f aca="false">ОИ2!I73</f>
        <v>0</v>
      </c>
      <c r="J120" s="155" t="n">
        <f aca="false">ОИ2!J73</f>
        <v>0</v>
      </c>
      <c r="K120" s="155" t="n">
        <f aca="false">ОИ2!K73</f>
        <v>0</v>
      </c>
      <c r="L120" s="155" t="n">
        <f aca="false">ОИ2!L73</f>
        <v>0</v>
      </c>
      <c r="M120" s="155" t="n">
        <f aca="false">ОИ2!M73</f>
        <v>0</v>
      </c>
      <c r="N120" s="155" t="n">
        <f aca="false">ОИ2!N73</f>
        <v>0</v>
      </c>
      <c r="O120" s="155" t="n">
        <f aca="false">ОИ2!O73</f>
        <v>0</v>
      </c>
      <c r="P120" s="155" t="n">
        <f aca="false">ОИ2!P73</f>
        <v>0</v>
      </c>
      <c r="Q120" s="155" t="n">
        <f aca="false">ОИ2!Q73</f>
        <v>0</v>
      </c>
      <c r="R120" s="155" t="n">
        <f aca="false">ОИ2!R73</f>
        <v>0.258417606772891</v>
      </c>
    </row>
    <row r="121" customFormat="false" ht="15.75" hidden="false" customHeight="false" outlineLevel="0" collapsed="false">
      <c r="A121" s="1" t="n">
        <v>73</v>
      </c>
      <c r="B121" s="1" t="s">
        <v>74</v>
      </c>
      <c r="C121" s="155" t="e">
        <f aca="false">ОИ2!C74</f>
        <v>#VALUE!</v>
      </c>
      <c r="D121" s="155" t="e">
        <f aca="false">ОИ2!D74</f>
        <v>#VALUE!</v>
      </c>
      <c r="E121" s="155" t="n">
        <f aca="false">ОИ2!E74</f>
        <v>0</v>
      </c>
      <c r="F121" s="155" t="n">
        <f aca="false">ОИ2!F74</f>
        <v>0</v>
      </c>
      <c r="G121" s="155" t="n">
        <f aca="false">ОИ2!G74</f>
        <v>0</v>
      </c>
      <c r="H121" s="155" t="n">
        <f aca="false">ОИ2!H74</f>
        <v>0</v>
      </c>
      <c r="I121" s="155" t="n">
        <f aca="false">ОИ2!I74</f>
        <v>0</v>
      </c>
      <c r="J121" s="155" t="n">
        <f aca="false">ОИ2!J74</f>
        <v>0</v>
      </c>
      <c r="K121" s="155" t="n">
        <f aca="false">ОИ2!K74</f>
        <v>0</v>
      </c>
      <c r="L121" s="155" t="n">
        <f aca="false">ОИ2!L74</f>
        <v>0</v>
      </c>
      <c r="M121" s="155" t="n">
        <f aca="false">ОИ2!M74</f>
        <v>0</v>
      </c>
      <c r="N121" s="155" t="n">
        <f aca="false">ОИ2!N74</f>
        <v>0</v>
      </c>
      <c r="O121" s="155" t="n">
        <f aca="false">ОИ2!O74</f>
        <v>0</v>
      </c>
      <c r="P121" s="155" t="n">
        <f aca="false">ОИ2!P74</f>
        <v>0</v>
      </c>
      <c r="Q121" s="155" t="n">
        <f aca="false">ОИ2!Q74</f>
        <v>0</v>
      </c>
      <c r="R121" s="155" t="n">
        <f aca="false">ОИ2!R74</f>
        <v>0.322347868081016</v>
      </c>
    </row>
    <row r="124" customFormat="false" ht="24.75" hidden="false" customHeight="true" outlineLevel="0" collapsed="false"/>
    <row r="125" customFormat="false" ht="25.5" hidden="false" customHeight="true" outlineLevel="0" collapsed="false"/>
    <row r="126" customFormat="false" ht="34.5" hidden="false" customHeight="true" outlineLevel="0" collapsed="false"/>
    <row r="127" customFormat="false" ht="42.75" hidden="false" customHeight="true" outlineLevel="0" collapsed="false"/>
    <row r="129" customFormat="false" ht="35.25" hidden="false" customHeight="true" outlineLevel="0" collapsed="false"/>
    <row r="130" customFormat="false" ht="24.75" hidden="false" customHeight="true" outlineLevel="0" collapsed="false"/>
    <row r="131" customFormat="false" ht="22.5" hidden="false" customHeight="true" outlineLevel="0" collapsed="false"/>
    <row r="139" customFormat="false" ht="15.75" hidden="false" customHeight="false" outlineLevel="0" collapsed="false">
      <c r="A139" s="1" t="s">
        <v>0</v>
      </c>
      <c r="B139" s="1"/>
      <c r="C139" s="1" t="n">
        <v>2005</v>
      </c>
      <c r="D139" s="1" t="n">
        <v>2006</v>
      </c>
      <c r="E139" s="1" t="n">
        <v>2007</v>
      </c>
      <c r="F139" s="1" t="n">
        <v>2008</v>
      </c>
      <c r="G139" s="1" t="n">
        <v>2009</v>
      </c>
      <c r="H139" s="1" t="n">
        <v>2010</v>
      </c>
      <c r="I139" s="1" t="n">
        <v>2011</v>
      </c>
      <c r="J139" s="1" t="n">
        <v>2012</v>
      </c>
      <c r="K139" s="1" t="n">
        <v>2013</v>
      </c>
      <c r="L139" s="1" t="n">
        <v>2014</v>
      </c>
      <c r="M139" s="1" t="n">
        <v>2015</v>
      </c>
      <c r="N139" s="1" t="n">
        <v>2016</v>
      </c>
      <c r="O139" s="1" t="n">
        <v>2017</v>
      </c>
      <c r="P139" s="1" t="n">
        <v>2018</v>
      </c>
      <c r="Q139" s="1" t="n">
        <v>2019</v>
      </c>
      <c r="R139" s="1" t="n">
        <v>2020</v>
      </c>
    </row>
    <row r="140" customFormat="false" ht="15.75" hidden="false" customHeight="false" outlineLevel="0" collapsed="false">
      <c r="A140" s="1" t="n">
        <v>62</v>
      </c>
      <c r="B140" s="1" t="s">
        <v>63</v>
      </c>
      <c r="C140" s="155" t="e">
        <f aca="false">ОИ3!C63</f>
        <v>#VALUE!</v>
      </c>
      <c r="D140" s="155" t="e">
        <f aca="false">ОИ3!D63</f>
        <v>#VALUE!</v>
      </c>
      <c r="E140" s="155" t="n">
        <f aca="false">ОИ3!E63</f>
        <v>0</v>
      </c>
      <c r="F140" s="155" t="n">
        <f aca="false">ОИ3!F63</f>
        <v>0</v>
      </c>
      <c r="G140" s="155" t="n">
        <f aca="false">ОИ3!G63</f>
        <v>0</v>
      </c>
      <c r="H140" s="155" t="n">
        <f aca="false">ОИ3!H63</f>
        <v>0</v>
      </c>
      <c r="I140" s="155" t="n">
        <f aca="false">ОИ3!I63</f>
        <v>0</v>
      </c>
      <c r="J140" s="155" t="n">
        <f aca="false">ОИ3!J63</f>
        <v>0</v>
      </c>
      <c r="K140" s="155" t="n">
        <f aca="false">ОИ3!K63</f>
        <v>0</v>
      </c>
      <c r="L140" s="155" t="n">
        <f aca="false">ОИ3!L63</f>
        <v>0</v>
      </c>
      <c r="M140" s="155" t="n">
        <f aca="false">ОИ3!M63</f>
        <v>0</v>
      </c>
      <c r="N140" s="155" t="n">
        <f aca="false">ОИ3!N63</f>
        <v>0</v>
      </c>
      <c r="O140" s="155" t="n">
        <f aca="false">ОИ3!O63</f>
        <v>0</v>
      </c>
      <c r="P140" s="155" t="n">
        <f aca="false">ОИ3!P63</f>
        <v>0</v>
      </c>
      <c r="Q140" s="155" t="n">
        <f aca="false">ОИ3!Q63</f>
        <v>0</v>
      </c>
      <c r="R140" s="155" t="n">
        <f aca="false">ОИ3!R63</f>
        <v>0.233757028328012</v>
      </c>
    </row>
    <row r="141" customFormat="false" ht="15.75" hidden="false" customHeight="false" outlineLevel="0" collapsed="false">
      <c r="A141" s="1" t="n">
        <v>63</v>
      </c>
      <c r="B141" s="1" t="s">
        <v>64</v>
      </c>
      <c r="C141" s="155" t="e">
        <f aca="false">ОИ3!C64</f>
        <v>#VALUE!</v>
      </c>
      <c r="D141" s="155" t="e">
        <f aca="false">ОИ3!D64</f>
        <v>#VALUE!</v>
      </c>
      <c r="E141" s="155" t="n">
        <f aca="false">ОИ3!E64</f>
        <v>0</v>
      </c>
      <c r="F141" s="155" t="n">
        <f aca="false">ОИ3!F64</f>
        <v>0</v>
      </c>
      <c r="G141" s="155" t="n">
        <f aca="false">ОИ3!G64</f>
        <v>0</v>
      </c>
      <c r="H141" s="155" t="n">
        <f aca="false">ОИ3!H64</f>
        <v>0</v>
      </c>
      <c r="I141" s="155" t="n">
        <f aca="false">ОИ3!I64</f>
        <v>0</v>
      </c>
      <c r="J141" s="155" t="n">
        <f aca="false">ОИ3!J64</f>
        <v>0</v>
      </c>
      <c r="K141" s="155" t="n">
        <f aca="false">ОИ3!K64</f>
        <v>0</v>
      </c>
      <c r="L141" s="155" t="n">
        <f aca="false">ОИ3!L64</f>
        <v>0</v>
      </c>
      <c r="M141" s="155" t="n">
        <f aca="false">ОИ3!M64</f>
        <v>0</v>
      </c>
      <c r="N141" s="155" t="n">
        <f aca="false">ОИ3!N64</f>
        <v>0</v>
      </c>
      <c r="O141" s="155" t="n">
        <f aca="false">ОИ3!O64</f>
        <v>0</v>
      </c>
      <c r="P141" s="155" t="n">
        <f aca="false">ОИ3!P64</f>
        <v>0</v>
      </c>
      <c r="Q141" s="155" t="n">
        <f aca="false">ОИ3!Q64</f>
        <v>0</v>
      </c>
      <c r="R141" s="155" t="n">
        <f aca="false">ОИ3!R64</f>
        <v>0.418196530264258</v>
      </c>
    </row>
    <row r="142" customFormat="false" ht="15.75" hidden="false" customHeight="false" outlineLevel="0" collapsed="false">
      <c r="A142" s="1" t="n">
        <v>64</v>
      </c>
      <c r="B142" s="1" t="s">
        <v>65</v>
      </c>
      <c r="C142" s="155" t="e">
        <f aca="false">ОИ3!C65</f>
        <v>#VALUE!</v>
      </c>
      <c r="D142" s="155" t="e">
        <f aca="false">ОИ3!D65</f>
        <v>#VALUE!</v>
      </c>
      <c r="E142" s="155" t="n">
        <f aca="false">ОИ3!E65</f>
        <v>0</v>
      </c>
      <c r="F142" s="155" t="n">
        <f aca="false">ОИ3!F65</f>
        <v>0</v>
      </c>
      <c r="G142" s="155" t="n">
        <f aca="false">ОИ3!G65</f>
        <v>0</v>
      </c>
      <c r="H142" s="155" t="n">
        <f aca="false">ОИ3!H65</f>
        <v>0</v>
      </c>
      <c r="I142" s="155" t="n">
        <f aca="false">ОИ3!I65</f>
        <v>0</v>
      </c>
      <c r="J142" s="155" t="n">
        <f aca="false">ОИ3!J65</f>
        <v>0</v>
      </c>
      <c r="K142" s="155" t="n">
        <f aca="false">ОИ3!K65</f>
        <v>0</v>
      </c>
      <c r="L142" s="155" t="n">
        <f aca="false">ОИ3!L65</f>
        <v>0</v>
      </c>
      <c r="M142" s="155" t="n">
        <f aca="false">ОИ3!M65</f>
        <v>0</v>
      </c>
      <c r="N142" s="155" t="n">
        <f aca="false">ОИ3!N65</f>
        <v>0</v>
      </c>
      <c r="O142" s="155" t="n">
        <f aca="false">ОИ3!O65</f>
        <v>0</v>
      </c>
      <c r="P142" s="155" t="n">
        <f aca="false">ОИ3!P65</f>
        <v>0</v>
      </c>
      <c r="Q142" s="155" t="n">
        <f aca="false">ОИ3!Q65</f>
        <v>0</v>
      </c>
      <c r="R142" s="155" t="n">
        <f aca="false">ОИ3!R65</f>
        <v>0.0934023491088462</v>
      </c>
    </row>
    <row r="143" customFormat="false" ht="15.75" hidden="false" customHeight="false" outlineLevel="0" collapsed="false">
      <c r="A143" s="1" t="n">
        <v>65</v>
      </c>
      <c r="B143" s="1" t="s">
        <v>66</v>
      </c>
      <c r="C143" s="155" t="e">
        <f aca="false">ОИ3!C66</f>
        <v>#VALUE!</v>
      </c>
      <c r="D143" s="155" t="e">
        <f aca="false">ОИ3!D66</f>
        <v>#VALUE!</v>
      </c>
      <c r="E143" s="155" t="n">
        <f aca="false">ОИ3!E66</f>
        <v>0</v>
      </c>
      <c r="F143" s="155" t="n">
        <f aca="false">ОИ3!F66</f>
        <v>0</v>
      </c>
      <c r="G143" s="155" t="n">
        <f aca="false">ОИ3!G66</f>
        <v>0</v>
      </c>
      <c r="H143" s="155" t="n">
        <f aca="false">ОИ3!H66</f>
        <v>0</v>
      </c>
      <c r="I143" s="155" t="n">
        <f aca="false">ОИ3!I66</f>
        <v>0</v>
      </c>
      <c r="J143" s="155" t="n">
        <f aca="false">ОИ3!J66</f>
        <v>0</v>
      </c>
      <c r="K143" s="155" t="n">
        <f aca="false">ОИ3!K66</f>
        <v>0</v>
      </c>
      <c r="L143" s="155" t="n">
        <f aca="false">ОИ3!L66</f>
        <v>0</v>
      </c>
      <c r="M143" s="155" t="n">
        <f aca="false">ОИ3!M66</f>
        <v>0</v>
      </c>
      <c r="N143" s="155" t="n">
        <f aca="false">ОИ3!N66</f>
        <v>0</v>
      </c>
      <c r="O143" s="155" t="n">
        <f aca="false">ОИ3!O66</f>
        <v>0</v>
      </c>
      <c r="P143" s="155" t="n">
        <f aca="false">ОИ3!P66</f>
        <v>0</v>
      </c>
      <c r="Q143" s="155" t="n">
        <f aca="false">ОИ3!Q66</f>
        <v>0</v>
      </c>
      <c r="R143" s="155" t="n">
        <f aca="false">ОИ3!R66</f>
        <v>0.381880112846227</v>
      </c>
    </row>
    <row r="144" customFormat="false" ht="15.75" hidden="false" customHeight="false" outlineLevel="0" collapsed="false">
      <c r="A144" s="1" t="n">
        <v>66</v>
      </c>
      <c r="B144" s="1" t="s">
        <v>67</v>
      </c>
      <c r="C144" s="155" t="e">
        <f aca="false">ОИ3!C67</f>
        <v>#VALUE!</v>
      </c>
      <c r="D144" s="155" t="e">
        <f aca="false">ОИ3!D67</f>
        <v>#VALUE!</v>
      </c>
      <c r="E144" s="155" t="n">
        <f aca="false">ОИ3!E67</f>
        <v>0</v>
      </c>
      <c r="F144" s="155" t="n">
        <f aca="false">ОИ3!F67</f>
        <v>0</v>
      </c>
      <c r="G144" s="155" t="n">
        <f aca="false">ОИ3!G67</f>
        <v>0</v>
      </c>
      <c r="H144" s="155" t="n">
        <f aca="false">ОИ3!H67</f>
        <v>0</v>
      </c>
      <c r="I144" s="155" t="n">
        <f aca="false">ОИ3!I67</f>
        <v>0</v>
      </c>
      <c r="J144" s="155" t="n">
        <f aca="false">ОИ3!J67</f>
        <v>0</v>
      </c>
      <c r="K144" s="155" t="n">
        <f aca="false">ОИ3!K67</f>
        <v>0</v>
      </c>
      <c r="L144" s="155" t="n">
        <f aca="false">ОИ3!L67</f>
        <v>0</v>
      </c>
      <c r="M144" s="155" t="n">
        <f aca="false">ОИ3!M67</f>
        <v>0</v>
      </c>
      <c r="N144" s="155" t="n">
        <f aca="false">ОИ3!N67</f>
        <v>0</v>
      </c>
      <c r="O144" s="155" t="n">
        <f aca="false">ОИ3!O67</f>
        <v>0</v>
      </c>
      <c r="P144" s="155" t="n">
        <f aca="false">ОИ3!P67</f>
        <v>0</v>
      </c>
      <c r="Q144" s="155" t="n">
        <f aca="false">ОИ3!Q67</f>
        <v>0</v>
      </c>
      <c r="R144" s="155" t="n">
        <f aca="false">ОИ3!R67</f>
        <v>0.272645560624964</v>
      </c>
    </row>
    <row r="145" customFormat="false" ht="15.75" hidden="false" customHeight="false" outlineLevel="0" collapsed="false">
      <c r="A145" s="1" t="n">
        <v>67</v>
      </c>
      <c r="B145" s="1" t="s">
        <v>68</v>
      </c>
      <c r="C145" s="155" t="e">
        <f aca="false">ОИ3!C68</f>
        <v>#VALUE!</v>
      </c>
      <c r="D145" s="155" t="e">
        <f aca="false">ОИ3!D68</f>
        <v>#VALUE!</v>
      </c>
      <c r="E145" s="155" t="n">
        <f aca="false">ОИ3!E68</f>
        <v>0</v>
      </c>
      <c r="F145" s="155" t="n">
        <f aca="false">ОИ3!F68</f>
        <v>0</v>
      </c>
      <c r="G145" s="155" t="n">
        <f aca="false">ОИ3!G68</f>
        <v>0</v>
      </c>
      <c r="H145" s="155" t="n">
        <f aca="false">ОИ3!H68</f>
        <v>0</v>
      </c>
      <c r="I145" s="155" t="n">
        <f aca="false">ОИ3!I68</f>
        <v>0</v>
      </c>
      <c r="J145" s="155" t="n">
        <f aca="false">ОИ3!J68</f>
        <v>0</v>
      </c>
      <c r="K145" s="155" t="n">
        <f aca="false">ОИ3!K68</f>
        <v>0</v>
      </c>
      <c r="L145" s="155" t="n">
        <f aca="false">ОИ3!L68</f>
        <v>0</v>
      </c>
      <c r="M145" s="155" t="n">
        <f aca="false">ОИ3!M68</f>
        <v>0</v>
      </c>
      <c r="N145" s="155" t="n">
        <f aca="false">ОИ3!N68</f>
        <v>0</v>
      </c>
      <c r="O145" s="155" t="n">
        <f aca="false">ОИ3!O68</f>
        <v>0</v>
      </c>
      <c r="P145" s="155" t="n">
        <f aca="false">ОИ3!P68</f>
        <v>0</v>
      </c>
      <c r="Q145" s="155" t="n">
        <f aca="false">ОИ3!Q68</f>
        <v>0</v>
      </c>
      <c r="R145" s="155" t="n">
        <f aca="false">ОИ3!R68</f>
        <v>0.371942364043853</v>
      </c>
    </row>
    <row r="146" customFormat="false" ht="15.75" hidden="false" customHeight="false" outlineLevel="0" collapsed="false">
      <c r="A146" s="1" t="n">
        <v>68</v>
      </c>
      <c r="B146" s="1" t="s">
        <v>69</v>
      </c>
      <c r="C146" s="155" t="e">
        <f aca="false">ОИ3!C69</f>
        <v>#VALUE!</v>
      </c>
      <c r="D146" s="155" t="e">
        <f aca="false">ОИ3!D69</f>
        <v>#VALUE!</v>
      </c>
      <c r="E146" s="155" t="n">
        <f aca="false">ОИ3!E69</f>
        <v>0</v>
      </c>
      <c r="F146" s="155" t="n">
        <f aca="false">ОИ3!F69</f>
        <v>0</v>
      </c>
      <c r="G146" s="155" t="n">
        <f aca="false">ОИ3!G69</f>
        <v>0</v>
      </c>
      <c r="H146" s="155" t="n">
        <f aca="false">ОИ3!H69</f>
        <v>0</v>
      </c>
      <c r="I146" s="155" t="n">
        <f aca="false">ОИ3!I69</f>
        <v>0</v>
      </c>
      <c r="J146" s="155" t="n">
        <f aca="false">ОИ3!J69</f>
        <v>0</v>
      </c>
      <c r="K146" s="155" t="n">
        <f aca="false">ОИ3!K69</f>
        <v>0</v>
      </c>
      <c r="L146" s="155" t="n">
        <f aca="false">ОИ3!L69</f>
        <v>0</v>
      </c>
      <c r="M146" s="155" t="n">
        <f aca="false">ОИ3!M69</f>
        <v>0</v>
      </c>
      <c r="N146" s="155" t="n">
        <f aca="false">ОИ3!N69</f>
        <v>0</v>
      </c>
      <c r="O146" s="155" t="n">
        <f aca="false">ОИ3!O69</f>
        <v>0</v>
      </c>
      <c r="P146" s="155" t="n">
        <f aca="false">ОИ3!P69</f>
        <v>0</v>
      </c>
      <c r="Q146" s="155" t="n">
        <f aca="false">ОИ3!Q69</f>
        <v>0</v>
      </c>
      <c r="R146" s="155" t="n">
        <f aca="false">ОИ3!R69</f>
        <v>0.433282433836095</v>
      </c>
    </row>
    <row r="147" customFormat="false" ht="15.75" hidden="false" customHeight="false" outlineLevel="0" collapsed="false">
      <c r="A147" s="1" t="n">
        <v>69</v>
      </c>
      <c r="B147" s="1" t="s">
        <v>70</v>
      </c>
      <c r="C147" s="155" t="e">
        <f aca="false">ОИ3!C70</f>
        <v>#VALUE!</v>
      </c>
      <c r="D147" s="155" t="e">
        <f aca="false">ОИ3!D70</f>
        <v>#VALUE!</v>
      </c>
      <c r="E147" s="155" t="n">
        <f aca="false">ОИ3!E70</f>
        <v>0</v>
      </c>
      <c r="F147" s="155" t="n">
        <f aca="false">ОИ3!F70</f>
        <v>0</v>
      </c>
      <c r="G147" s="155" t="n">
        <f aca="false">ОИ3!G70</f>
        <v>0</v>
      </c>
      <c r="H147" s="155" t="n">
        <f aca="false">ОИ3!H70</f>
        <v>0</v>
      </c>
      <c r="I147" s="155" t="n">
        <f aca="false">ОИ3!I70</f>
        <v>0</v>
      </c>
      <c r="J147" s="155" t="n">
        <f aca="false">ОИ3!J70</f>
        <v>0</v>
      </c>
      <c r="K147" s="155" t="n">
        <f aca="false">ОИ3!K70</f>
        <v>0</v>
      </c>
      <c r="L147" s="155" t="n">
        <f aca="false">ОИ3!L70</f>
        <v>0</v>
      </c>
      <c r="M147" s="155" t="n">
        <f aca="false">ОИ3!M70</f>
        <v>0</v>
      </c>
      <c r="N147" s="155" t="n">
        <f aca="false">ОИ3!N70</f>
        <v>0</v>
      </c>
      <c r="O147" s="155" t="n">
        <f aca="false">ОИ3!O70</f>
        <v>0</v>
      </c>
      <c r="P147" s="155" t="n">
        <f aca="false">ОИ3!P70</f>
        <v>0</v>
      </c>
      <c r="Q147" s="155" t="n">
        <f aca="false">ОИ3!Q70</f>
        <v>0</v>
      </c>
      <c r="R147" s="155" t="n">
        <f aca="false">ОИ3!R70</f>
        <v>0.318241574894229</v>
      </c>
    </row>
    <row r="148" customFormat="false" ht="15.75" hidden="false" customHeight="false" outlineLevel="0" collapsed="false">
      <c r="A148" s="1" t="n">
        <v>70</v>
      </c>
      <c r="B148" s="1" t="s">
        <v>71</v>
      </c>
      <c r="C148" s="155" t="e">
        <f aca="false">ОИ3!C71</f>
        <v>#VALUE!</v>
      </c>
      <c r="D148" s="155" t="e">
        <f aca="false">ОИ3!D71</f>
        <v>#VALUE!</v>
      </c>
      <c r="E148" s="155" t="n">
        <f aca="false">ОИ3!E71</f>
        <v>0</v>
      </c>
      <c r="F148" s="155" t="n">
        <f aca="false">ОИ3!F71</f>
        <v>0</v>
      </c>
      <c r="G148" s="155" t="n">
        <f aca="false">ОИ3!G71</f>
        <v>0</v>
      </c>
      <c r="H148" s="155" t="n">
        <f aca="false">ОИ3!H71</f>
        <v>0</v>
      </c>
      <c r="I148" s="155" t="n">
        <f aca="false">ОИ3!I71</f>
        <v>0</v>
      </c>
      <c r="J148" s="155" t="n">
        <f aca="false">ОИ3!J71</f>
        <v>0</v>
      </c>
      <c r="K148" s="155" t="n">
        <f aca="false">ОИ3!K71</f>
        <v>0</v>
      </c>
      <c r="L148" s="155" t="n">
        <f aca="false">ОИ3!L71</f>
        <v>0</v>
      </c>
      <c r="M148" s="155" t="n">
        <f aca="false">ОИ3!M71</f>
        <v>0</v>
      </c>
      <c r="N148" s="155" t="n">
        <f aca="false">ОИ3!N71</f>
        <v>0</v>
      </c>
      <c r="O148" s="155" t="n">
        <f aca="false">ОИ3!O71</f>
        <v>0</v>
      </c>
      <c r="P148" s="155" t="n">
        <f aca="false">ОИ3!P71</f>
        <v>0</v>
      </c>
      <c r="Q148" s="155" t="n">
        <f aca="false">ОИ3!Q71</f>
        <v>0</v>
      </c>
      <c r="R148" s="155" t="n">
        <f aca="false">ОИ3!R71</f>
        <v>0.345008396146491</v>
      </c>
    </row>
    <row r="149" customFormat="false" ht="15.75" hidden="false" customHeight="false" outlineLevel="0" collapsed="false">
      <c r="A149" s="1" t="n">
        <v>71</v>
      </c>
      <c r="B149" s="1" t="s">
        <v>72</v>
      </c>
      <c r="C149" s="155" t="e">
        <f aca="false">ОИ3!C72</f>
        <v>#VALUE!</v>
      </c>
      <c r="D149" s="155" t="e">
        <f aca="false">ОИ3!D72</f>
        <v>#VALUE!</v>
      </c>
      <c r="E149" s="155" t="n">
        <f aca="false">ОИ3!E72</f>
        <v>0</v>
      </c>
      <c r="F149" s="155" t="n">
        <f aca="false">ОИ3!F72</f>
        <v>0</v>
      </c>
      <c r="G149" s="155" t="n">
        <f aca="false">ОИ3!G72</f>
        <v>0</v>
      </c>
      <c r="H149" s="155" t="n">
        <f aca="false">ОИ3!H72</f>
        <v>0</v>
      </c>
      <c r="I149" s="155" t="n">
        <f aca="false">ОИ3!I72</f>
        <v>0</v>
      </c>
      <c r="J149" s="155" t="n">
        <f aca="false">ОИ3!J72</f>
        <v>0</v>
      </c>
      <c r="K149" s="155" t="n">
        <f aca="false">ОИ3!K72</f>
        <v>0</v>
      </c>
      <c r="L149" s="155" t="n">
        <f aca="false">ОИ3!L72</f>
        <v>0</v>
      </c>
      <c r="M149" s="155" t="n">
        <f aca="false">ОИ3!M72</f>
        <v>0</v>
      </c>
      <c r="N149" s="155" t="n">
        <f aca="false">ОИ3!N72</f>
        <v>0</v>
      </c>
      <c r="O149" s="155" t="n">
        <f aca="false">ОИ3!O72</f>
        <v>0</v>
      </c>
      <c r="P149" s="155" t="n">
        <f aca="false">ОИ3!P72</f>
        <v>0</v>
      </c>
      <c r="Q149" s="155" t="n">
        <f aca="false">ОИ3!Q72</f>
        <v>0</v>
      </c>
      <c r="R149" s="155" t="n">
        <f aca="false">ОИ3!R72</f>
        <v>0.443691720195965</v>
      </c>
    </row>
    <row r="150" customFormat="false" ht="15.75" hidden="false" customHeight="false" outlineLevel="0" collapsed="false">
      <c r="A150" s="1" t="n">
        <v>72</v>
      </c>
      <c r="B150" s="1" t="s">
        <v>73</v>
      </c>
      <c r="C150" s="155" t="e">
        <f aca="false">ОИ3!C73</f>
        <v>#VALUE!</v>
      </c>
      <c r="D150" s="155" t="e">
        <f aca="false">ОИ3!D73</f>
        <v>#VALUE!</v>
      </c>
      <c r="E150" s="155" t="n">
        <f aca="false">ОИ3!E73</f>
        <v>0</v>
      </c>
      <c r="F150" s="155" t="n">
        <f aca="false">ОИ3!F73</f>
        <v>0</v>
      </c>
      <c r="G150" s="155" t="n">
        <f aca="false">ОИ3!G73</f>
        <v>0</v>
      </c>
      <c r="H150" s="155" t="n">
        <f aca="false">ОИ3!H73</f>
        <v>0</v>
      </c>
      <c r="I150" s="155" t="n">
        <f aca="false">ОИ3!I73</f>
        <v>0</v>
      </c>
      <c r="J150" s="155" t="n">
        <f aca="false">ОИ3!J73</f>
        <v>0</v>
      </c>
      <c r="K150" s="155" t="n">
        <f aca="false">ОИ3!K73</f>
        <v>0</v>
      </c>
      <c r="L150" s="155" t="n">
        <f aca="false">ОИ3!L73</f>
        <v>0</v>
      </c>
      <c r="M150" s="155" t="n">
        <f aca="false">ОИ3!M73</f>
        <v>0</v>
      </c>
      <c r="N150" s="155" t="n">
        <f aca="false">ОИ3!N73</f>
        <v>0</v>
      </c>
      <c r="O150" s="155" t="n">
        <f aca="false">ОИ3!O73</f>
        <v>0</v>
      </c>
      <c r="P150" s="155" t="n">
        <f aca="false">ОИ3!P73</f>
        <v>0</v>
      </c>
      <c r="Q150" s="155" t="n">
        <f aca="false">ОИ3!Q73</f>
        <v>0</v>
      </c>
      <c r="R150" s="155" t="n">
        <f aca="false">ОИ3!R73</f>
        <v>0.398826706533927</v>
      </c>
    </row>
    <row r="151" customFormat="false" ht="15.75" hidden="false" customHeight="false" outlineLevel="0" collapsed="false">
      <c r="A151" s="1" t="n">
        <v>73</v>
      </c>
      <c r="B151" s="1" t="s">
        <v>74</v>
      </c>
      <c r="C151" s="155" t="e">
        <f aca="false">ОИ3!C74</f>
        <v>#VALUE!</v>
      </c>
      <c r="D151" s="155" t="e">
        <f aca="false">ОИ3!D74</f>
        <v>#VALUE!</v>
      </c>
      <c r="E151" s="155" t="n">
        <f aca="false">ОИ3!E74</f>
        <v>0</v>
      </c>
      <c r="F151" s="155" t="n">
        <f aca="false">ОИ3!F74</f>
        <v>0</v>
      </c>
      <c r="G151" s="155" t="n">
        <f aca="false">ОИ3!G74</f>
        <v>0</v>
      </c>
      <c r="H151" s="155" t="n">
        <f aca="false">ОИ3!H74</f>
        <v>0</v>
      </c>
      <c r="I151" s="155" t="n">
        <f aca="false">ОИ3!I74</f>
        <v>0</v>
      </c>
      <c r="J151" s="155" t="n">
        <f aca="false">ОИ3!J74</f>
        <v>0</v>
      </c>
      <c r="K151" s="155" t="n">
        <f aca="false">ОИ3!K74</f>
        <v>0</v>
      </c>
      <c r="L151" s="155" t="n">
        <f aca="false">ОИ3!L74</f>
        <v>0</v>
      </c>
      <c r="M151" s="155" t="n">
        <f aca="false">ОИ3!M74</f>
        <v>0</v>
      </c>
      <c r="N151" s="155" t="n">
        <f aca="false">ОИ3!N74</f>
        <v>0</v>
      </c>
      <c r="O151" s="155" t="n">
        <f aca="false">ОИ3!O74</f>
        <v>0</v>
      </c>
      <c r="P151" s="155" t="n">
        <f aca="false">ОИ3!P74</f>
        <v>0</v>
      </c>
      <c r="Q151" s="155" t="n">
        <f aca="false">ОИ3!Q74</f>
        <v>0</v>
      </c>
      <c r="R151" s="155" t="n">
        <f aca="false">ОИ3!R74</f>
        <v>0.344280937413248</v>
      </c>
    </row>
    <row r="154" customFormat="false" ht="30.75" hidden="false" customHeight="true" outlineLevel="0" collapsed="false"/>
    <row r="155" customFormat="false" ht="33" hidden="false" customHeight="true" outlineLevel="0" collapsed="false"/>
    <row r="156" customFormat="false" ht="40.5" hidden="false" customHeight="true" outlineLevel="0" collapsed="false"/>
    <row r="158" customFormat="false" ht="29.25" hidden="false" customHeight="true" outlineLevel="0" collapsed="false"/>
    <row r="160" customFormat="false" ht="29.25" hidden="false" customHeight="true" outlineLevel="0" collapsed="false"/>
    <row r="161" customFormat="false" ht="26.25" hidden="false" customHeight="true" outlineLevel="0" collapsed="false"/>
    <row r="162" customFormat="false" ht="21.75" hidden="false" customHeight="true" outlineLevel="0" collapsed="false"/>
    <row r="163" customFormat="false" ht="29.25" hidden="false" customHeight="true" outlineLevel="0" collapsed="false"/>
    <row r="164" customFormat="false" ht="30" hidden="false" customHeight="true" outlineLevel="0" collapsed="false"/>
    <row r="166" customFormat="false" ht="15.75" hidden="false" customHeight="false" outlineLevel="0" collapsed="false">
      <c r="A166" s="1" t="s">
        <v>0</v>
      </c>
      <c r="B166" s="1"/>
      <c r="C166" s="1" t="n">
        <v>2005</v>
      </c>
      <c r="D166" s="1" t="n">
        <v>2006</v>
      </c>
      <c r="E166" s="1" t="n">
        <v>2007</v>
      </c>
      <c r="F166" s="1" t="n">
        <v>2008</v>
      </c>
      <c r="G166" s="1" t="n">
        <v>2009</v>
      </c>
      <c r="H166" s="1" t="n">
        <v>2010</v>
      </c>
      <c r="I166" s="1" t="n">
        <v>2011</v>
      </c>
      <c r="J166" s="1" t="n">
        <v>2012</v>
      </c>
      <c r="K166" s="1" t="n">
        <v>2013</v>
      </c>
      <c r="L166" s="1" t="n">
        <v>2014</v>
      </c>
      <c r="M166" s="1" t="n">
        <v>2015</v>
      </c>
      <c r="N166" s="1" t="n">
        <v>2016</v>
      </c>
      <c r="O166" s="1" t="n">
        <v>2017</v>
      </c>
      <c r="P166" s="1" t="n">
        <v>2018</v>
      </c>
      <c r="Q166" s="1" t="n">
        <v>2019</v>
      </c>
      <c r="R166" s="1" t="n">
        <v>2020</v>
      </c>
    </row>
    <row r="167" customFormat="false" ht="15.75" hidden="false" customHeight="false" outlineLevel="0" collapsed="false">
      <c r="A167" s="1" t="n">
        <v>62</v>
      </c>
      <c r="B167" s="1" t="s">
        <v>63</v>
      </c>
      <c r="C167" s="155" t="e">
        <f aca="false">ОИ4!C63</f>
        <v>#VALUE!</v>
      </c>
      <c r="D167" s="155" t="e">
        <f aca="false">ОИ4!D63</f>
        <v>#VALUE!</v>
      </c>
      <c r="E167" s="155" t="n">
        <f aca="false">ОИ4!E63</f>
        <v>0</v>
      </c>
      <c r="F167" s="155" t="n">
        <f aca="false">ОИ4!F63</f>
        <v>0</v>
      </c>
      <c r="G167" s="155" t="n">
        <f aca="false">ОИ4!G63</f>
        <v>0</v>
      </c>
      <c r="H167" s="155" t="n">
        <f aca="false">ОИ4!H63</f>
        <v>0</v>
      </c>
      <c r="I167" s="155" t="n">
        <f aca="false">ОИ4!I63</f>
        <v>0</v>
      </c>
      <c r="J167" s="155" t="n">
        <f aca="false">ОИ4!J63</f>
        <v>0</v>
      </c>
      <c r="K167" s="155" t="n">
        <f aca="false">ОИ4!K63</f>
        <v>0</v>
      </c>
      <c r="L167" s="155" t="n">
        <f aca="false">ОИ4!L63</f>
        <v>0</v>
      </c>
      <c r="M167" s="155" t="n">
        <f aca="false">ОИ4!M63</f>
        <v>0</v>
      </c>
      <c r="N167" s="155" t="n">
        <f aca="false">ОИ4!N63</f>
        <v>0</v>
      </c>
      <c r="O167" s="155" t="n">
        <f aca="false">ОИ4!O63</f>
        <v>0</v>
      </c>
      <c r="P167" s="155" t="n">
        <f aca="false">ОИ4!P63</f>
        <v>0</v>
      </c>
      <c r="Q167" s="155" t="n">
        <f aca="false">ОИ4!Q63</f>
        <v>0</v>
      </c>
      <c r="R167" s="155" t="n">
        <f aca="false">ОИ4!R63</f>
        <v>0.414867600635109</v>
      </c>
    </row>
    <row r="168" customFormat="false" ht="15.75" hidden="false" customHeight="false" outlineLevel="0" collapsed="false">
      <c r="A168" s="1" t="n">
        <v>63</v>
      </c>
      <c r="B168" s="1" t="s">
        <v>64</v>
      </c>
      <c r="C168" s="155" t="e">
        <f aca="false">ОИ4!C64</f>
        <v>#VALUE!</v>
      </c>
      <c r="D168" s="155" t="e">
        <f aca="false">ОИ4!D64</f>
        <v>#VALUE!</v>
      </c>
      <c r="E168" s="155" t="n">
        <f aca="false">ОИ4!E64</f>
        <v>0</v>
      </c>
      <c r="F168" s="155" t="n">
        <f aca="false">ОИ4!F64</f>
        <v>0</v>
      </c>
      <c r="G168" s="155" t="n">
        <f aca="false">ОИ4!G64</f>
        <v>0</v>
      </c>
      <c r="H168" s="155" t="n">
        <f aca="false">ОИ4!H64</f>
        <v>0</v>
      </c>
      <c r="I168" s="155" t="n">
        <f aca="false">ОИ4!I64</f>
        <v>0</v>
      </c>
      <c r="J168" s="155" t="n">
        <f aca="false">ОИ4!J64</f>
        <v>0</v>
      </c>
      <c r="K168" s="155" t="n">
        <f aca="false">ОИ4!K64</f>
        <v>0</v>
      </c>
      <c r="L168" s="155" t="n">
        <f aca="false">ОИ4!L64</f>
        <v>0</v>
      </c>
      <c r="M168" s="155" t="n">
        <f aca="false">ОИ4!M64</f>
        <v>0</v>
      </c>
      <c r="N168" s="155" t="n">
        <f aca="false">ОИ4!N64</f>
        <v>0</v>
      </c>
      <c r="O168" s="155" t="n">
        <f aca="false">ОИ4!O64</f>
        <v>0</v>
      </c>
      <c r="P168" s="155" t="n">
        <f aca="false">ОИ4!P64</f>
        <v>0</v>
      </c>
      <c r="Q168" s="155" t="n">
        <f aca="false">ОИ4!Q64</f>
        <v>0</v>
      </c>
      <c r="R168" s="155" t="n">
        <f aca="false">ОИ4!R64</f>
        <v>0.399239133008634</v>
      </c>
    </row>
    <row r="169" customFormat="false" ht="15.75" hidden="false" customHeight="false" outlineLevel="0" collapsed="false">
      <c r="A169" s="1" t="n">
        <v>64</v>
      </c>
      <c r="B169" s="1" t="s">
        <v>65</v>
      </c>
      <c r="C169" s="155" t="e">
        <f aca="false">ОИ4!C65</f>
        <v>#VALUE!</v>
      </c>
      <c r="D169" s="155" t="e">
        <f aca="false">ОИ4!D65</f>
        <v>#VALUE!</v>
      </c>
      <c r="E169" s="155" t="n">
        <f aca="false">ОИ4!E65</f>
        <v>0</v>
      </c>
      <c r="F169" s="155" t="n">
        <f aca="false">ОИ4!F65</f>
        <v>0</v>
      </c>
      <c r="G169" s="155" t="n">
        <f aca="false">ОИ4!G65</f>
        <v>0</v>
      </c>
      <c r="H169" s="155" t="n">
        <f aca="false">ОИ4!H65</f>
        <v>0</v>
      </c>
      <c r="I169" s="155" t="n">
        <f aca="false">ОИ4!I65</f>
        <v>0</v>
      </c>
      <c r="J169" s="155" t="n">
        <f aca="false">ОИ4!J65</f>
        <v>0</v>
      </c>
      <c r="K169" s="155" t="n">
        <f aca="false">ОИ4!K65</f>
        <v>0</v>
      </c>
      <c r="L169" s="155" t="n">
        <f aca="false">ОИ4!L65</f>
        <v>0</v>
      </c>
      <c r="M169" s="155" t="n">
        <f aca="false">ОИ4!M65</f>
        <v>0</v>
      </c>
      <c r="N169" s="155" t="n">
        <f aca="false">ОИ4!N65</f>
        <v>0</v>
      </c>
      <c r="O169" s="155" t="n">
        <f aca="false">ОИ4!O65</f>
        <v>0</v>
      </c>
      <c r="P169" s="155" t="n">
        <f aca="false">ОИ4!P65</f>
        <v>0</v>
      </c>
      <c r="Q169" s="155" t="n">
        <f aca="false">ОИ4!Q65</f>
        <v>0</v>
      </c>
      <c r="R169" s="155" t="n">
        <f aca="false">ОИ4!R65</f>
        <v>0.344271169192761</v>
      </c>
    </row>
    <row r="170" customFormat="false" ht="15.75" hidden="false" customHeight="false" outlineLevel="0" collapsed="false">
      <c r="A170" s="1" t="n">
        <v>65</v>
      </c>
      <c r="B170" s="1" t="s">
        <v>66</v>
      </c>
      <c r="C170" s="155" t="e">
        <f aca="false">ОИ4!C66</f>
        <v>#VALUE!</v>
      </c>
      <c r="D170" s="155" t="e">
        <f aca="false">ОИ4!D66</f>
        <v>#VALUE!</v>
      </c>
      <c r="E170" s="155" t="n">
        <f aca="false">ОИ4!E66</f>
        <v>0</v>
      </c>
      <c r="F170" s="155" t="n">
        <f aca="false">ОИ4!F66</f>
        <v>0</v>
      </c>
      <c r="G170" s="155" t="n">
        <f aca="false">ОИ4!G66</f>
        <v>0</v>
      </c>
      <c r="H170" s="155" t="n">
        <f aca="false">ОИ4!H66</f>
        <v>0</v>
      </c>
      <c r="I170" s="155" t="n">
        <f aca="false">ОИ4!I66</f>
        <v>0</v>
      </c>
      <c r="J170" s="155" t="n">
        <f aca="false">ОИ4!J66</f>
        <v>0</v>
      </c>
      <c r="K170" s="155" t="n">
        <f aca="false">ОИ4!K66</f>
        <v>0</v>
      </c>
      <c r="L170" s="155" t="n">
        <f aca="false">ОИ4!L66</f>
        <v>0</v>
      </c>
      <c r="M170" s="155" t="n">
        <f aca="false">ОИ4!M66</f>
        <v>0</v>
      </c>
      <c r="N170" s="155" t="n">
        <f aca="false">ОИ4!N66</f>
        <v>0</v>
      </c>
      <c r="O170" s="155" t="n">
        <f aca="false">ОИ4!O66</f>
        <v>0</v>
      </c>
      <c r="P170" s="155" t="n">
        <f aca="false">ОИ4!P66</f>
        <v>0</v>
      </c>
      <c r="Q170" s="155" t="n">
        <f aca="false">ОИ4!Q66</f>
        <v>0</v>
      </c>
      <c r="R170" s="155" t="n">
        <f aca="false">ОИ4!R66</f>
        <v>0.439508077979917</v>
      </c>
    </row>
    <row r="171" customFormat="false" ht="15.75" hidden="false" customHeight="false" outlineLevel="0" collapsed="false">
      <c r="A171" s="1" t="n">
        <v>66</v>
      </c>
      <c r="B171" s="1" t="s">
        <v>67</v>
      </c>
      <c r="C171" s="155" t="e">
        <f aca="false">ОИ4!C67</f>
        <v>#VALUE!</v>
      </c>
      <c r="D171" s="155" t="e">
        <f aca="false">ОИ4!D67</f>
        <v>#VALUE!</v>
      </c>
      <c r="E171" s="155" t="n">
        <f aca="false">ОИ4!E67</f>
        <v>0</v>
      </c>
      <c r="F171" s="155" t="n">
        <f aca="false">ОИ4!F67</f>
        <v>0</v>
      </c>
      <c r="G171" s="155" t="n">
        <f aca="false">ОИ4!G67</f>
        <v>0</v>
      </c>
      <c r="H171" s="155" t="n">
        <f aca="false">ОИ4!H67</f>
        <v>0</v>
      </c>
      <c r="I171" s="155" t="n">
        <f aca="false">ОИ4!I67</f>
        <v>0</v>
      </c>
      <c r="J171" s="155" t="n">
        <f aca="false">ОИ4!J67</f>
        <v>0</v>
      </c>
      <c r="K171" s="155" t="n">
        <f aca="false">ОИ4!K67</f>
        <v>0</v>
      </c>
      <c r="L171" s="155" t="n">
        <f aca="false">ОИ4!L67</f>
        <v>0</v>
      </c>
      <c r="M171" s="155" t="n">
        <f aca="false">ОИ4!M67</f>
        <v>0</v>
      </c>
      <c r="N171" s="155" t="n">
        <f aca="false">ОИ4!N67</f>
        <v>0</v>
      </c>
      <c r="O171" s="155" t="n">
        <f aca="false">ОИ4!O67</f>
        <v>0</v>
      </c>
      <c r="P171" s="155" t="n">
        <f aca="false">ОИ4!P67</f>
        <v>0</v>
      </c>
      <c r="Q171" s="155" t="n">
        <f aca="false">ОИ4!Q67</f>
        <v>0</v>
      </c>
      <c r="R171" s="155" t="n">
        <f aca="false">ОИ4!R67</f>
        <v>0.424703685063859</v>
      </c>
    </row>
    <row r="172" customFormat="false" ht="15.75" hidden="false" customHeight="false" outlineLevel="0" collapsed="false">
      <c r="A172" s="1" t="n">
        <v>67</v>
      </c>
      <c r="B172" s="1" t="s">
        <v>68</v>
      </c>
      <c r="C172" s="155" t="e">
        <f aca="false">ОИ4!C68</f>
        <v>#VALUE!</v>
      </c>
      <c r="D172" s="155" t="e">
        <f aca="false">ОИ4!D68</f>
        <v>#VALUE!</v>
      </c>
      <c r="E172" s="155" t="n">
        <f aca="false">ОИ4!E68</f>
        <v>0</v>
      </c>
      <c r="F172" s="155" t="n">
        <f aca="false">ОИ4!F68</f>
        <v>0</v>
      </c>
      <c r="G172" s="155" t="n">
        <f aca="false">ОИ4!G68</f>
        <v>0</v>
      </c>
      <c r="H172" s="155" t="n">
        <f aca="false">ОИ4!H68</f>
        <v>0</v>
      </c>
      <c r="I172" s="155" t="n">
        <f aca="false">ОИ4!I68</f>
        <v>0</v>
      </c>
      <c r="J172" s="155" t="n">
        <f aca="false">ОИ4!J68</f>
        <v>0</v>
      </c>
      <c r="K172" s="155" t="n">
        <f aca="false">ОИ4!K68</f>
        <v>0</v>
      </c>
      <c r="L172" s="155" t="n">
        <f aca="false">ОИ4!L68</f>
        <v>0</v>
      </c>
      <c r="M172" s="155" t="n">
        <f aca="false">ОИ4!M68</f>
        <v>0</v>
      </c>
      <c r="N172" s="155" t="n">
        <f aca="false">ОИ4!N68</f>
        <v>0</v>
      </c>
      <c r="O172" s="155" t="n">
        <f aca="false">ОИ4!O68</f>
        <v>0</v>
      </c>
      <c r="P172" s="155" t="n">
        <f aca="false">ОИ4!P68</f>
        <v>0</v>
      </c>
      <c r="Q172" s="155" t="n">
        <f aca="false">ОИ4!Q68</f>
        <v>0</v>
      </c>
      <c r="R172" s="155" t="n">
        <f aca="false">ОИ4!R68</f>
        <v>0.34044059524127</v>
      </c>
    </row>
    <row r="173" customFormat="false" ht="15.75" hidden="false" customHeight="false" outlineLevel="0" collapsed="false">
      <c r="A173" s="1" t="n">
        <v>68</v>
      </c>
      <c r="B173" s="1" t="s">
        <v>69</v>
      </c>
      <c r="C173" s="155" t="e">
        <f aca="false">ОИ4!C69</f>
        <v>#VALUE!</v>
      </c>
      <c r="D173" s="155" t="e">
        <f aca="false">ОИ4!D69</f>
        <v>#VALUE!</v>
      </c>
      <c r="E173" s="155" t="n">
        <f aca="false">ОИ4!E69</f>
        <v>0</v>
      </c>
      <c r="F173" s="155" t="n">
        <f aca="false">ОИ4!F69</f>
        <v>0</v>
      </c>
      <c r="G173" s="155" t="n">
        <f aca="false">ОИ4!G69</f>
        <v>0</v>
      </c>
      <c r="H173" s="155" t="n">
        <f aca="false">ОИ4!H69</f>
        <v>0</v>
      </c>
      <c r="I173" s="155" t="n">
        <f aca="false">ОИ4!I69</f>
        <v>0</v>
      </c>
      <c r="J173" s="155" t="n">
        <f aca="false">ОИ4!J69</f>
        <v>0</v>
      </c>
      <c r="K173" s="155" t="n">
        <f aca="false">ОИ4!K69</f>
        <v>0</v>
      </c>
      <c r="L173" s="155" t="n">
        <f aca="false">ОИ4!L69</f>
        <v>0</v>
      </c>
      <c r="M173" s="155" t="n">
        <f aca="false">ОИ4!M69</f>
        <v>0</v>
      </c>
      <c r="N173" s="155" t="n">
        <f aca="false">ОИ4!N69</f>
        <v>0</v>
      </c>
      <c r="O173" s="155" t="n">
        <f aca="false">ОИ4!O69</f>
        <v>0</v>
      </c>
      <c r="P173" s="155" t="n">
        <f aca="false">ОИ4!P69</f>
        <v>0</v>
      </c>
      <c r="Q173" s="155" t="n">
        <f aca="false">ОИ4!Q69</f>
        <v>0</v>
      </c>
      <c r="R173" s="155" t="n">
        <f aca="false">ОИ4!R69</f>
        <v>0.481198884337248</v>
      </c>
    </row>
    <row r="174" customFormat="false" ht="15.75" hidden="false" customHeight="false" outlineLevel="0" collapsed="false">
      <c r="A174" s="1" t="n">
        <v>69</v>
      </c>
      <c r="B174" s="1" t="s">
        <v>70</v>
      </c>
      <c r="C174" s="155" t="e">
        <f aca="false">ОИ4!C70</f>
        <v>#VALUE!</v>
      </c>
      <c r="D174" s="155" t="e">
        <f aca="false">ОИ4!D70</f>
        <v>#VALUE!</v>
      </c>
      <c r="E174" s="155" t="n">
        <f aca="false">ОИ4!E70</f>
        <v>0</v>
      </c>
      <c r="F174" s="155" t="n">
        <f aca="false">ОИ4!F70</f>
        <v>0</v>
      </c>
      <c r="G174" s="155" t="n">
        <f aca="false">ОИ4!G70</f>
        <v>0</v>
      </c>
      <c r="H174" s="155" t="n">
        <f aca="false">ОИ4!H70</f>
        <v>0</v>
      </c>
      <c r="I174" s="155" t="n">
        <f aca="false">ОИ4!I70</f>
        <v>0</v>
      </c>
      <c r="J174" s="155" t="n">
        <f aca="false">ОИ4!J70</f>
        <v>0</v>
      </c>
      <c r="K174" s="155" t="n">
        <f aca="false">ОИ4!K70</f>
        <v>0</v>
      </c>
      <c r="L174" s="155" t="n">
        <f aca="false">ОИ4!L70</f>
        <v>0</v>
      </c>
      <c r="M174" s="155" t="n">
        <f aca="false">ОИ4!M70</f>
        <v>0</v>
      </c>
      <c r="N174" s="155" t="n">
        <f aca="false">ОИ4!N70</f>
        <v>0</v>
      </c>
      <c r="O174" s="155" t="n">
        <f aca="false">ОИ4!O70</f>
        <v>0</v>
      </c>
      <c r="P174" s="155" t="n">
        <f aca="false">ОИ4!P70</f>
        <v>0</v>
      </c>
      <c r="Q174" s="155" t="n">
        <f aca="false">ОИ4!Q70</f>
        <v>0</v>
      </c>
      <c r="R174" s="155" t="n">
        <f aca="false">ОИ4!R70</f>
        <v>0.425601457281331</v>
      </c>
    </row>
    <row r="175" customFormat="false" ht="15.75" hidden="false" customHeight="false" outlineLevel="0" collapsed="false">
      <c r="A175" s="1" t="n">
        <v>70</v>
      </c>
      <c r="B175" s="1" t="s">
        <v>71</v>
      </c>
      <c r="C175" s="155" t="e">
        <f aca="false">ОИ4!C71</f>
        <v>#VALUE!</v>
      </c>
      <c r="D175" s="155" t="e">
        <f aca="false">ОИ4!D71</f>
        <v>#VALUE!</v>
      </c>
      <c r="E175" s="155" t="n">
        <f aca="false">ОИ4!E71</f>
        <v>0</v>
      </c>
      <c r="F175" s="155" t="n">
        <f aca="false">ОИ4!F71</f>
        <v>0</v>
      </c>
      <c r="G175" s="155" t="n">
        <f aca="false">ОИ4!G71</f>
        <v>0</v>
      </c>
      <c r="H175" s="155" t="n">
        <f aca="false">ОИ4!H71</f>
        <v>0</v>
      </c>
      <c r="I175" s="155" t="n">
        <f aca="false">ОИ4!I71</f>
        <v>0</v>
      </c>
      <c r="J175" s="155" t="n">
        <f aca="false">ОИ4!J71</f>
        <v>0</v>
      </c>
      <c r="K175" s="155" t="n">
        <f aca="false">ОИ4!K71</f>
        <v>0</v>
      </c>
      <c r="L175" s="155" t="n">
        <f aca="false">ОИ4!L71</f>
        <v>0</v>
      </c>
      <c r="M175" s="155" t="n">
        <f aca="false">ОИ4!M71</f>
        <v>0</v>
      </c>
      <c r="N175" s="155" t="n">
        <f aca="false">ОИ4!N71</f>
        <v>0</v>
      </c>
      <c r="O175" s="155" t="n">
        <f aca="false">ОИ4!O71</f>
        <v>0</v>
      </c>
      <c r="P175" s="155" t="n">
        <f aca="false">ОИ4!P71</f>
        <v>0</v>
      </c>
      <c r="Q175" s="155" t="n">
        <f aca="false">ОИ4!Q71</f>
        <v>0</v>
      </c>
      <c r="R175" s="155" t="n">
        <f aca="false">ОИ4!R71</f>
        <v>0.403316490173759</v>
      </c>
    </row>
    <row r="176" customFormat="false" ht="15.75" hidden="false" customHeight="false" outlineLevel="0" collapsed="false">
      <c r="A176" s="1" t="n">
        <v>71</v>
      </c>
      <c r="B176" s="1" t="s">
        <v>72</v>
      </c>
      <c r="C176" s="155" t="e">
        <f aca="false">ОИ4!C72</f>
        <v>#VALUE!</v>
      </c>
      <c r="D176" s="155" t="e">
        <f aca="false">ОИ4!D72</f>
        <v>#VALUE!</v>
      </c>
      <c r="E176" s="155" t="n">
        <f aca="false">ОИ4!E72</f>
        <v>0</v>
      </c>
      <c r="F176" s="155" t="n">
        <f aca="false">ОИ4!F72</f>
        <v>0</v>
      </c>
      <c r="G176" s="155" t="n">
        <f aca="false">ОИ4!G72</f>
        <v>0</v>
      </c>
      <c r="H176" s="155" t="n">
        <f aca="false">ОИ4!H72</f>
        <v>0</v>
      </c>
      <c r="I176" s="155" t="n">
        <f aca="false">ОИ4!I72</f>
        <v>0</v>
      </c>
      <c r="J176" s="155" t="n">
        <f aca="false">ОИ4!J72</f>
        <v>0</v>
      </c>
      <c r="K176" s="155" t="n">
        <f aca="false">ОИ4!K72</f>
        <v>0</v>
      </c>
      <c r="L176" s="155" t="n">
        <f aca="false">ОИ4!L72</f>
        <v>0</v>
      </c>
      <c r="M176" s="155" t="n">
        <f aca="false">ОИ4!M72</f>
        <v>0</v>
      </c>
      <c r="N176" s="155" t="n">
        <f aca="false">ОИ4!N72</f>
        <v>0</v>
      </c>
      <c r="O176" s="155" t="n">
        <f aca="false">ОИ4!O72</f>
        <v>0</v>
      </c>
      <c r="P176" s="155" t="n">
        <f aca="false">ОИ4!P72</f>
        <v>0</v>
      </c>
      <c r="Q176" s="155" t="n">
        <f aca="false">ОИ4!Q72</f>
        <v>0</v>
      </c>
      <c r="R176" s="155" t="n">
        <f aca="false">ОИ4!R72</f>
        <v>0.503140148395393</v>
      </c>
    </row>
    <row r="177" customFormat="false" ht="15.75" hidden="false" customHeight="false" outlineLevel="0" collapsed="false">
      <c r="A177" s="1" t="n">
        <v>72</v>
      </c>
      <c r="B177" s="1" t="s">
        <v>73</v>
      </c>
      <c r="C177" s="155" t="e">
        <f aca="false">ОИ4!C73</f>
        <v>#VALUE!</v>
      </c>
      <c r="D177" s="155" t="e">
        <f aca="false">ОИ4!D73</f>
        <v>#VALUE!</v>
      </c>
      <c r="E177" s="155" t="n">
        <f aca="false">ОИ4!E73</f>
        <v>0</v>
      </c>
      <c r="F177" s="155" t="n">
        <f aca="false">ОИ4!F73</f>
        <v>0</v>
      </c>
      <c r="G177" s="155" t="n">
        <f aca="false">ОИ4!G73</f>
        <v>0</v>
      </c>
      <c r="H177" s="155" t="n">
        <f aca="false">ОИ4!H73</f>
        <v>0</v>
      </c>
      <c r="I177" s="155" t="n">
        <f aca="false">ОИ4!I73</f>
        <v>0</v>
      </c>
      <c r="J177" s="155" t="n">
        <f aca="false">ОИ4!J73</f>
        <v>0</v>
      </c>
      <c r="K177" s="155" t="n">
        <f aca="false">ОИ4!K73</f>
        <v>0</v>
      </c>
      <c r="L177" s="155" t="n">
        <f aca="false">ОИ4!L73</f>
        <v>0</v>
      </c>
      <c r="M177" s="155" t="n">
        <f aca="false">ОИ4!M73</f>
        <v>0</v>
      </c>
      <c r="N177" s="155" t="n">
        <f aca="false">ОИ4!N73</f>
        <v>0</v>
      </c>
      <c r="O177" s="155" t="n">
        <f aca="false">ОИ4!O73</f>
        <v>0</v>
      </c>
      <c r="P177" s="155" t="n">
        <f aca="false">ОИ4!P73</f>
        <v>0</v>
      </c>
      <c r="Q177" s="155" t="n">
        <f aca="false">ОИ4!Q73</f>
        <v>0</v>
      </c>
      <c r="R177" s="155" t="n">
        <f aca="false">ОИ4!R73</f>
        <v>0.397606692822193</v>
      </c>
    </row>
    <row r="178" customFormat="false" ht="15.75" hidden="false" customHeight="false" outlineLevel="0" collapsed="false">
      <c r="A178" s="1" t="n">
        <v>73</v>
      </c>
      <c r="B178" s="1" t="s">
        <v>74</v>
      </c>
      <c r="C178" s="155" t="e">
        <f aca="false">ОИ4!C74</f>
        <v>#VALUE!</v>
      </c>
      <c r="D178" s="155" t="e">
        <f aca="false">ОИ4!D74</f>
        <v>#VALUE!</v>
      </c>
      <c r="E178" s="155" t="n">
        <f aca="false">ОИ4!E74</f>
        <v>0</v>
      </c>
      <c r="F178" s="155" t="n">
        <f aca="false">ОИ4!F74</f>
        <v>0</v>
      </c>
      <c r="G178" s="155" t="n">
        <f aca="false">ОИ4!G74</f>
        <v>0</v>
      </c>
      <c r="H178" s="155" t="n">
        <f aca="false">ОИ4!H74</f>
        <v>0</v>
      </c>
      <c r="I178" s="155" t="n">
        <f aca="false">ОИ4!I74</f>
        <v>0</v>
      </c>
      <c r="J178" s="155" t="n">
        <f aca="false">ОИ4!J74</f>
        <v>0</v>
      </c>
      <c r="K178" s="155" t="n">
        <f aca="false">ОИ4!K74</f>
        <v>0</v>
      </c>
      <c r="L178" s="155" t="n">
        <f aca="false">ОИ4!L74</f>
        <v>0</v>
      </c>
      <c r="M178" s="155" t="n">
        <f aca="false">ОИ4!M74</f>
        <v>0</v>
      </c>
      <c r="N178" s="155" t="n">
        <f aca="false">ОИ4!N74</f>
        <v>0</v>
      </c>
      <c r="O178" s="155" t="n">
        <f aca="false">ОИ4!O74</f>
        <v>0</v>
      </c>
      <c r="P178" s="155" t="n">
        <f aca="false">ОИ4!P74</f>
        <v>0</v>
      </c>
      <c r="Q178" s="155" t="n">
        <f aca="false">ОИ4!Q74</f>
        <v>0</v>
      </c>
      <c r="R178" s="155" t="n">
        <f aca="false">ОИ4!R74</f>
        <v>0.435763498869477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0"/>
  <sheetViews>
    <sheetView showFormulas="false" showGridLines="true" showRowColHeaders="true" showZeros="true" rightToLeft="false" tabSelected="false" showOutlineSymbols="true" defaultGridColor="true" view="normal" topLeftCell="A160" colorId="64" zoomScale="70" zoomScaleNormal="70" zoomScalePageLayoutView="100" workbookViewId="0">
      <selection pane="topLeft" activeCell="C152" activeCellId="1" sqref="C1:C83 C152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31.28"/>
    <col collapsed="false" customWidth="true" hidden="false" outlineLevel="0" max="3" min="3" style="0" width="15.72"/>
    <col collapsed="false" customWidth="true" hidden="false" outlineLevel="0" max="4" min="4" style="0" width="15.43"/>
    <col collapsed="false" customWidth="true" hidden="false" outlineLevel="0" max="5" min="5" style="0" width="16.29"/>
    <col collapsed="false" customWidth="true" hidden="false" outlineLevel="0" max="18" min="6" style="0" width="11.86"/>
  </cols>
  <sheetData>
    <row r="1" customFormat="false" ht="93.75" hidden="false" customHeight="true" outlineLevel="0" collapsed="false">
      <c r="A1" s="118" t="s">
        <v>0</v>
      </c>
      <c r="B1" s="168" t="s">
        <v>1</v>
      </c>
      <c r="C1" s="153" t="s">
        <v>157</v>
      </c>
      <c r="D1" s="153" t="s">
        <v>163</v>
      </c>
      <c r="E1" s="153" t="s">
        <v>168</v>
      </c>
    </row>
    <row r="2" customFormat="false" ht="15.75" hidden="false" customHeight="false" outlineLevel="0" collapsed="false">
      <c r="A2" s="118" t="n">
        <v>74</v>
      </c>
      <c r="B2" s="1" t="s">
        <v>75</v>
      </c>
      <c r="C2" s="169" t="n">
        <f aca="false">'13.1н'!B75</f>
        <v>0.58373695975036</v>
      </c>
      <c r="D2" s="169" t="n">
        <f aca="false">'13.2н'!B75</f>
        <v>0.848105058631069</v>
      </c>
      <c r="E2" s="169" t="n">
        <f aca="false">'13.3н'!B75</f>
        <v>0.455619357935188</v>
      </c>
    </row>
    <row r="3" customFormat="false" ht="15.75" hidden="false" customHeight="false" outlineLevel="0" collapsed="false">
      <c r="A3" s="118" t="n">
        <v>75</v>
      </c>
      <c r="B3" s="1" t="s">
        <v>76</v>
      </c>
      <c r="C3" s="169" t="n">
        <f aca="false">'13.1н'!B76</f>
        <v>0.501163816744183</v>
      </c>
      <c r="D3" s="169" t="n">
        <f aca="false">'13.2н'!B76</f>
        <v>0.812456651831701</v>
      </c>
      <c r="E3" s="169" t="n">
        <f aca="false">'13.3н'!B76</f>
        <v>0.676703498233616</v>
      </c>
    </row>
    <row r="4" customFormat="false" ht="15.75" hidden="false" customHeight="false" outlineLevel="0" collapsed="false">
      <c r="A4" s="118" t="n">
        <v>76</v>
      </c>
      <c r="B4" s="1" t="s">
        <v>77</v>
      </c>
      <c r="C4" s="169" t="n">
        <f aca="false">'13.1н'!B77</f>
        <v>0.476405259580455</v>
      </c>
      <c r="D4" s="169" t="n">
        <f aca="false">'13.2н'!B77</f>
        <v>0.79064502271024</v>
      </c>
      <c r="E4" s="169" t="n">
        <f aca="false">'13.3н'!B77</f>
        <v>0.559346080625418</v>
      </c>
    </row>
    <row r="5" customFormat="false" ht="15.75" hidden="false" customHeight="false" outlineLevel="0" collapsed="false">
      <c r="A5" s="118" t="n">
        <v>77</v>
      </c>
      <c r="B5" s="1" t="s">
        <v>78</v>
      </c>
      <c r="C5" s="169" t="n">
        <f aca="false">'13.1н'!B78</f>
        <v>0.609704057672898</v>
      </c>
      <c r="D5" s="169" t="n">
        <f aca="false">'13.2н'!B78</f>
        <v>0.809047983105043</v>
      </c>
      <c r="E5" s="169" t="n">
        <f aca="false">'13.3н'!B78</f>
        <v>0.56793482293028</v>
      </c>
    </row>
    <row r="6" customFormat="false" ht="15.75" hidden="false" customHeight="false" outlineLevel="0" collapsed="false">
      <c r="A6" s="118" t="n">
        <v>78</v>
      </c>
      <c r="B6" s="1" t="s">
        <v>79</v>
      </c>
      <c r="C6" s="169" t="n">
        <f aca="false">'13.1н'!B79</f>
        <v>0.226834477241824</v>
      </c>
      <c r="D6" s="169" t="n">
        <f aca="false">'13.2н'!B79</f>
        <v>0.781578020427435</v>
      </c>
      <c r="E6" s="169" t="n">
        <f aca="false">'13.3н'!B79</f>
        <v>0.459958378885275</v>
      </c>
    </row>
    <row r="7" customFormat="false" ht="15.75" hidden="false" customHeight="false" outlineLevel="0" collapsed="false">
      <c r="A7" s="118" t="n">
        <v>79</v>
      </c>
      <c r="B7" s="1" t="s">
        <v>80</v>
      </c>
      <c r="C7" s="169" t="n">
        <f aca="false">'13.1н'!B80</f>
        <v>0.418244174479256</v>
      </c>
      <c r="D7" s="169" t="n">
        <f aca="false">'13.2н'!B80</f>
        <v>0.862282658180993</v>
      </c>
      <c r="E7" s="169" t="n">
        <f aca="false">'13.3н'!B80</f>
        <v>0.763092776878328</v>
      </c>
    </row>
    <row r="8" customFormat="false" ht="15.75" hidden="false" customHeight="false" outlineLevel="0" collapsed="false">
      <c r="A8" s="118" t="n">
        <v>80</v>
      </c>
      <c r="B8" s="1" t="s">
        <v>81</v>
      </c>
      <c r="C8" s="169" t="n">
        <f aca="false">'13.1н'!B81</f>
        <v>0.668485753076212</v>
      </c>
      <c r="D8" s="169" t="n">
        <f aca="false">'13.2н'!B81</f>
        <v>0.842194498215201</v>
      </c>
      <c r="E8" s="169" t="n">
        <f aca="false">'13.3н'!B81</f>
        <v>0.72599039307364</v>
      </c>
    </row>
    <row r="9" customFormat="false" ht="15.75" hidden="false" customHeight="false" outlineLevel="0" collapsed="false">
      <c r="A9" s="118" t="n">
        <v>81</v>
      </c>
      <c r="B9" s="1" t="s">
        <v>82</v>
      </c>
      <c r="C9" s="169" t="n">
        <f aca="false">'13.1н'!B82</f>
        <v>0.456462716263196</v>
      </c>
      <c r="D9" s="169" t="n">
        <f aca="false">'13.2н'!B82</f>
        <v>0.654663879982291</v>
      </c>
      <c r="E9" s="169" t="n">
        <f aca="false">'13.3н'!B82</f>
        <v>0.310114086109644</v>
      </c>
    </row>
    <row r="10" customFormat="false" ht="15.75" hidden="false" customHeight="false" outlineLevel="0" collapsed="false">
      <c r="A10" s="118" t="n">
        <v>82</v>
      </c>
      <c r="B10" s="1" t="s">
        <v>83</v>
      </c>
      <c r="C10" s="169" t="n">
        <f aca="false">'13.1н'!B83</f>
        <v>0.652169140171842</v>
      </c>
      <c r="D10" s="169" t="n">
        <f aca="false">'13.2н'!B83</f>
        <v>0.85632309837563</v>
      </c>
      <c r="E10" s="169" t="n">
        <f aca="false">'13.3н'!B83</f>
        <v>0.642837417666638</v>
      </c>
    </row>
    <row r="15" customFormat="false" ht="15.75" hidden="false" customHeight="false" outlineLevel="0" collapsed="false"/>
    <row r="16" customFormat="false" ht="60.75" hidden="false" customHeight="false" outlineLevel="0" collapsed="false">
      <c r="A16" s="118" t="s">
        <v>0</v>
      </c>
      <c r="B16" s="1" t="s">
        <v>1</v>
      </c>
      <c r="C16" s="101" t="s">
        <v>174</v>
      </c>
      <c r="D16" s="101" t="s">
        <v>179</v>
      </c>
      <c r="E16" s="101" t="s">
        <v>184</v>
      </c>
    </row>
    <row r="17" customFormat="false" ht="15.75" hidden="false" customHeight="false" outlineLevel="0" collapsed="false">
      <c r="A17" s="118" t="n">
        <v>74</v>
      </c>
      <c r="B17" s="1" t="s">
        <v>75</v>
      </c>
      <c r="C17" s="169" t="n">
        <f aca="false">'14.1н'!B75</f>
        <v>0.249497900579469</v>
      </c>
      <c r="D17" s="169" t="n">
        <f aca="false">'14.2н'!B75</f>
        <v>0.0222815045601984</v>
      </c>
      <c r="E17" s="169" t="n">
        <f aca="false">'14.3н'!B75</f>
        <v>1.01537217854895E-009</v>
      </c>
    </row>
    <row r="18" customFormat="false" ht="15.75" hidden="false" customHeight="false" outlineLevel="0" collapsed="false">
      <c r="A18" s="118" t="n">
        <v>75</v>
      </c>
      <c r="B18" s="1" t="s">
        <v>76</v>
      </c>
      <c r="C18" s="169" t="n">
        <f aca="false">'14.1н'!B76</f>
        <v>0.39213580643426</v>
      </c>
      <c r="D18" s="169" t="n">
        <f aca="false">'14.2н'!B76</f>
        <v>0.120646103912884</v>
      </c>
      <c r="E18" s="169" t="n">
        <f aca="false">'14.3н'!B76</f>
        <v>0.000973432436198256</v>
      </c>
    </row>
    <row r="19" customFormat="false" ht="15.75" hidden="false" customHeight="false" outlineLevel="0" collapsed="false">
      <c r="A19" s="118" t="n">
        <v>76</v>
      </c>
      <c r="B19" s="1" t="s">
        <v>77</v>
      </c>
      <c r="C19" s="169" t="n">
        <f aca="false">'14.1н'!B77</f>
        <v>0.187661797793292</v>
      </c>
      <c r="D19" s="169" t="n">
        <f aca="false">'14.2н'!B77</f>
        <v>0.0377665892212167</v>
      </c>
      <c r="E19" s="169" t="n">
        <f aca="false">'14.3н'!B77</f>
        <v>0.000430630987504266</v>
      </c>
    </row>
    <row r="20" customFormat="false" ht="15.75" hidden="false" customHeight="false" outlineLevel="0" collapsed="false">
      <c r="A20" s="118" t="n">
        <v>77</v>
      </c>
      <c r="B20" s="1" t="s">
        <v>78</v>
      </c>
      <c r="C20" s="169" t="n">
        <f aca="false">'14.1н'!B78</f>
        <v>0.131120531915379</v>
      </c>
      <c r="D20" s="169" t="n">
        <f aca="false">'14.2н'!B78</f>
        <v>0.748790198812159</v>
      </c>
      <c r="E20" s="169" t="n">
        <f aca="false">'14.3н'!B78</f>
        <v>0.385231121809905</v>
      </c>
    </row>
    <row r="21" customFormat="false" ht="15.75" hidden="false" customHeight="false" outlineLevel="0" collapsed="false">
      <c r="A21" s="118" t="n">
        <v>78</v>
      </c>
      <c r="B21" s="1" t="s">
        <v>79</v>
      </c>
      <c r="C21" s="169" t="n">
        <f aca="false">'14.1н'!B79</f>
        <v>0.16612542869735</v>
      </c>
      <c r="D21" s="169" t="n">
        <f aca="false">'14.2н'!B79</f>
        <v>0.00241763056951251</v>
      </c>
      <c r="E21" s="169" t="n">
        <f aca="false">'14.3н'!B79</f>
        <v>1.18261154597339E-010</v>
      </c>
    </row>
    <row r="22" customFormat="false" ht="15.75" hidden="false" customHeight="false" outlineLevel="0" collapsed="false">
      <c r="A22" s="118" t="n">
        <v>79</v>
      </c>
      <c r="B22" s="1" t="s">
        <v>80</v>
      </c>
      <c r="C22" s="169" t="n">
        <f aca="false">'14.1н'!B80</f>
        <v>0.281495207595934</v>
      </c>
      <c r="D22" s="169" t="n">
        <f aca="false">'14.2н'!B80</f>
        <v>1.15375543016074E-006</v>
      </c>
      <c r="E22" s="169" t="n">
        <f aca="false">'14.3н'!B80</f>
        <v>2.70611908001957E-027</v>
      </c>
    </row>
    <row r="23" customFormat="false" ht="15.75" hidden="false" customHeight="false" outlineLevel="0" collapsed="false">
      <c r="A23" s="118" t="n">
        <v>80</v>
      </c>
      <c r="B23" s="1" t="s">
        <v>81</v>
      </c>
      <c r="C23" s="169" t="n">
        <f aca="false">'14.1н'!B81</f>
        <v>0.083320037691214</v>
      </c>
      <c r="D23" s="169" t="n">
        <f aca="false">'14.2н'!B81</f>
        <v>0.59487242740221</v>
      </c>
      <c r="E23" s="169" t="n">
        <f aca="false">'14.3н'!B81</f>
        <v>6.9505858693849E-011</v>
      </c>
    </row>
    <row r="24" customFormat="false" ht="15.75" hidden="false" customHeight="false" outlineLevel="0" collapsed="false">
      <c r="A24" s="118" t="n">
        <v>81</v>
      </c>
      <c r="B24" s="1" t="s">
        <v>82</v>
      </c>
      <c r="C24" s="169" t="n">
        <f aca="false">'14.1н'!B82</f>
        <v>0.113849807855891</v>
      </c>
      <c r="D24" s="169" t="n">
        <f aca="false">'14.2н'!B82</f>
        <v>0.0193746514724631</v>
      </c>
      <c r="E24" s="169" t="n">
        <f aca="false">'14.3н'!B82</f>
        <v>4.1389046043844E-008</v>
      </c>
    </row>
    <row r="25" customFormat="false" ht="15.75" hidden="false" customHeight="false" outlineLevel="0" collapsed="false">
      <c r="A25" s="118" t="n">
        <v>82</v>
      </c>
      <c r="B25" s="1" t="s">
        <v>83</v>
      </c>
      <c r="C25" s="169" t="n">
        <f aca="false">'14.1н'!B83</f>
        <v>0.166522970404566</v>
      </c>
      <c r="D25" s="169" t="n">
        <f aca="false">'14.2н'!B83</f>
        <v>1.01035973050028E-014</v>
      </c>
      <c r="E25" s="169" t="n">
        <f aca="false">'14.3н'!B83</f>
        <v>5.67991292367396E-015</v>
      </c>
    </row>
    <row r="35" customFormat="false" ht="15.75" hidden="false" customHeight="false" outlineLevel="0" collapsed="false"/>
    <row r="36" customFormat="false" ht="45.75" hidden="false" customHeight="false" outlineLevel="0" collapsed="false">
      <c r="A36" s="118" t="s">
        <v>0</v>
      </c>
      <c r="B36" s="1" t="s">
        <v>1</v>
      </c>
      <c r="C36" s="101" t="s">
        <v>188</v>
      </c>
      <c r="D36" s="101" t="s">
        <v>192</v>
      </c>
      <c r="E36" s="101" t="s">
        <v>197</v>
      </c>
    </row>
    <row r="37" customFormat="false" ht="15.75" hidden="false" customHeight="false" outlineLevel="0" collapsed="false">
      <c r="A37" s="118" t="n">
        <v>74</v>
      </c>
      <c r="B37" s="1" t="s">
        <v>75</v>
      </c>
      <c r="C37" s="169" t="n">
        <f aca="false">'15.1н'!B75</f>
        <v>0.525122689098372</v>
      </c>
      <c r="D37" s="169" t="n">
        <f aca="false">'15.2н'!B75</f>
        <v>0.696059650850332</v>
      </c>
      <c r="E37" s="169" t="n">
        <f aca="false">'15.3н'!B75</f>
        <v>0.554879834154287</v>
      </c>
    </row>
    <row r="38" customFormat="false" ht="15.75" hidden="false" customHeight="false" outlineLevel="0" collapsed="false">
      <c r="A38" s="118" t="n">
        <v>75</v>
      </c>
      <c r="B38" s="1" t="s">
        <v>76</v>
      </c>
      <c r="C38" s="169" t="n">
        <f aca="false">'15.1н'!B76</f>
        <v>0.450247876130206</v>
      </c>
      <c r="D38" s="169" t="n">
        <f aca="false">'15.2н'!B76</f>
        <v>0.673144563355488</v>
      </c>
      <c r="E38" s="169" t="n">
        <f aca="false">'15.3н'!B76</f>
        <v>0.616677711149996</v>
      </c>
    </row>
    <row r="39" customFormat="false" ht="15.75" hidden="false" customHeight="false" outlineLevel="0" collapsed="false">
      <c r="A39" s="118" t="n">
        <v>76</v>
      </c>
      <c r="B39" s="1" t="s">
        <v>77</v>
      </c>
      <c r="C39" s="169" t="n">
        <f aca="false">'15.1н'!B77</f>
        <v>0.496146638797934</v>
      </c>
      <c r="D39" s="169" t="n">
        <f aca="false">'15.2н'!B77</f>
        <v>0.333109206517911</v>
      </c>
      <c r="E39" s="169" t="n">
        <f aca="false">'15.3н'!B77</f>
        <v>0.529781232015772</v>
      </c>
    </row>
    <row r="40" customFormat="false" ht="15.75" hidden="false" customHeight="false" outlineLevel="0" collapsed="false">
      <c r="A40" s="118" t="n">
        <v>77</v>
      </c>
      <c r="B40" s="1" t="s">
        <v>78</v>
      </c>
      <c r="C40" s="169" t="n">
        <f aca="false">'15.1н'!B78</f>
        <v>0.559371158575555</v>
      </c>
      <c r="D40" s="169" t="n">
        <f aca="false">'15.2н'!B78</f>
        <v>0.541684100711696</v>
      </c>
      <c r="E40" s="169" t="n">
        <f aca="false">'15.3н'!B78</f>
        <v>0.610124982748303</v>
      </c>
    </row>
    <row r="41" customFormat="false" ht="15.75" hidden="false" customHeight="false" outlineLevel="0" collapsed="false">
      <c r="A41" s="118" t="n">
        <v>78</v>
      </c>
      <c r="B41" s="1" t="s">
        <v>79</v>
      </c>
      <c r="C41" s="169" t="n">
        <f aca="false">'15.1н'!B79</f>
        <v>0.517664625070547</v>
      </c>
      <c r="D41" s="169" t="n">
        <f aca="false">'15.2н'!B79</f>
        <v>0.389393764068189</v>
      </c>
      <c r="E41" s="169" t="n">
        <f aca="false">'15.3н'!B79</f>
        <v>0.472647976942823</v>
      </c>
    </row>
    <row r="42" customFormat="false" ht="15.75" hidden="false" customHeight="false" outlineLevel="0" collapsed="false">
      <c r="A42" s="118" t="n">
        <v>79</v>
      </c>
      <c r="B42" s="1" t="s">
        <v>80</v>
      </c>
      <c r="C42" s="169" t="n">
        <f aca="false">'15.1н'!B80</f>
        <v>0.518475020953283</v>
      </c>
      <c r="D42" s="169" t="n">
        <f aca="false">'15.2н'!B80</f>
        <v>0.679931363290958</v>
      </c>
      <c r="E42" s="169" t="n">
        <f aca="false">'15.3н'!B80</f>
        <v>0.652632117882784</v>
      </c>
    </row>
    <row r="43" customFormat="false" ht="15.75" hidden="false" customHeight="false" outlineLevel="0" collapsed="false">
      <c r="A43" s="118" t="n">
        <v>80</v>
      </c>
      <c r="B43" s="1" t="s">
        <v>81</v>
      </c>
      <c r="C43" s="169" t="n">
        <f aca="false">'15.1н'!B81</f>
        <v>0.620886596791412</v>
      </c>
      <c r="D43" s="169" t="n">
        <f aca="false">'15.2н'!B81</f>
        <v>0.633976218587272</v>
      </c>
      <c r="E43" s="169" t="n">
        <f aca="false">'15.3н'!B81</f>
        <v>0.639953316682174</v>
      </c>
    </row>
    <row r="44" customFormat="false" ht="15.75" hidden="false" customHeight="false" outlineLevel="0" collapsed="false">
      <c r="A44" s="118" t="n">
        <v>81</v>
      </c>
      <c r="B44" s="1" t="s">
        <v>82</v>
      </c>
      <c r="C44" s="169" t="n">
        <f aca="false">'15.1н'!B82</f>
        <v>0.382608583586526</v>
      </c>
      <c r="D44" s="169" t="n">
        <f aca="false">'15.2н'!B82</f>
        <v>0.166721484029685</v>
      </c>
      <c r="E44" s="169" t="n">
        <f aca="false">'15.3н'!B82</f>
        <v>0.432764875090353</v>
      </c>
    </row>
    <row r="45" customFormat="false" ht="15.75" hidden="false" customHeight="false" outlineLevel="0" collapsed="false">
      <c r="A45" s="118" t="n">
        <v>82</v>
      </c>
      <c r="B45" s="1" t="s">
        <v>83</v>
      </c>
      <c r="C45" s="169" t="n">
        <f aca="false">'15.1н'!B83</f>
        <v>0.47531001761064</v>
      </c>
      <c r="D45" s="169" t="n">
        <f aca="false">'15.2н'!B83</f>
        <v>0.781203743638652</v>
      </c>
      <c r="E45" s="169" t="n">
        <f aca="false">'15.3н'!B83</f>
        <v>0.582657247249509</v>
      </c>
    </row>
    <row r="56" customFormat="false" ht="15.75" hidden="false" customHeight="false" outlineLevel="0" collapsed="false"/>
    <row r="57" customFormat="false" ht="48" hidden="false" customHeight="false" outlineLevel="0" collapsed="false">
      <c r="A57" s="118" t="s">
        <v>0</v>
      </c>
      <c r="B57" s="1" t="s">
        <v>1</v>
      </c>
      <c r="C57" s="101" t="s">
        <v>203</v>
      </c>
      <c r="D57" s="153" t="s">
        <v>209</v>
      </c>
      <c r="E57" s="101" t="s">
        <v>215</v>
      </c>
    </row>
    <row r="58" customFormat="false" ht="15.75" hidden="false" customHeight="false" outlineLevel="0" collapsed="false">
      <c r="A58" s="118" t="n">
        <v>74</v>
      </c>
      <c r="B58" s="1" t="s">
        <v>75</v>
      </c>
      <c r="C58" s="169" t="n">
        <f aca="false">'16.1н'!B75</f>
        <v>0.448127489023632</v>
      </c>
      <c r="D58" s="169" t="n">
        <f aca="false">'16.2н'!B75</f>
        <v>0.478360513885474</v>
      </c>
      <c r="E58" s="169" t="n">
        <f aca="false">'16.3н'!B75</f>
        <v>0.506227274049383</v>
      </c>
    </row>
    <row r="59" customFormat="false" ht="15.75" hidden="false" customHeight="false" outlineLevel="0" collapsed="false">
      <c r="A59" s="118" t="n">
        <v>75</v>
      </c>
      <c r="B59" s="1" t="s">
        <v>76</v>
      </c>
      <c r="C59" s="169" t="n">
        <f aca="false">'16.1н'!B76</f>
        <v>0.137885639645252</v>
      </c>
      <c r="D59" s="169" t="n">
        <f aca="false">'16.2н'!B76</f>
        <v>0.517427866158681</v>
      </c>
      <c r="E59" s="169" t="n">
        <f aca="false">'16.3н'!B76</f>
        <v>0.535278145338438</v>
      </c>
    </row>
    <row r="60" customFormat="false" ht="15.75" hidden="false" customHeight="false" outlineLevel="0" collapsed="false">
      <c r="A60" s="118" t="n">
        <v>76</v>
      </c>
      <c r="B60" s="1" t="s">
        <v>77</v>
      </c>
      <c r="C60" s="169" t="n">
        <f aca="false">'16.1н'!B77</f>
        <v>0.286028491913347</v>
      </c>
      <c r="D60" s="169" t="n">
        <f aca="false">'16.2н'!B77</f>
        <v>0.485765970576803</v>
      </c>
      <c r="E60" s="169" t="n">
        <f aca="false">'16.3н'!B77</f>
        <v>0.440497061750488</v>
      </c>
    </row>
    <row r="61" customFormat="false" ht="15.75" hidden="false" customHeight="false" outlineLevel="0" collapsed="false">
      <c r="A61" s="118" t="n">
        <v>77</v>
      </c>
      <c r="B61" s="1" t="s">
        <v>78</v>
      </c>
      <c r="C61" s="169" t="n">
        <f aca="false">'16.1н'!B78</f>
        <v>0.0853323037549739</v>
      </c>
      <c r="D61" s="169" t="n">
        <f aca="false">'16.2н'!B78</f>
        <v>0.495808273560173</v>
      </c>
      <c r="E61" s="169" t="n">
        <f aca="false">'16.3н'!B78</f>
        <v>0.512309560212174</v>
      </c>
    </row>
    <row r="62" customFormat="false" ht="15.75" hidden="false" customHeight="false" outlineLevel="0" collapsed="false">
      <c r="A62" s="118" t="n">
        <v>78</v>
      </c>
      <c r="B62" s="1" t="s">
        <v>79</v>
      </c>
      <c r="C62" s="169" t="n">
        <f aca="false">'16.1н'!B79</f>
        <v>0.113990632707449</v>
      </c>
      <c r="D62" s="169" t="n">
        <f aca="false">'16.2н'!B79</f>
        <v>0.513509025354386</v>
      </c>
      <c r="E62" s="169" t="n">
        <f aca="false">'16.3н'!B79</f>
        <v>0.473543422436315</v>
      </c>
    </row>
    <row r="63" customFormat="false" ht="15.75" hidden="false" customHeight="false" outlineLevel="0" collapsed="false">
      <c r="A63" s="118" t="n">
        <v>79</v>
      </c>
      <c r="B63" s="1" t="s">
        <v>80</v>
      </c>
      <c r="C63" s="169" t="n">
        <f aca="false">'16.1н'!B80</f>
        <v>0.0012422938848011</v>
      </c>
      <c r="D63" s="169" t="n">
        <f aca="false">'16.2н'!B80</f>
        <v>0.554653952990429</v>
      </c>
      <c r="E63" s="169" t="n">
        <f aca="false">'16.3н'!B80</f>
        <v>0.556265738048243</v>
      </c>
    </row>
    <row r="64" customFormat="false" ht="15.75" hidden="false" customHeight="false" outlineLevel="0" collapsed="false">
      <c r="A64" s="118" t="n">
        <v>80</v>
      </c>
      <c r="B64" s="1" t="s">
        <v>81</v>
      </c>
      <c r="C64" s="169" t="n">
        <f aca="false">'16.1н'!B81</f>
        <v>0.619707395700419</v>
      </c>
      <c r="D64" s="169" t="n">
        <f aca="false">'16.2н'!B81</f>
        <v>0.538546512884487</v>
      </c>
      <c r="E64" s="169" t="n">
        <f aca="false">'16.3н'!B81</f>
        <v>0.376244810902349</v>
      </c>
    </row>
    <row r="65" customFormat="false" ht="15.75" hidden="false" customHeight="false" outlineLevel="0" collapsed="false">
      <c r="A65" s="118" t="n">
        <v>81</v>
      </c>
      <c r="B65" s="1" t="s">
        <v>82</v>
      </c>
      <c r="C65" s="169" t="n">
        <f aca="false">'16.1н'!B82</f>
        <v>0.00776429919650184</v>
      </c>
      <c r="D65" s="169" t="n">
        <f aca="false">'16.2н'!B82</f>
        <v>0.490115410836174</v>
      </c>
      <c r="E65" s="169" t="n">
        <f aca="false">'16.3н'!B82</f>
        <v>0.407785491741388</v>
      </c>
    </row>
    <row r="66" customFormat="false" ht="15.75" hidden="false" customHeight="false" outlineLevel="0" collapsed="false">
      <c r="A66" s="118" t="n">
        <v>82</v>
      </c>
      <c r="B66" s="1" t="s">
        <v>83</v>
      </c>
      <c r="C66" s="169" t="n">
        <f aca="false">'16.1н'!B83</f>
        <v>1.97882012123262E-005</v>
      </c>
      <c r="D66" s="169" t="n">
        <f aca="false">'16.2н'!B83</f>
        <v>0.487223492184618</v>
      </c>
      <c r="E66" s="169" t="n">
        <f aca="false">'16.3н'!B83</f>
        <v>0.515297772376005</v>
      </c>
    </row>
    <row r="80" customFormat="false" ht="15.75" hidden="false" customHeight="false" outlineLevel="0" collapsed="false">
      <c r="A80" s="1" t="s">
        <v>0</v>
      </c>
      <c r="B80" s="1"/>
      <c r="C80" s="1" t="n">
        <v>2005</v>
      </c>
      <c r="D80" s="1" t="n">
        <v>2006</v>
      </c>
      <c r="E80" s="1" t="n">
        <v>2007</v>
      </c>
      <c r="F80" s="1" t="n">
        <v>2008</v>
      </c>
      <c r="G80" s="1" t="n">
        <v>2009</v>
      </c>
      <c r="H80" s="1" t="n">
        <v>2010</v>
      </c>
      <c r="I80" s="1" t="n">
        <v>2011</v>
      </c>
      <c r="J80" s="1" t="n">
        <v>2012</v>
      </c>
      <c r="K80" s="1" t="n">
        <v>2013</v>
      </c>
      <c r="L80" s="1" t="n">
        <v>2014</v>
      </c>
      <c r="M80" s="1" t="n">
        <v>2015</v>
      </c>
      <c r="N80" s="1" t="n">
        <v>2016</v>
      </c>
      <c r="O80" s="1" t="n">
        <v>2017</v>
      </c>
      <c r="P80" s="1" t="n">
        <v>2018</v>
      </c>
      <c r="Q80" s="1" t="n">
        <v>2019</v>
      </c>
      <c r="R80" s="1" t="n">
        <v>2020</v>
      </c>
    </row>
    <row r="81" customFormat="false" ht="15.75" hidden="false" customHeight="false" outlineLevel="0" collapsed="false">
      <c r="A81" s="166" t="n">
        <v>74</v>
      </c>
      <c r="B81" s="166" t="s">
        <v>75</v>
      </c>
      <c r="C81" s="160" t="e">
        <f aca="false">ОИ1!C75</f>
        <v>#VALUE!</v>
      </c>
      <c r="D81" s="160" t="e">
        <f aca="false">ОИ1!D75</f>
        <v>#VALUE!</v>
      </c>
      <c r="E81" s="160" t="n">
        <f aca="false">ОИ1!E75</f>
        <v>0</v>
      </c>
      <c r="F81" s="160" t="n">
        <f aca="false">ОИ1!F75</f>
        <v>0</v>
      </c>
      <c r="G81" s="160" t="n">
        <f aca="false">ОИ1!G75</f>
        <v>0</v>
      </c>
      <c r="H81" s="160" t="n">
        <f aca="false">ОИ1!H75</f>
        <v>0</v>
      </c>
      <c r="I81" s="160" t="n">
        <f aca="false">ОИ1!I75</f>
        <v>0</v>
      </c>
      <c r="J81" s="160" t="n">
        <f aca="false">ОИ1!J75</f>
        <v>0</v>
      </c>
      <c r="K81" s="160" t="n">
        <f aca="false">ОИ1!K75</f>
        <v>0</v>
      </c>
      <c r="L81" s="160" t="n">
        <f aca="false">ОИ1!L75</f>
        <v>0</v>
      </c>
      <c r="M81" s="160" t="n">
        <f aca="false">ОИ1!M75</f>
        <v>0</v>
      </c>
      <c r="N81" s="160" t="n">
        <f aca="false">ОИ1!N75</f>
        <v>0</v>
      </c>
      <c r="O81" s="160" t="n">
        <f aca="false">ОИ1!O75</f>
        <v>0</v>
      </c>
      <c r="P81" s="160" t="n">
        <f aca="false">ОИ1!P75</f>
        <v>0</v>
      </c>
      <c r="Q81" s="160" t="n">
        <f aca="false">ОИ1!Q75</f>
        <v>0</v>
      </c>
      <c r="R81" s="160" t="n">
        <f aca="false">ОИ1!R75</f>
        <v>0.629153792105539</v>
      </c>
    </row>
    <row r="82" customFormat="false" ht="15.75" hidden="false" customHeight="false" outlineLevel="0" collapsed="false">
      <c r="A82" s="166" t="n">
        <v>75</v>
      </c>
      <c r="B82" s="166" t="s">
        <v>76</v>
      </c>
      <c r="C82" s="160" t="e">
        <f aca="false">ОИ1!C76</f>
        <v>#VALUE!</v>
      </c>
      <c r="D82" s="160" t="e">
        <f aca="false">ОИ1!D76</f>
        <v>#VALUE!</v>
      </c>
      <c r="E82" s="160" t="n">
        <f aca="false">ОИ1!E76</f>
        <v>0</v>
      </c>
      <c r="F82" s="160" t="n">
        <f aca="false">ОИ1!F76</f>
        <v>0</v>
      </c>
      <c r="G82" s="160" t="n">
        <f aca="false">ОИ1!G76</f>
        <v>0</v>
      </c>
      <c r="H82" s="160" t="n">
        <f aca="false">ОИ1!H76</f>
        <v>0</v>
      </c>
      <c r="I82" s="160" t="n">
        <f aca="false">ОИ1!I76</f>
        <v>0</v>
      </c>
      <c r="J82" s="160" t="n">
        <f aca="false">ОИ1!J76</f>
        <v>0</v>
      </c>
      <c r="K82" s="160" t="n">
        <f aca="false">ОИ1!K76</f>
        <v>0</v>
      </c>
      <c r="L82" s="160" t="n">
        <f aca="false">ОИ1!L76</f>
        <v>0</v>
      </c>
      <c r="M82" s="160" t="n">
        <f aca="false">ОИ1!M76</f>
        <v>0</v>
      </c>
      <c r="N82" s="160" t="n">
        <f aca="false">ОИ1!N76</f>
        <v>0</v>
      </c>
      <c r="O82" s="160" t="n">
        <f aca="false">ОИ1!O76</f>
        <v>0</v>
      </c>
      <c r="P82" s="160" t="n">
        <f aca="false">ОИ1!P76</f>
        <v>0</v>
      </c>
      <c r="Q82" s="160" t="n">
        <f aca="false">ОИ1!Q76</f>
        <v>0</v>
      </c>
      <c r="R82" s="160" t="n">
        <f aca="false">ОИ1!R76</f>
        <v>0.663441322269833</v>
      </c>
    </row>
    <row r="83" customFormat="false" ht="15.75" hidden="false" customHeight="false" outlineLevel="0" collapsed="false">
      <c r="A83" s="166" t="n">
        <v>76</v>
      </c>
      <c r="B83" s="166" t="s">
        <v>77</v>
      </c>
      <c r="C83" s="160" t="e">
        <f aca="false">ОИ1!C77</f>
        <v>#VALUE!</v>
      </c>
      <c r="D83" s="160" t="e">
        <f aca="false">ОИ1!D77</f>
        <v>#VALUE!</v>
      </c>
      <c r="E83" s="160" t="n">
        <f aca="false">ОИ1!E77</f>
        <v>0</v>
      </c>
      <c r="F83" s="160" t="n">
        <f aca="false">ОИ1!F77</f>
        <v>0</v>
      </c>
      <c r="G83" s="160" t="n">
        <f aca="false">ОИ1!G77</f>
        <v>0</v>
      </c>
      <c r="H83" s="160" t="n">
        <f aca="false">ОИ1!H77</f>
        <v>0</v>
      </c>
      <c r="I83" s="160" t="n">
        <f aca="false">ОИ1!I77</f>
        <v>0</v>
      </c>
      <c r="J83" s="160" t="n">
        <f aca="false">ОИ1!J77</f>
        <v>0</v>
      </c>
      <c r="K83" s="160" t="n">
        <f aca="false">ОИ1!K77</f>
        <v>0</v>
      </c>
      <c r="L83" s="160" t="n">
        <f aca="false">ОИ1!L77</f>
        <v>0</v>
      </c>
      <c r="M83" s="160" t="n">
        <f aca="false">ОИ1!M77</f>
        <v>0</v>
      </c>
      <c r="N83" s="160" t="n">
        <f aca="false">ОИ1!N77</f>
        <v>0</v>
      </c>
      <c r="O83" s="160" t="n">
        <f aca="false">ОИ1!O77</f>
        <v>0</v>
      </c>
      <c r="P83" s="160" t="n">
        <f aca="false">ОИ1!P77</f>
        <v>0</v>
      </c>
      <c r="Q83" s="160" t="n">
        <f aca="false">ОИ1!Q77</f>
        <v>0</v>
      </c>
      <c r="R83" s="160" t="n">
        <f aca="false">ОИ1!R77</f>
        <v>0.608798787638704</v>
      </c>
    </row>
    <row r="84" customFormat="false" ht="15.75" hidden="false" customHeight="false" outlineLevel="0" collapsed="false">
      <c r="A84" s="166" t="n">
        <v>77</v>
      </c>
      <c r="B84" s="166" t="s">
        <v>78</v>
      </c>
      <c r="C84" s="160" t="e">
        <f aca="false">ОИ1!C78</f>
        <v>#VALUE!</v>
      </c>
      <c r="D84" s="160" t="e">
        <f aca="false">ОИ1!D78</f>
        <v>#VALUE!</v>
      </c>
      <c r="E84" s="160" t="n">
        <f aca="false">ОИ1!E78</f>
        <v>0</v>
      </c>
      <c r="F84" s="160" t="n">
        <f aca="false">ОИ1!F78</f>
        <v>0</v>
      </c>
      <c r="G84" s="160" t="n">
        <f aca="false">ОИ1!G78</f>
        <v>0</v>
      </c>
      <c r="H84" s="160" t="n">
        <f aca="false">ОИ1!H78</f>
        <v>0</v>
      </c>
      <c r="I84" s="160" t="n">
        <f aca="false">ОИ1!I78</f>
        <v>0</v>
      </c>
      <c r="J84" s="160" t="n">
        <f aca="false">ОИ1!J78</f>
        <v>0</v>
      </c>
      <c r="K84" s="160" t="n">
        <f aca="false">ОИ1!K78</f>
        <v>0</v>
      </c>
      <c r="L84" s="160" t="n">
        <f aca="false">ОИ1!L78</f>
        <v>0</v>
      </c>
      <c r="M84" s="160" t="n">
        <f aca="false">ОИ1!M78</f>
        <v>0</v>
      </c>
      <c r="N84" s="160" t="n">
        <f aca="false">ОИ1!N78</f>
        <v>0</v>
      </c>
      <c r="O84" s="160" t="n">
        <f aca="false">ОИ1!O78</f>
        <v>0</v>
      </c>
      <c r="P84" s="160" t="n">
        <f aca="false">ОИ1!P78</f>
        <v>0</v>
      </c>
      <c r="Q84" s="160" t="n">
        <f aca="false">ОИ1!Q78</f>
        <v>0</v>
      </c>
      <c r="R84" s="160" t="n">
        <f aca="false">ОИ1!R78</f>
        <v>0.662228954569407</v>
      </c>
    </row>
    <row r="85" customFormat="false" ht="15.75" hidden="false" customHeight="false" outlineLevel="0" collapsed="false">
      <c r="A85" s="166" t="n">
        <v>78</v>
      </c>
      <c r="B85" s="166" t="s">
        <v>79</v>
      </c>
      <c r="C85" s="160" t="e">
        <f aca="false">ОИ1!C79</f>
        <v>#VALUE!</v>
      </c>
      <c r="D85" s="160" t="e">
        <f aca="false">ОИ1!D79</f>
        <v>#VALUE!</v>
      </c>
      <c r="E85" s="160" t="n">
        <f aca="false">ОИ1!E79</f>
        <v>0</v>
      </c>
      <c r="F85" s="160" t="n">
        <f aca="false">ОИ1!F79</f>
        <v>0</v>
      </c>
      <c r="G85" s="160" t="n">
        <f aca="false">ОИ1!G79</f>
        <v>0</v>
      </c>
      <c r="H85" s="160" t="n">
        <f aca="false">ОИ1!H79</f>
        <v>0</v>
      </c>
      <c r="I85" s="160" t="n">
        <f aca="false">ОИ1!I79</f>
        <v>0</v>
      </c>
      <c r="J85" s="160" t="n">
        <f aca="false">ОИ1!J79</f>
        <v>0</v>
      </c>
      <c r="K85" s="160" t="n">
        <f aca="false">ОИ1!K79</f>
        <v>0</v>
      </c>
      <c r="L85" s="160" t="n">
        <f aca="false">ОИ1!L79</f>
        <v>0</v>
      </c>
      <c r="M85" s="160" t="n">
        <f aca="false">ОИ1!M79</f>
        <v>0</v>
      </c>
      <c r="N85" s="160" t="n">
        <f aca="false">ОИ1!N79</f>
        <v>0</v>
      </c>
      <c r="O85" s="160" t="n">
        <f aca="false">ОИ1!O79</f>
        <v>0</v>
      </c>
      <c r="P85" s="160" t="n">
        <f aca="false">ОИ1!P79</f>
        <v>0</v>
      </c>
      <c r="Q85" s="160" t="n">
        <f aca="false">ОИ1!Q79</f>
        <v>0</v>
      </c>
      <c r="R85" s="160" t="n">
        <f aca="false">ОИ1!R79</f>
        <v>0.489456958851511</v>
      </c>
    </row>
    <row r="86" customFormat="false" ht="15.75" hidden="false" customHeight="false" outlineLevel="0" collapsed="false">
      <c r="A86" s="166" t="n">
        <v>79</v>
      </c>
      <c r="B86" s="166" t="s">
        <v>80</v>
      </c>
      <c r="C86" s="160" t="e">
        <f aca="false">ОИ1!C80</f>
        <v>#VALUE!</v>
      </c>
      <c r="D86" s="160" t="e">
        <f aca="false">ОИ1!D80</f>
        <v>#VALUE!</v>
      </c>
      <c r="E86" s="160" t="n">
        <f aca="false">ОИ1!E80</f>
        <v>0</v>
      </c>
      <c r="F86" s="160" t="n">
        <f aca="false">ОИ1!F80</f>
        <v>0</v>
      </c>
      <c r="G86" s="160" t="n">
        <f aca="false">ОИ1!G80</f>
        <v>0</v>
      </c>
      <c r="H86" s="160" t="n">
        <f aca="false">ОИ1!H80</f>
        <v>0</v>
      </c>
      <c r="I86" s="160" t="n">
        <f aca="false">ОИ1!I80</f>
        <v>0</v>
      </c>
      <c r="J86" s="160" t="n">
        <f aca="false">ОИ1!J80</f>
        <v>0</v>
      </c>
      <c r="K86" s="160" t="n">
        <f aca="false">ОИ1!K80</f>
        <v>0</v>
      </c>
      <c r="L86" s="160" t="n">
        <f aca="false">ОИ1!L80</f>
        <v>0</v>
      </c>
      <c r="M86" s="160" t="n">
        <f aca="false">ОИ1!M80</f>
        <v>0</v>
      </c>
      <c r="N86" s="160" t="n">
        <f aca="false">ОИ1!N80</f>
        <v>0</v>
      </c>
      <c r="O86" s="160" t="n">
        <f aca="false">ОИ1!O80</f>
        <v>0</v>
      </c>
      <c r="P86" s="160" t="n">
        <f aca="false">ОИ1!P80</f>
        <v>0</v>
      </c>
      <c r="Q86" s="160" t="n">
        <f aca="false">ОИ1!Q80</f>
        <v>0</v>
      </c>
      <c r="R86" s="160" t="n">
        <f aca="false">ОИ1!R80</f>
        <v>0.681206536512859</v>
      </c>
    </row>
    <row r="87" customFormat="false" ht="15.75" hidden="false" customHeight="false" outlineLevel="0" collapsed="false">
      <c r="A87" s="166" t="n">
        <v>80</v>
      </c>
      <c r="B87" s="166" t="s">
        <v>81</v>
      </c>
      <c r="C87" s="160" t="e">
        <f aca="false">ОИ1!C81</f>
        <v>#VALUE!</v>
      </c>
      <c r="D87" s="160" t="e">
        <f aca="false">ОИ1!D81</f>
        <v>#VALUE!</v>
      </c>
      <c r="E87" s="160" t="n">
        <f aca="false">ОИ1!E81</f>
        <v>0</v>
      </c>
      <c r="F87" s="160" t="n">
        <f aca="false">ОИ1!F81</f>
        <v>0</v>
      </c>
      <c r="G87" s="160" t="n">
        <f aca="false">ОИ1!G81</f>
        <v>0</v>
      </c>
      <c r="H87" s="160" t="n">
        <f aca="false">ОИ1!H81</f>
        <v>0</v>
      </c>
      <c r="I87" s="160" t="n">
        <f aca="false">ОИ1!I81</f>
        <v>0</v>
      </c>
      <c r="J87" s="160" t="n">
        <f aca="false">ОИ1!J81</f>
        <v>0</v>
      </c>
      <c r="K87" s="160" t="n">
        <f aca="false">ОИ1!K81</f>
        <v>0</v>
      </c>
      <c r="L87" s="160" t="n">
        <f aca="false">ОИ1!L81</f>
        <v>0</v>
      </c>
      <c r="M87" s="160" t="n">
        <f aca="false">ОИ1!M81</f>
        <v>0</v>
      </c>
      <c r="N87" s="160" t="n">
        <f aca="false">ОИ1!N81</f>
        <v>0</v>
      </c>
      <c r="O87" s="160" t="n">
        <f aca="false">ОИ1!O81</f>
        <v>0</v>
      </c>
      <c r="P87" s="160" t="n">
        <f aca="false">ОИ1!P81</f>
        <v>0</v>
      </c>
      <c r="Q87" s="160" t="n">
        <f aca="false">ОИ1!Q81</f>
        <v>0</v>
      </c>
      <c r="R87" s="160" t="n">
        <f aca="false">ОИ1!R81</f>
        <v>0.745556881455018</v>
      </c>
    </row>
    <row r="88" customFormat="false" ht="15.75" hidden="false" customHeight="false" outlineLevel="0" collapsed="false">
      <c r="A88" s="166" t="n">
        <v>81</v>
      </c>
      <c r="B88" s="166" t="s">
        <v>82</v>
      </c>
      <c r="C88" s="160" t="e">
        <f aca="false">ОИ1!C82</f>
        <v>#VALUE!</v>
      </c>
      <c r="D88" s="160" t="e">
        <f aca="false">ОИ1!D82</f>
        <v>#VALUE!</v>
      </c>
      <c r="E88" s="160" t="n">
        <f aca="false">ОИ1!E82</f>
        <v>0</v>
      </c>
      <c r="F88" s="160" t="n">
        <f aca="false">ОИ1!F82</f>
        <v>0</v>
      </c>
      <c r="G88" s="160" t="n">
        <f aca="false">ОИ1!G82</f>
        <v>0</v>
      </c>
      <c r="H88" s="160" t="n">
        <f aca="false">ОИ1!H82</f>
        <v>0</v>
      </c>
      <c r="I88" s="160" t="n">
        <f aca="false">ОИ1!I82</f>
        <v>0</v>
      </c>
      <c r="J88" s="160" t="n">
        <f aca="false">ОИ1!J82</f>
        <v>0</v>
      </c>
      <c r="K88" s="160" t="n">
        <f aca="false">ОИ1!K82</f>
        <v>0</v>
      </c>
      <c r="L88" s="160" t="n">
        <f aca="false">ОИ1!L82</f>
        <v>0</v>
      </c>
      <c r="M88" s="160" t="n">
        <f aca="false">ОИ1!M82</f>
        <v>0</v>
      </c>
      <c r="N88" s="160" t="n">
        <f aca="false">ОИ1!N82</f>
        <v>0</v>
      </c>
      <c r="O88" s="160" t="n">
        <f aca="false">ОИ1!O82</f>
        <v>0</v>
      </c>
      <c r="P88" s="160" t="n">
        <f aca="false">ОИ1!P82</f>
        <v>0</v>
      </c>
      <c r="Q88" s="160" t="n">
        <f aca="false">ОИ1!Q82</f>
        <v>0</v>
      </c>
      <c r="R88" s="160" t="n">
        <f aca="false">ОИ1!R82</f>
        <v>0.473746894118377</v>
      </c>
    </row>
    <row r="89" customFormat="false" ht="15.75" hidden="false" customHeight="false" outlineLevel="0" collapsed="false">
      <c r="A89" s="166" t="n">
        <v>82</v>
      </c>
      <c r="B89" s="166" t="s">
        <v>83</v>
      </c>
      <c r="C89" s="160" t="e">
        <f aca="false">ОИ1!C83</f>
        <v>#VALUE!</v>
      </c>
      <c r="D89" s="160" t="e">
        <f aca="false">ОИ1!D83</f>
        <v>#VALUE!</v>
      </c>
      <c r="E89" s="160" t="n">
        <f aca="false">ОИ1!E83</f>
        <v>0</v>
      </c>
      <c r="F89" s="160" t="n">
        <f aca="false">ОИ1!F83</f>
        <v>0</v>
      </c>
      <c r="G89" s="160" t="n">
        <f aca="false">ОИ1!G83</f>
        <v>0</v>
      </c>
      <c r="H89" s="160" t="n">
        <f aca="false">ОИ1!H83</f>
        <v>0</v>
      </c>
      <c r="I89" s="160" t="n">
        <f aca="false">ОИ1!I83</f>
        <v>0</v>
      </c>
      <c r="J89" s="160" t="n">
        <f aca="false">ОИ1!J83</f>
        <v>0</v>
      </c>
      <c r="K89" s="160" t="n">
        <f aca="false">ОИ1!K83</f>
        <v>0</v>
      </c>
      <c r="L89" s="160" t="n">
        <f aca="false">ОИ1!L83</f>
        <v>0</v>
      </c>
      <c r="M89" s="160" t="n">
        <f aca="false">ОИ1!M83</f>
        <v>0</v>
      </c>
      <c r="N89" s="160" t="n">
        <f aca="false">ОИ1!N83</f>
        <v>0</v>
      </c>
      <c r="O89" s="160" t="n">
        <f aca="false">ОИ1!O83</f>
        <v>0</v>
      </c>
      <c r="P89" s="160" t="n">
        <f aca="false">ОИ1!P83</f>
        <v>0</v>
      </c>
      <c r="Q89" s="160" t="n">
        <f aca="false">ОИ1!Q83</f>
        <v>0</v>
      </c>
      <c r="R89" s="160" t="n">
        <f aca="false">ОИ1!R83</f>
        <v>0.717109885404703</v>
      </c>
    </row>
    <row r="93" customFormat="false" ht="30.75" hidden="false" customHeight="true" outlineLevel="0" collapsed="false"/>
    <row r="94" customFormat="false" ht="34.5" hidden="false" customHeight="true" outlineLevel="0" collapsed="false"/>
    <row r="95" customFormat="false" ht="30" hidden="false" customHeight="true" outlineLevel="0" collapsed="false"/>
    <row r="97" customFormat="false" ht="30.75" hidden="false" customHeight="true" outlineLevel="0" collapsed="false"/>
    <row r="98" customFormat="false" ht="30" hidden="false" customHeight="true" outlineLevel="0" collapsed="false"/>
    <row r="99" customFormat="false" ht="30" hidden="false" customHeight="true" outlineLevel="0" collapsed="false"/>
    <row r="100" customFormat="false" ht="34.5" hidden="false" customHeight="true" outlineLevel="0" collapsed="false"/>
    <row r="101" customFormat="false" ht="23.25" hidden="false" customHeight="true" outlineLevel="0" collapsed="false"/>
    <row r="103" customFormat="false" ht="15.75" hidden="false" customHeight="false" outlineLevel="0" collapsed="false">
      <c r="A103" s="1" t="s">
        <v>0</v>
      </c>
      <c r="B103" s="1"/>
      <c r="C103" s="1" t="n">
        <v>2005</v>
      </c>
      <c r="D103" s="1" t="n">
        <v>2006</v>
      </c>
      <c r="E103" s="1" t="n">
        <v>2007</v>
      </c>
      <c r="F103" s="1" t="n">
        <v>2008</v>
      </c>
      <c r="G103" s="1" t="n">
        <v>2009</v>
      </c>
      <c r="H103" s="1" t="n">
        <v>2010</v>
      </c>
      <c r="I103" s="1" t="n">
        <v>2011</v>
      </c>
      <c r="J103" s="1" t="n">
        <v>2012</v>
      </c>
      <c r="K103" s="1" t="n">
        <v>2013</v>
      </c>
      <c r="L103" s="1" t="n">
        <v>2014</v>
      </c>
      <c r="M103" s="1" t="n">
        <v>2015</v>
      </c>
      <c r="N103" s="1" t="n">
        <v>2016</v>
      </c>
      <c r="O103" s="1" t="n">
        <v>2017</v>
      </c>
      <c r="P103" s="1" t="n">
        <v>2018</v>
      </c>
      <c r="Q103" s="1" t="n">
        <v>2019</v>
      </c>
      <c r="R103" s="1" t="n">
        <v>2020</v>
      </c>
    </row>
    <row r="104" customFormat="false" ht="15.75" hidden="false" customHeight="false" outlineLevel="0" collapsed="false">
      <c r="A104" s="1" t="n">
        <v>74</v>
      </c>
      <c r="B104" s="1" t="s">
        <v>75</v>
      </c>
      <c r="C104" s="155" t="e">
        <f aca="false">ОИ2!C75</f>
        <v>#VALUE!</v>
      </c>
      <c r="D104" s="155" t="e">
        <f aca="false">ОИ2!D75</f>
        <v>#VALUE!</v>
      </c>
      <c r="E104" s="155" t="n">
        <f aca="false">ОИ2!E75</f>
        <v>0</v>
      </c>
      <c r="F104" s="155" t="n">
        <f aca="false">ОИ2!F75</f>
        <v>0</v>
      </c>
      <c r="G104" s="155" t="n">
        <f aca="false">ОИ2!G75</f>
        <v>0</v>
      </c>
      <c r="H104" s="155" t="n">
        <f aca="false">ОИ2!H75</f>
        <v>0</v>
      </c>
      <c r="I104" s="155" t="n">
        <f aca="false">ОИ2!I75</f>
        <v>0</v>
      </c>
      <c r="J104" s="155" t="n">
        <f aca="false">ОИ2!J75</f>
        <v>0</v>
      </c>
      <c r="K104" s="155" t="n">
        <f aca="false">ОИ2!K75</f>
        <v>0</v>
      </c>
      <c r="L104" s="155" t="n">
        <f aca="false">ОИ2!L75</f>
        <v>0</v>
      </c>
      <c r="M104" s="155" t="n">
        <f aca="false">ОИ2!M75</f>
        <v>0</v>
      </c>
      <c r="N104" s="155" t="n">
        <f aca="false">ОИ2!N75</f>
        <v>0</v>
      </c>
      <c r="O104" s="155" t="n">
        <f aca="false">ОИ2!O75</f>
        <v>0</v>
      </c>
      <c r="P104" s="155" t="n">
        <f aca="false">ОИ2!P75</f>
        <v>0</v>
      </c>
      <c r="Q104" s="155" t="n">
        <f aca="false">ОИ2!Q75</f>
        <v>0</v>
      </c>
      <c r="R104" s="155" t="n">
        <f aca="false">ОИ2!R75</f>
        <v>0.0905931353850132</v>
      </c>
    </row>
    <row r="105" customFormat="false" ht="15.75" hidden="false" customHeight="false" outlineLevel="0" collapsed="false">
      <c r="A105" s="1" t="n">
        <v>75</v>
      </c>
      <c r="B105" s="1" t="s">
        <v>76</v>
      </c>
      <c r="C105" s="155" t="e">
        <f aca="false">ОИ2!C76</f>
        <v>#VALUE!</v>
      </c>
      <c r="D105" s="155" t="e">
        <f aca="false">ОИ2!D76</f>
        <v>#VALUE!</v>
      </c>
      <c r="E105" s="155" t="n">
        <f aca="false">ОИ2!E76</f>
        <v>0</v>
      </c>
      <c r="F105" s="155" t="n">
        <f aca="false">ОИ2!F76</f>
        <v>0</v>
      </c>
      <c r="G105" s="155" t="n">
        <f aca="false">ОИ2!G76</f>
        <v>0</v>
      </c>
      <c r="H105" s="155" t="n">
        <f aca="false">ОИ2!H76</f>
        <v>0</v>
      </c>
      <c r="I105" s="155" t="n">
        <f aca="false">ОИ2!I76</f>
        <v>0</v>
      </c>
      <c r="J105" s="155" t="n">
        <f aca="false">ОИ2!J76</f>
        <v>0</v>
      </c>
      <c r="K105" s="155" t="n">
        <f aca="false">ОИ2!K76</f>
        <v>0</v>
      </c>
      <c r="L105" s="155" t="n">
        <f aca="false">ОИ2!L76</f>
        <v>0</v>
      </c>
      <c r="M105" s="155" t="n">
        <f aca="false">ОИ2!M76</f>
        <v>0</v>
      </c>
      <c r="N105" s="155" t="n">
        <f aca="false">ОИ2!N76</f>
        <v>0</v>
      </c>
      <c r="O105" s="155" t="n">
        <f aca="false">ОИ2!O76</f>
        <v>0</v>
      </c>
      <c r="P105" s="155" t="n">
        <f aca="false">ОИ2!P76</f>
        <v>0</v>
      </c>
      <c r="Q105" s="155" t="n">
        <f aca="false">ОИ2!Q76</f>
        <v>0</v>
      </c>
      <c r="R105" s="155" t="n">
        <f aca="false">ОИ2!R76</f>
        <v>0.171251780927781</v>
      </c>
    </row>
    <row r="106" customFormat="false" ht="15.75" hidden="false" customHeight="false" outlineLevel="0" collapsed="false">
      <c r="A106" s="1" t="n">
        <v>76</v>
      </c>
      <c r="B106" s="1" t="s">
        <v>77</v>
      </c>
      <c r="C106" s="155" t="e">
        <f aca="false">ОИ2!C77</f>
        <v>#VALUE!</v>
      </c>
      <c r="D106" s="155" t="e">
        <f aca="false">ОИ2!D77</f>
        <v>#VALUE!</v>
      </c>
      <c r="E106" s="155" t="n">
        <f aca="false">ОИ2!E77</f>
        <v>0</v>
      </c>
      <c r="F106" s="155" t="n">
        <f aca="false">ОИ2!F77</f>
        <v>0</v>
      </c>
      <c r="G106" s="155" t="n">
        <f aca="false">ОИ2!G77</f>
        <v>0</v>
      </c>
      <c r="H106" s="155" t="n">
        <f aca="false">ОИ2!H77</f>
        <v>0</v>
      </c>
      <c r="I106" s="155" t="n">
        <f aca="false">ОИ2!I77</f>
        <v>0</v>
      </c>
      <c r="J106" s="155" t="n">
        <f aca="false">ОИ2!J77</f>
        <v>0</v>
      </c>
      <c r="K106" s="155" t="n">
        <f aca="false">ОИ2!K77</f>
        <v>0</v>
      </c>
      <c r="L106" s="155" t="n">
        <f aca="false">ОИ2!L77</f>
        <v>0</v>
      </c>
      <c r="M106" s="155" t="n">
        <f aca="false">ОИ2!M77</f>
        <v>0</v>
      </c>
      <c r="N106" s="155" t="n">
        <f aca="false">ОИ2!N77</f>
        <v>0</v>
      </c>
      <c r="O106" s="155" t="n">
        <f aca="false">ОИ2!O77</f>
        <v>0</v>
      </c>
      <c r="P106" s="155" t="n">
        <f aca="false">ОИ2!P77</f>
        <v>0</v>
      </c>
      <c r="Q106" s="155" t="n">
        <f aca="false">ОИ2!Q77</f>
        <v>0</v>
      </c>
      <c r="R106" s="155" t="n">
        <f aca="false">ОИ2!R77</f>
        <v>0.0752863393340042</v>
      </c>
    </row>
    <row r="107" customFormat="false" ht="15.75" hidden="false" customHeight="false" outlineLevel="0" collapsed="false">
      <c r="A107" s="1" t="n">
        <v>77</v>
      </c>
      <c r="B107" s="1" t="s">
        <v>78</v>
      </c>
      <c r="C107" s="155" t="e">
        <f aca="false">ОИ2!C78</f>
        <v>#VALUE!</v>
      </c>
      <c r="D107" s="155" t="e">
        <f aca="false">ОИ2!D78</f>
        <v>#VALUE!</v>
      </c>
      <c r="E107" s="155" t="n">
        <f aca="false">ОИ2!E78</f>
        <v>0</v>
      </c>
      <c r="F107" s="155" t="n">
        <f aca="false">ОИ2!F78</f>
        <v>0</v>
      </c>
      <c r="G107" s="155" t="n">
        <f aca="false">ОИ2!G78</f>
        <v>0</v>
      </c>
      <c r="H107" s="155" t="n">
        <f aca="false">ОИ2!H78</f>
        <v>0</v>
      </c>
      <c r="I107" s="155" t="n">
        <f aca="false">ОИ2!I78</f>
        <v>0</v>
      </c>
      <c r="J107" s="155" t="n">
        <f aca="false">ОИ2!J78</f>
        <v>0</v>
      </c>
      <c r="K107" s="155" t="n">
        <f aca="false">ОИ2!K78</f>
        <v>0</v>
      </c>
      <c r="L107" s="155" t="n">
        <f aca="false">ОИ2!L78</f>
        <v>0</v>
      </c>
      <c r="M107" s="155" t="n">
        <f aca="false">ОИ2!M78</f>
        <v>0</v>
      </c>
      <c r="N107" s="155" t="n">
        <f aca="false">ОИ2!N78</f>
        <v>0</v>
      </c>
      <c r="O107" s="155" t="n">
        <f aca="false">ОИ2!O78</f>
        <v>0</v>
      </c>
      <c r="P107" s="155" t="n">
        <f aca="false">ОИ2!P78</f>
        <v>0</v>
      </c>
      <c r="Q107" s="155" t="n">
        <f aca="false">ОИ2!Q78</f>
        <v>0</v>
      </c>
      <c r="R107" s="155" t="n">
        <f aca="false">ОИ2!R78</f>
        <v>0.421713950845814</v>
      </c>
    </row>
    <row r="108" customFormat="false" ht="15.75" hidden="false" customHeight="false" outlineLevel="0" collapsed="false">
      <c r="A108" s="1" t="n">
        <v>78</v>
      </c>
      <c r="B108" s="1" t="s">
        <v>79</v>
      </c>
      <c r="C108" s="155" t="e">
        <f aca="false">ОИ2!C79</f>
        <v>#VALUE!</v>
      </c>
      <c r="D108" s="155" t="e">
        <f aca="false">ОИ2!D79</f>
        <v>#VALUE!</v>
      </c>
      <c r="E108" s="155" t="n">
        <f aca="false">ОИ2!E79</f>
        <v>0</v>
      </c>
      <c r="F108" s="155" t="n">
        <f aca="false">ОИ2!F79</f>
        <v>0</v>
      </c>
      <c r="G108" s="155" t="n">
        <f aca="false">ОИ2!G79</f>
        <v>0</v>
      </c>
      <c r="H108" s="155" t="n">
        <f aca="false">ОИ2!H79</f>
        <v>0</v>
      </c>
      <c r="I108" s="155" t="n">
        <f aca="false">ОИ2!I79</f>
        <v>0</v>
      </c>
      <c r="J108" s="155" t="n">
        <f aca="false">ОИ2!J79</f>
        <v>0</v>
      </c>
      <c r="K108" s="155" t="n">
        <f aca="false">ОИ2!K79</f>
        <v>0</v>
      </c>
      <c r="L108" s="155" t="n">
        <f aca="false">ОИ2!L79</f>
        <v>0</v>
      </c>
      <c r="M108" s="155" t="n">
        <f aca="false">ОИ2!M79</f>
        <v>0</v>
      </c>
      <c r="N108" s="155" t="n">
        <f aca="false">ОИ2!N79</f>
        <v>0</v>
      </c>
      <c r="O108" s="155" t="n">
        <f aca="false">ОИ2!O79</f>
        <v>0</v>
      </c>
      <c r="P108" s="155" t="n">
        <f aca="false">ОИ2!P79</f>
        <v>0</v>
      </c>
      <c r="Q108" s="155" t="n">
        <f aca="false">ОИ2!Q79</f>
        <v>0</v>
      </c>
      <c r="R108" s="155" t="n">
        <f aca="false">ОИ2!R79</f>
        <v>0.0561810197950413</v>
      </c>
    </row>
    <row r="109" customFormat="false" ht="15.75" hidden="false" customHeight="false" outlineLevel="0" collapsed="false">
      <c r="A109" s="1" t="n">
        <v>79</v>
      </c>
      <c r="B109" s="1" t="s">
        <v>80</v>
      </c>
      <c r="C109" s="155" t="e">
        <f aca="false">ОИ2!C80</f>
        <v>#VALUE!</v>
      </c>
      <c r="D109" s="155" t="e">
        <f aca="false">ОИ2!D80</f>
        <v>#VALUE!</v>
      </c>
      <c r="E109" s="155" t="n">
        <f aca="false">ОИ2!E80</f>
        <v>0</v>
      </c>
      <c r="F109" s="155" t="n">
        <f aca="false">ОИ2!F80</f>
        <v>0</v>
      </c>
      <c r="G109" s="155" t="n">
        <f aca="false">ОИ2!G80</f>
        <v>0</v>
      </c>
      <c r="H109" s="155" t="n">
        <f aca="false">ОИ2!H80</f>
        <v>0</v>
      </c>
      <c r="I109" s="155" t="n">
        <f aca="false">ОИ2!I80</f>
        <v>0</v>
      </c>
      <c r="J109" s="155" t="n">
        <f aca="false">ОИ2!J80</f>
        <v>0</v>
      </c>
      <c r="K109" s="155" t="n">
        <f aca="false">ОИ2!K80</f>
        <v>0</v>
      </c>
      <c r="L109" s="155" t="n">
        <f aca="false">ОИ2!L80</f>
        <v>0</v>
      </c>
      <c r="M109" s="155" t="n">
        <f aca="false">ОИ2!M80</f>
        <v>0</v>
      </c>
      <c r="N109" s="155" t="n">
        <f aca="false">ОИ2!N80</f>
        <v>0</v>
      </c>
      <c r="O109" s="155" t="n">
        <f aca="false">ОИ2!O80</f>
        <v>0</v>
      </c>
      <c r="P109" s="155" t="n">
        <f aca="false">ОИ2!P80</f>
        <v>0</v>
      </c>
      <c r="Q109" s="155" t="n">
        <f aca="false">ОИ2!Q80</f>
        <v>0</v>
      </c>
      <c r="R109" s="155" t="n">
        <f aca="false">ОИ2!R80</f>
        <v>0.0938321204504549</v>
      </c>
    </row>
    <row r="110" customFormat="false" ht="15.75" hidden="false" customHeight="false" outlineLevel="0" collapsed="false">
      <c r="A110" s="1" t="n">
        <v>80</v>
      </c>
      <c r="B110" s="1" t="s">
        <v>81</v>
      </c>
      <c r="C110" s="155" t="e">
        <f aca="false">ОИ2!C81</f>
        <v>#VALUE!</v>
      </c>
      <c r="D110" s="155" t="e">
        <f aca="false">ОИ2!D81</f>
        <v>#VALUE!</v>
      </c>
      <c r="E110" s="155" t="n">
        <f aca="false">ОИ2!E81</f>
        <v>0</v>
      </c>
      <c r="F110" s="155" t="n">
        <f aca="false">ОИ2!F81</f>
        <v>0</v>
      </c>
      <c r="G110" s="155" t="n">
        <f aca="false">ОИ2!G81</f>
        <v>0</v>
      </c>
      <c r="H110" s="155" t="n">
        <f aca="false">ОИ2!H81</f>
        <v>0</v>
      </c>
      <c r="I110" s="155" t="n">
        <f aca="false">ОИ2!I81</f>
        <v>0</v>
      </c>
      <c r="J110" s="155" t="n">
        <f aca="false">ОИ2!J81</f>
        <v>0</v>
      </c>
      <c r="K110" s="155" t="n">
        <f aca="false">ОИ2!K81</f>
        <v>0</v>
      </c>
      <c r="L110" s="155" t="n">
        <f aca="false">ОИ2!L81</f>
        <v>0</v>
      </c>
      <c r="M110" s="155" t="n">
        <f aca="false">ОИ2!M81</f>
        <v>0</v>
      </c>
      <c r="N110" s="155" t="n">
        <f aca="false">ОИ2!N81</f>
        <v>0</v>
      </c>
      <c r="O110" s="155" t="n">
        <f aca="false">ОИ2!O81</f>
        <v>0</v>
      </c>
      <c r="P110" s="155" t="n">
        <f aca="false">ОИ2!P81</f>
        <v>0</v>
      </c>
      <c r="Q110" s="155" t="n">
        <f aca="false">ОИ2!Q81</f>
        <v>0</v>
      </c>
      <c r="R110" s="155" t="n">
        <f aca="false">ОИ2!R81</f>
        <v>0.22606415505431</v>
      </c>
    </row>
    <row r="111" customFormat="false" ht="15.75" hidden="false" customHeight="false" outlineLevel="0" collapsed="false">
      <c r="A111" s="1" t="n">
        <v>81</v>
      </c>
      <c r="B111" s="1" t="s">
        <v>82</v>
      </c>
      <c r="C111" s="155" t="n">
        <f aca="false">ОИ2!C82</f>
        <v>0</v>
      </c>
      <c r="D111" s="155" t="e">
        <f aca="false">ОИ2!D82</f>
        <v>#VALUE!</v>
      </c>
      <c r="E111" s="155" t="n">
        <f aca="false">ОИ2!E82</f>
        <v>0</v>
      </c>
      <c r="F111" s="155" t="n">
        <f aca="false">ОИ2!F82</f>
        <v>0</v>
      </c>
      <c r="G111" s="155" t="n">
        <f aca="false">ОИ2!G82</f>
        <v>0</v>
      </c>
      <c r="H111" s="155" t="n">
        <f aca="false">ОИ2!H82</f>
        <v>0</v>
      </c>
      <c r="I111" s="155" t="n">
        <f aca="false">ОИ2!I82</f>
        <v>0</v>
      </c>
      <c r="J111" s="155" t="n">
        <f aca="false">ОИ2!J82</f>
        <v>0</v>
      </c>
      <c r="K111" s="155" t="n">
        <f aca="false">ОИ2!K82</f>
        <v>0</v>
      </c>
      <c r="L111" s="155" t="n">
        <f aca="false">ОИ2!L82</f>
        <v>0</v>
      </c>
      <c r="M111" s="155" t="n">
        <f aca="false">ОИ2!M82</f>
        <v>0</v>
      </c>
      <c r="N111" s="155" t="n">
        <f aca="false">ОИ2!N82</f>
        <v>0</v>
      </c>
      <c r="O111" s="155" t="n">
        <f aca="false">ОИ2!O82</f>
        <v>0</v>
      </c>
      <c r="P111" s="155" t="n">
        <f aca="false">ОИ2!P82</f>
        <v>0</v>
      </c>
      <c r="Q111" s="155" t="n">
        <f aca="false">ОИ2!Q82</f>
        <v>0</v>
      </c>
      <c r="R111" s="155" t="n">
        <f aca="false">ОИ2!R82</f>
        <v>0.0444081669057999</v>
      </c>
    </row>
    <row r="112" customFormat="false" ht="15.75" hidden="false" customHeight="false" outlineLevel="0" collapsed="false">
      <c r="A112" s="1" t="n">
        <v>82</v>
      </c>
      <c r="B112" s="1" t="s">
        <v>83</v>
      </c>
      <c r="C112" s="155" t="n">
        <f aca="false">ОИ2!C83</f>
        <v>0</v>
      </c>
      <c r="D112" s="155" t="e">
        <f aca="false">ОИ2!D83</f>
        <v>#VALUE!</v>
      </c>
      <c r="E112" s="155" t="n">
        <f aca="false">ОИ2!E83</f>
        <v>0</v>
      </c>
      <c r="F112" s="155" t="n">
        <f aca="false">ОИ2!F83</f>
        <v>0</v>
      </c>
      <c r="G112" s="155" t="n">
        <f aca="false">ОИ2!G83</f>
        <v>0</v>
      </c>
      <c r="H112" s="155" t="n">
        <f aca="false">ОИ2!H83</f>
        <v>0</v>
      </c>
      <c r="I112" s="155" t="n">
        <f aca="false">ОИ2!I83</f>
        <v>0</v>
      </c>
      <c r="J112" s="155" t="n">
        <f aca="false">ОИ2!J83</f>
        <v>0</v>
      </c>
      <c r="K112" s="155" t="n">
        <f aca="false">ОИ2!K83</f>
        <v>0</v>
      </c>
      <c r="L112" s="155" t="n">
        <f aca="false">ОИ2!L83</f>
        <v>0</v>
      </c>
      <c r="M112" s="155" t="n">
        <f aca="false">ОИ2!M83</f>
        <v>0</v>
      </c>
      <c r="N112" s="155" t="n">
        <f aca="false">ОИ2!N83</f>
        <v>0</v>
      </c>
      <c r="O112" s="155" t="n">
        <f aca="false">ОИ2!O83</f>
        <v>0</v>
      </c>
      <c r="P112" s="155" t="n">
        <f aca="false">ОИ2!P83</f>
        <v>0</v>
      </c>
      <c r="Q112" s="155" t="n">
        <f aca="false">ОИ2!Q83</f>
        <v>0</v>
      </c>
      <c r="R112" s="155" t="n">
        <f aca="false">ОИ2!R83</f>
        <v>0.0555076568015273</v>
      </c>
    </row>
    <row r="119" customFormat="false" ht="25.5" hidden="false" customHeight="true" outlineLevel="0" collapsed="false"/>
    <row r="120" customFormat="false" ht="23.25" hidden="false" customHeight="true" outlineLevel="0" collapsed="false"/>
    <row r="122" customFormat="false" ht="22.5" hidden="false" customHeight="true" outlineLevel="0" collapsed="false"/>
    <row r="123" customFormat="false" ht="32.25" hidden="false" customHeight="true" outlineLevel="0" collapsed="false"/>
    <row r="124" customFormat="false" ht="35.25" hidden="false" customHeight="true" outlineLevel="0" collapsed="false"/>
    <row r="125" customFormat="false" ht="57.75" hidden="false" customHeight="true" outlineLevel="0" collapsed="false"/>
    <row r="129" customFormat="false" ht="15.75" hidden="false" customHeight="false" outlineLevel="0" collapsed="false">
      <c r="A129" s="1" t="s">
        <v>0</v>
      </c>
      <c r="B129" s="1"/>
      <c r="C129" s="1" t="n">
        <v>2005</v>
      </c>
      <c r="D129" s="1" t="n">
        <v>2006</v>
      </c>
      <c r="E129" s="1" t="n">
        <v>2007</v>
      </c>
      <c r="F129" s="1" t="n">
        <v>2008</v>
      </c>
      <c r="G129" s="1" t="n">
        <v>2009</v>
      </c>
      <c r="H129" s="1" t="n">
        <v>2010</v>
      </c>
      <c r="I129" s="1" t="n">
        <v>2011</v>
      </c>
      <c r="J129" s="1" t="n">
        <v>2012</v>
      </c>
      <c r="K129" s="1" t="n">
        <v>2013</v>
      </c>
      <c r="L129" s="1" t="n">
        <v>2014</v>
      </c>
      <c r="M129" s="1" t="n">
        <v>2015</v>
      </c>
      <c r="N129" s="1" t="n">
        <v>2016</v>
      </c>
      <c r="O129" s="1" t="n">
        <v>2017</v>
      </c>
      <c r="P129" s="1" t="n">
        <v>2018</v>
      </c>
      <c r="Q129" s="1" t="n">
        <v>2019</v>
      </c>
      <c r="R129" s="1" t="n">
        <v>2020</v>
      </c>
    </row>
    <row r="130" customFormat="false" ht="15.75" hidden="false" customHeight="false" outlineLevel="0" collapsed="false">
      <c r="A130" s="1" t="n">
        <v>74</v>
      </c>
      <c r="B130" s="1" t="s">
        <v>75</v>
      </c>
      <c r="C130" s="155" t="e">
        <f aca="false">ОИ3!C75</f>
        <v>#VALUE!</v>
      </c>
      <c r="D130" s="155" t="e">
        <f aca="false">ОИ3!D75</f>
        <v>#VALUE!</v>
      </c>
      <c r="E130" s="155" t="n">
        <f aca="false">ОИ3!E75</f>
        <v>0</v>
      </c>
      <c r="F130" s="155" t="n">
        <f aca="false">ОИ3!F75</f>
        <v>0</v>
      </c>
      <c r="G130" s="155" t="n">
        <f aca="false">ОИ3!G75</f>
        <v>0</v>
      </c>
      <c r="H130" s="155" t="n">
        <f aca="false">ОИ3!H75</f>
        <v>0</v>
      </c>
      <c r="I130" s="155" t="n">
        <f aca="false">ОИ3!I75</f>
        <v>0</v>
      </c>
      <c r="J130" s="155" t="n">
        <f aca="false">ОИ3!J75</f>
        <v>0</v>
      </c>
      <c r="K130" s="155" t="n">
        <f aca="false">ОИ3!K75</f>
        <v>0</v>
      </c>
      <c r="L130" s="155" t="n">
        <f aca="false">ОИ3!L75</f>
        <v>0</v>
      </c>
      <c r="M130" s="155" t="n">
        <f aca="false">ОИ3!M75</f>
        <v>0</v>
      </c>
      <c r="N130" s="155" t="n">
        <f aca="false">ОИ3!N75</f>
        <v>0</v>
      </c>
      <c r="O130" s="155" t="n">
        <f aca="false">ОИ3!O75</f>
        <v>0</v>
      </c>
      <c r="P130" s="155" t="n">
        <f aca="false">ОИ3!P75</f>
        <v>0</v>
      </c>
      <c r="Q130" s="155" t="n">
        <f aca="false">ОИ3!Q75</f>
        <v>0</v>
      </c>
      <c r="R130" s="155" t="n">
        <f aca="false">ОИ3!R75</f>
        <v>0.592020724700997</v>
      </c>
    </row>
    <row r="131" customFormat="false" ht="15.75" hidden="false" customHeight="false" outlineLevel="0" collapsed="false">
      <c r="A131" s="1" t="n">
        <v>75</v>
      </c>
      <c r="B131" s="1" t="s">
        <v>76</v>
      </c>
      <c r="C131" s="155" t="e">
        <f aca="false">ОИ3!C76</f>
        <v>#VALUE!</v>
      </c>
      <c r="D131" s="155" t="e">
        <f aca="false">ОИ3!D76</f>
        <v>#VALUE!</v>
      </c>
      <c r="E131" s="155" t="n">
        <f aca="false">ОИ3!E76</f>
        <v>0</v>
      </c>
      <c r="F131" s="155" t="n">
        <f aca="false">ОИ3!F76</f>
        <v>0</v>
      </c>
      <c r="G131" s="155" t="n">
        <f aca="false">ОИ3!G76</f>
        <v>0</v>
      </c>
      <c r="H131" s="155" t="n">
        <f aca="false">ОИ3!H76</f>
        <v>0</v>
      </c>
      <c r="I131" s="155" t="n">
        <f aca="false">ОИ3!I76</f>
        <v>0</v>
      </c>
      <c r="J131" s="155" t="n">
        <f aca="false">ОИ3!J76</f>
        <v>0</v>
      </c>
      <c r="K131" s="155" t="n">
        <f aca="false">ОИ3!K76</f>
        <v>0</v>
      </c>
      <c r="L131" s="155" t="n">
        <f aca="false">ОИ3!L76</f>
        <v>0</v>
      </c>
      <c r="M131" s="155" t="n">
        <f aca="false">ОИ3!M76</f>
        <v>0</v>
      </c>
      <c r="N131" s="155" t="n">
        <f aca="false">ОИ3!N76</f>
        <v>0</v>
      </c>
      <c r="O131" s="155" t="n">
        <f aca="false">ОИ3!O76</f>
        <v>0</v>
      </c>
      <c r="P131" s="155" t="n">
        <f aca="false">ОИ3!P76</f>
        <v>0</v>
      </c>
      <c r="Q131" s="155" t="n">
        <f aca="false">ОИ3!Q76</f>
        <v>0</v>
      </c>
      <c r="R131" s="155" t="n">
        <f aca="false">ОИ3!R76</f>
        <v>0.58002338354523</v>
      </c>
    </row>
    <row r="132" customFormat="false" ht="15.75" hidden="false" customHeight="false" outlineLevel="0" collapsed="false">
      <c r="A132" s="1" t="n">
        <v>76</v>
      </c>
      <c r="B132" s="1" t="s">
        <v>77</v>
      </c>
      <c r="C132" s="155" t="e">
        <f aca="false">ОИ3!C77</f>
        <v>#VALUE!</v>
      </c>
      <c r="D132" s="155" t="e">
        <f aca="false">ОИ3!D77</f>
        <v>#VALUE!</v>
      </c>
      <c r="E132" s="155" t="n">
        <f aca="false">ОИ3!E77</f>
        <v>0</v>
      </c>
      <c r="F132" s="155" t="n">
        <f aca="false">ОИ3!F77</f>
        <v>0</v>
      </c>
      <c r="G132" s="155" t="n">
        <f aca="false">ОИ3!G77</f>
        <v>0</v>
      </c>
      <c r="H132" s="155" t="n">
        <f aca="false">ОИ3!H77</f>
        <v>0</v>
      </c>
      <c r="I132" s="155" t="n">
        <f aca="false">ОИ3!I77</f>
        <v>0</v>
      </c>
      <c r="J132" s="155" t="n">
        <f aca="false">ОИ3!J77</f>
        <v>0</v>
      </c>
      <c r="K132" s="155" t="n">
        <f aca="false">ОИ3!K77</f>
        <v>0</v>
      </c>
      <c r="L132" s="155" t="n">
        <f aca="false">ОИ3!L77</f>
        <v>0</v>
      </c>
      <c r="M132" s="155" t="n">
        <f aca="false">ОИ3!M77</f>
        <v>0</v>
      </c>
      <c r="N132" s="155" t="n">
        <f aca="false">ОИ3!N77</f>
        <v>0</v>
      </c>
      <c r="O132" s="155" t="n">
        <f aca="false">ОИ3!O77</f>
        <v>0</v>
      </c>
      <c r="P132" s="155" t="n">
        <f aca="false">ОИ3!P77</f>
        <v>0</v>
      </c>
      <c r="Q132" s="155" t="n">
        <f aca="false">ОИ3!Q77</f>
        <v>0</v>
      </c>
      <c r="R132" s="155" t="n">
        <f aca="false">ОИ3!R77</f>
        <v>0.453012359110539</v>
      </c>
    </row>
    <row r="133" customFormat="false" ht="15.75" hidden="false" customHeight="false" outlineLevel="0" collapsed="false">
      <c r="A133" s="1" t="n">
        <v>77</v>
      </c>
      <c r="B133" s="1" t="s">
        <v>78</v>
      </c>
      <c r="C133" s="155" t="e">
        <f aca="false">ОИ3!C78</f>
        <v>#VALUE!</v>
      </c>
      <c r="D133" s="155" t="e">
        <f aca="false">ОИ3!D78</f>
        <v>#VALUE!</v>
      </c>
      <c r="E133" s="155" t="n">
        <f aca="false">ОИ3!E78</f>
        <v>0</v>
      </c>
      <c r="F133" s="155" t="n">
        <f aca="false">ОИ3!F78</f>
        <v>0</v>
      </c>
      <c r="G133" s="155" t="n">
        <f aca="false">ОИ3!G78</f>
        <v>0</v>
      </c>
      <c r="H133" s="155" t="n">
        <f aca="false">ОИ3!H78</f>
        <v>0</v>
      </c>
      <c r="I133" s="155" t="n">
        <f aca="false">ОИ3!I78</f>
        <v>0</v>
      </c>
      <c r="J133" s="155" t="n">
        <f aca="false">ОИ3!J78</f>
        <v>0</v>
      </c>
      <c r="K133" s="155" t="n">
        <f aca="false">ОИ3!K78</f>
        <v>0</v>
      </c>
      <c r="L133" s="155" t="n">
        <f aca="false">ОИ3!L78</f>
        <v>0</v>
      </c>
      <c r="M133" s="155" t="n">
        <f aca="false">ОИ3!M78</f>
        <v>0</v>
      </c>
      <c r="N133" s="155" t="n">
        <f aca="false">ОИ3!N78</f>
        <v>0</v>
      </c>
      <c r="O133" s="155" t="n">
        <f aca="false">ОИ3!O78</f>
        <v>0</v>
      </c>
      <c r="P133" s="155" t="n">
        <f aca="false">ОИ3!P78</f>
        <v>0</v>
      </c>
      <c r="Q133" s="155" t="n">
        <f aca="false">ОИ3!Q78</f>
        <v>0</v>
      </c>
      <c r="R133" s="155" t="n">
        <f aca="false">ОИ3!R78</f>
        <v>0.570393414011851</v>
      </c>
    </row>
    <row r="134" customFormat="false" ht="15.75" hidden="false" customHeight="false" outlineLevel="0" collapsed="false">
      <c r="A134" s="1" t="n">
        <v>78</v>
      </c>
      <c r="B134" s="1" t="s">
        <v>79</v>
      </c>
      <c r="C134" s="155" t="e">
        <f aca="false">ОИ3!C79</f>
        <v>#VALUE!</v>
      </c>
      <c r="D134" s="155" t="e">
        <f aca="false">ОИ3!D79</f>
        <v>#VALUE!</v>
      </c>
      <c r="E134" s="155" t="n">
        <f aca="false">ОИ3!E79</f>
        <v>0</v>
      </c>
      <c r="F134" s="155" t="n">
        <f aca="false">ОИ3!F79</f>
        <v>0</v>
      </c>
      <c r="G134" s="155" t="n">
        <f aca="false">ОИ3!G79</f>
        <v>0</v>
      </c>
      <c r="H134" s="155" t="n">
        <f aca="false">ОИ3!H79</f>
        <v>0</v>
      </c>
      <c r="I134" s="155" t="n">
        <f aca="false">ОИ3!I79</f>
        <v>0</v>
      </c>
      <c r="J134" s="155" t="n">
        <f aca="false">ОИ3!J79</f>
        <v>0</v>
      </c>
      <c r="K134" s="155" t="n">
        <f aca="false">ОИ3!K79</f>
        <v>0</v>
      </c>
      <c r="L134" s="155" t="n">
        <f aca="false">ОИ3!L79</f>
        <v>0</v>
      </c>
      <c r="M134" s="155" t="n">
        <f aca="false">ОИ3!M79</f>
        <v>0</v>
      </c>
      <c r="N134" s="155" t="n">
        <f aca="false">ОИ3!N79</f>
        <v>0</v>
      </c>
      <c r="O134" s="155" t="n">
        <f aca="false">ОИ3!O79</f>
        <v>0</v>
      </c>
      <c r="P134" s="155" t="n">
        <f aca="false">ОИ3!P79</f>
        <v>0</v>
      </c>
      <c r="Q134" s="155" t="n">
        <f aca="false">ОИ3!Q79</f>
        <v>0</v>
      </c>
      <c r="R134" s="155" t="n">
        <f aca="false">ОИ3!R79</f>
        <v>0.459902122027186</v>
      </c>
    </row>
    <row r="135" customFormat="false" ht="15.75" hidden="false" customHeight="false" outlineLevel="0" collapsed="false">
      <c r="A135" s="1" t="n">
        <v>79</v>
      </c>
      <c r="B135" s="1" t="s">
        <v>80</v>
      </c>
      <c r="C135" s="155" t="e">
        <f aca="false">ОИ3!C80</f>
        <v>#VALUE!</v>
      </c>
      <c r="D135" s="155" t="e">
        <f aca="false">ОИ3!D80</f>
        <v>#VALUE!</v>
      </c>
      <c r="E135" s="155" t="n">
        <f aca="false">ОИ3!E80</f>
        <v>0</v>
      </c>
      <c r="F135" s="155" t="n">
        <f aca="false">ОИ3!F80</f>
        <v>0</v>
      </c>
      <c r="G135" s="155" t="n">
        <f aca="false">ОИ3!G80</f>
        <v>0</v>
      </c>
      <c r="H135" s="155" t="n">
        <f aca="false">ОИ3!H80</f>
        <v>0</v>
      </c>
      <c r="I135" s="155" t="n">
        <f aca="false">ОИ3!I80</f>
        <v>0</v>
      </c>
      <c r="J135" s="155" t="n">
        <f aca="false">ОИ3!J80</f>
        <v>0</v>
      </c>
      <c r="K135" s="155" t="n">
        <f aca="false">ОИ3!K80</f>
        <v>0</v>
      </c>
      <c r="L135" s="155" t="n">
        <f aca="false">ОИ3!L80</f>
        <v>0</v>
      </c>
      <c r="M135" s="155" t="n">
        <f aca="false">ОИ3!M80</f>
        <v>0</v>
      </c>
      <c r="N135" s="155" t="n">
        <f aca="false">ОИ3!N80</f>
        <v>0</v>
      </c>
      <c r="O135" s="155" t="n">
        <f aca="false">ОИ3!O80</f>
        <v>0</v>
      </c>
      <c r="P135" s="155" t="n">
        <f aca="false">ОИ3!P80</f>
        <v>0</v>
      </c>
      <c r="Q135" s="155" t="n">
        <f aca="false">ОИ3!Q80</f>
        <v>0</v>
      </c>
      <c r="R135" s="155" t="n">
        <f aca="false">ОИ3!R80</f>
        <v>0.617012834042342</v>
      </c>
    </row>
    <row r="136" customFormat="false" ht="15.75" hidden="false" customHeight="false" outlineLevel="0" collapsed="false">
      <c r="A136" s="1" t="n">
        <v>80</v>
      </c>
      <c r="B136" s="1" t="s">
        <v>81</v>
      </c>
      <c r="C136" s="155" t="e">
        <f aca="false">ОИ3!C81</f>
        <v>#VALUE!</v>
      </c>
      <c r="D136" s="155" t="e">
        <f aca="false">ОИ3!D81</f>
        <v>#VALUE!</v>
      </c>
      <c r="E136" s="155" t="n">
        <f aca="false">ОИ3!E81</f>
        <v>0</v>
      </c>
      <c r="F136" s="155" t="n">
        <f aca="false">ОИ3!F81</f>
        <v>0</v>
      </c>
      <c r="G136" s="155" t="n">
        <f aca="false">ОИ3!G81</f>
        <v>0</v>
      </c>
      <c r="H136" s="155" t="n">
        <f aca="false">ОИ3!H81</f>
        <v>0</v>
      </c>
      <c r="I136" s="155" t="n">
        <f aca="false">ОИ3!I81</f>
        <v>0</v>
      </c>
      <c r="J136" s="155" t="n">
        <f aca="false">ОИ3!J81</f>
        <v>0</v>
      </c>
      <c r="K136" s="155" t="n">
        <f aca="false">ОИ3!K81</f>
        <v>0</v>
      </c>
      <c r="L136" s="155" t="n">
        <f aca="false">ОИ3!L81</f>
        <v>0</v>
      </c>
      <c r="M136" s="155" t="n">
        <f aca="false">ОИ3!M81</f>
        <v>0</v>
      </c>
      <c r="N136" s="155" t="n">
        <f aca="false">ОИ3!N81</f>
        <v>0</v>
      </c>
      <c r="O136" s="155" t="n">
        <f aca="false">ОИ3!O81</f>
        <v>0</v>
      </c>
      <c r="P136" s="155" t="n">
        <f aca="false">ОИ3!P81</f>
        <v>0</v>
      </c>
      <c r="Q136" s="155" t="n">
        <f aca="false">ОИ3!Q81</f>
        <v>0</v>
      </c>
      <c r="R136" s="155" t="n">
        <f aca="false">ОИ3!R81</f>
        <v>0.631605377353619</v>
      </c>
    </row>
    <row r="137" customFormat="false" ht="15.75" hidden="false" customHeight="false" outlineLevel="0" collapsed="false">
      <c r="A137" s="1" t="n">
        <v>81</v>
      </c>
      <c r="B137" s="1" t="s">
        <v>82</v>
      </c>
      <c r="C137" s="155" t="e">
        <f aca="false">ОИ3!C82</f>
        <v>#VALUE!</v>
      </c>
      <c r="D137" s="155" t="e">
        <f aca="false">ОИ3!D82</f>
        <v>#VALUE!</v>
      </c>
      <c r="E137" s="155" t="n">
        <f aca="false">ОИ3!E82</f>
        <v>0</v>
      </c>
      <c r="F137" s="155" t="n">
        <f aca="false">ОИ3!F82</f>
        <v>0</v>
      </c>
      <c r="G137" s="155" t="n">
        <f aca="false">ОИ3!G82</f>
        <v>0</v>
      </c>
      <c r="H137" s="155" t="n">
        <f aca="false">ОИ3!H82</f>
        <v>0</v>
      </c>
      <c r="I137" s="155" t="n">
        <f aca="false">ОИ3!I82</f>
        <v>0</v>
      </c>
      <c r="J137" s="155" t="n">
        <f aca="false">ОИ3!J82</f>
        <v>0</v>
      </c>
      <c r="K137" s="155" t="n">
        <f aca="false">ОИ3!K82</f>
        <v>0</v>
      </c>
      <c r="L137" s="155" t="n">
        <f aca="false">ОИ3!L82</f>
        <v>0</v>
      </c>
      <c r="M137" s="155" t="n">
        <f aca="false">ОИ3!M82</f>
        <v>0</v>
      </c>
      <c r="N137" s="155" t="n">
        <f aca="false">ОИ3!N82</f>
        <v>0</v>
      </c>
      <c r="O137" s="155" t="n">
        <f aca="false">ОИ3!O82</f>
        <v>0</v>
      </c>
      <c r="P137" s="155" t="n">
        <f aca="false">ОИ3!P82</f>
        <v>0</v>
      </c>
      <c r="Q137" s="155" t="n">
        <f aca="false">ОИ3!Q82</f>
        <v>0</v>
      </c>
      <c r="R137" s="155" t="n">
        <f aca="false">ОИ3!R82</f>
        <v>0.327364980902188</v>
      </c>
    </row>
    <row r="138" customFormat="false" ht="15.75" hidden="false" customHeight="false" outlineLevel="0" collapsed="false">
      <c r="A138" s="1" t="n">
        <v>82</v>
      </c>
      <c r="B138" s="1" t="s">
        <v>83</v>
      </c>
      <c r="C138" s="155" t="e">
        <f aca="false">ОИ3!C83</f>
        <v>#VALUE!</v>
      </c>
      <c r="D138" s="155" t="e">
        <f aca="false">ОИ3!D83</f>
        <v>#VALUE!</v>
      </c>
      <c r="E138" s="155" t="n">
        <f aca="false">ОИ3!E83</f>
        <v>0</v>
      </c>
      <c r="F138" s="155" t="n">
        <f aca="false">ОИ3!F83</f>
        <v>0</v>
      </c>
      <c r="G138" s="155" t="n">
        <f aca="false">ОИ3!G83</f>
        <v>0</v>
      </c>
      <c r="H138" s="155" t="n">
        <f aca="false">ОИ3!H83</f>
        <v>0</v>
      </c>
      <c r="I138" s="155" t="n">
        <f aca="false">ОИ3!I83</f>
        <v>0</v>
      </c>
      <c r="J138" s="155" t="n">
        <f aca="false">ОИ3!J83</f>
        <v>0</v>
      </c>
      <c r="K138" s="155" t="n">
        <f aca="false">ОИ3!K83</f>
        <v>0</v>
      </c>
      <c r="L138" s="155" t="n">
        <f aca="false">ОИ3!L83</f>
        <v>0</v>
      </c>
      <c r="M138" s="155" t="n">
        <f aca="false">ОИ3!M83</f>
        <v>0</v>
      </c>
      <c r="N138" s="155" t="n">
        <f aca="false">ОИ3!N83</f>
        <v>0</v>
      </c>
      <c r="O138" s="155" t="n">
        <f aca="false">ОИ3!O83</f>
        <v>0</v>
      </c>
      <c r="P138" s="155" t="n">
        <f aca="false">ОИ3!P83</f>
        <v>0</v>
      </c>
      <c r="Q138" s="155" t="n">
        <f aca="false">ОИ3!Q83</f>
        <v>0</v>
      </c>
      <c r="R138" s="155" t="n">
        <f aca="false">ОИ3!R83</f>
        <v>0.613057002832933</v>
      </c>
    </row>
    <row r="140" customFormat="false" ht="21.75" hidden="false" customHeight="true" outlineLevel="0" collapsed="false"/>
    <row r="141" customFormat="false" ht="30" hidden="false" customHeight="true" outlineLevel="0" collapsed="false"/>
    <row r="142" customFormat="false" ht="45" hidden="false" customHeight="true" outlineLevel="0" collapsed="false"/>
    <row r="143" customFormat="false" ht="35.25" hidden="false" customHeight="true" outlineLevel="0" collapsed="false"/>
    <row r="144" customFormat="false" ht="30.75" hidden="false" customHeight="true" outlineLevel="0" collapsed="false"/>
    <row r="145" customFormat="false" ht="30" hidden="false" customHeight="true" outlineLevel="0" collapsed="false"/>
    <row r="146" customFormat="false" ht="33.75" hidden="false" customHeight="true" outlineLevel="0" collapsed="false"/>
    <row r="147" customFormat="false" ht="27" hidden="false" customHeight="true" outlineLevel="0" collapsed="false"/>
    <row r="148" customFormat="false" ht="29.25" hidden="false" customHeight="true" outlineLevel="0" collapsed="false"/>
    <row r="149" customFormat="false" ht="30" hidden="false" customHeight="true" outlineLevel="0" collapsed="false"/>
    <row r="151" customFormat="false" ht="15.75" hidden="false" customHeight="false" outlineLevel="0" collapsed="false">
      <c r="A151" s="1" t="s">
        <v>0</v>
      </c>
      <c r="B151" s="1"/>
      <c r="C151" s="1" t="n">
        <v>2005</v>
      </c>
      <c r="D151" s="1" t="n">
        <v>2006</v>
      </c>
      <c r="E151" s="1" t="n">
        <v>2007</v>
      </c>
      <c r="F151" s="1" t="n">
        <v>2008</v>
      </c>
      <c r="G151" s="1" t="n">
        <v>2009</v>
      </c>
      <c r="H151" s="1" t="n">
        <v>2010</v>
      </c>
      <c r="I151" s="1" t="n">
        <v>2011</v>
      </c>
      <c r="J151" s="1" t="n">
        <v>2012</v>
      </c>
      <c r="K151" s="1" t="n">
        <v>2013</v>
      </c>
      <c r="L151" s="1" t="n">
        <v>2014</v>
      </c>
      <c r="M151" s="1" t="n">
        <v>2015</v>
      </c>
      <c r="N151" s="1" t="n">
        <v>2016</v>
      </c>
      <c r="O151" s="1" t="n">
        <v>2017</v>
      </c>
      <c r="P151" s="1" t="n">
        <v>2018</v>
      </c>
      <c r="Q151" s="1" t="n">
        <v>2019</v>
      </c>
      <c r="R151" s="1" t="n">
        <v>2020</v>
      </c>
    </row>
    <row r="152" customFormat="false" ht="15.75" hidden="false" customHeight="false" outlineLevel="0" collapsed="false">
      <c r="A152" s="1" t="n">
        <v>74</v>
      </c>
      <c r="B152" s="1" t="s">
        <v>75</v>
      </c>
      <c r="C152" s="155" t="e">
        <f aca="false">ОИ4!C75</f>
        <v>#VALUE!</v>
      </c>
      <c r="D152" s="155" t="e">
        <f aca="false">ОИ4!D75</f>
        <v>#VALUE!</v>
      </c>
      <c r="E152" s="155" t="n">
        <f aca="false">ОИ4!E75</f>
        <v>0</v>
      </c>
      <c r="F152" s="155" t="n">
        <f aca="false">ОИ4!F75</f>
        <v>0</v>
      </c>
      <c r="G152" s="155" t="n">
        <f aca="false">ОИ4!G75</f>
        <v>0</v>
      </c>
      <c r="H152" s="155" t="n">
        <f aca="false">ОИ4!H75</f>
        <v>0</v>
      </c>
      <c r="I152" s="155" t="n">
        <f aca="false">ОИ4!I75</f>
        <v>0</v>
      </c>
      <c r="J152" s="155" t="n">
        <f aca="false">ОИ4!J75</f>
        <v>0</v>
      </c>
      <c r="K152" s="155" t="n">
        <f aca="false">ОИ4!K75</f>
        <v>0</v>
      </c>
      <c r="L152" s="155" t="n">
        <f aca="false">ОИ4!L75</f>
        <v>0</v>
      </c>
      <c r="M152" s="155" t="n">
        <f aca="false">ОИ4!M75</f>
        <v>0</v>
      </c>
      <c r="N152" s="155" t="n">
        <f aca="false">ОИ4!N75</f>
        <v>0</v>
      </c>
      <c r="O152" s="155" t="n">
        <f aca="false">ОИ4!O75</f>
        <v>0</v>
      </c>
      <c r="P152" s="155" t="n">
        <f aca="false">ОИ4!P75</f>
        <v>0</v>
      </c>
      <c r="Q152" s="155" t="n">
        <f aca="false">ОИ4!Q75</f>
        <v>0</v>
      </c>
      <c r="R152" s="155" t="n">
        <f aca="false">ОИ4!R75</f>
        <v>0.477571758986163</v>
      </c>
    </row>
    <row r="153" customFormat="false" ht="15.75" hidden="false" customHeight="false" outlineLevel="0" collapsed="false">
      <c r="A153" s="1" t="n">
        <v>75</v>
      </c>
      <c r="B153" s="1" t="s">
        <v>76</v>
      </c>
      <c r="C153" s="155" t="e">
        <f aca="false">ОИ4!C76</f>
        <v>#VALUE!</v>
      </c>
      <c r="D153" s="155" t="e">
        <f aca="false">ОИ4!D76</f>
        <v>#VALUE!</v>
      </c>
      <c r="E153" s="155" t="n">
        <f aca="false">ОИ4!E76</f>
        <v>0</v>
      </c>
      <c r="F153" s="155" t="n">
        <f aca="false">ОИ4!F76</f>
        <v>0</v>
      </c>
      <c r="G153" s="155" t="n">
        <f aca="false">ОИ4!G76</f>
        <v>0</v>
      </c>
      <c r="H153" s="155" t="n">
        <f aca="false">ОИ4!H76</f>
        <v>0</v>
      </c>
      <c r="I153" s="155" t="n">
        <f aca="false">ОИ4!I76</f>
        <v>0</v>
      </c>
      <c r="J153" s="155" t="n">
        <f aca="false">ОИ4!J76</f>
        <v>0</v>
      </c>
      <c r="K153" s="155" t="n">
        <f aca="false">ОИ4!K76</f>
        <v>0</v>
      </c>
      <c r="L153" s="155" t="n">
        <f aca="false">ОИ4!L76</f>
        <v>0</v>
      </c>
      <c r="M153" s="155" t="n">
        <f aca="false">ОИ4!M76</f>
        <v>0</v>
      </c>
      <c r="N153" s="155" t="n">
        <f aca="false">ОИ4!N76</f>
        <v>0</v>
      </c>
      <c r="O153" s="155" t="n">
        <f aca="false">ОИ4!O76</f>
        <v>0</v>
      </c>
      <c r="P153" s="155" t="n">
        <f aca="false">ОИ4!P76</f>
        <v>0</v>
      </c>
      <c r="Q153" s="155" t="n">
        <f aca="false">ОИ4!Q76</f>
        <v>0</v>
      </c>
      <c r="R153" s="155" t="n">
        <f aca="false">ОИ4!R76</f>
        <v>0.396863883714124</v>
      </c>
    </row>
    <row r="154" customFormat="false" ht="15.75" hidden="false" customHeight="false" outlineLevel="0" collapsed="false">
      <c r="A154" s="1" t="n">
        <v>76</v>
      </c>
      <c r="B154" s="1" t="s">
        <v>77</v>
      </c>
      <c r="C154" s="155" t="e">
        <f aca="false">ОИ4!C77</f>
        <v>#VALUE!</v>
      </c>
      <c r="D154" s="155" t="e">
        <f aca="false">ОИ4!D77</f>
        <v>#VALUE!</v>
      </c>
      <c r="E154" s="155" t="n">
        <f aca="false">ОИ4!E77</f>
        <v>0</v>
      </c>
      <c r="F154" s="155" t="n">
        <f aca="false">ОИ4!F77</f>
        <v>0</v>
      </c>
      <c r="G154" s="155" t="n">
        <f aca="false">ОИ4!G77</f>
        <v>0</v>
      </c>
      <c r="H154" s="155" t="n">
        <f aca="false">ОИ4!H77</f>
        <v>0</v>
      </c>
      <c r="I154" s="155" t="n">
        <f aca="false">ОИ4!I77</f>
        <v>0</v>
      </c>
      <c r="J154" s="155" t="n">
        <f aca="false">ОИ4!J77</f>
        <v>0</v>
      </c>
      <c r="K154" s="155" t="n">
        <f aca="false">ОИ4!K77</f>
        <v>0</v>
      </c>
      <c r="L154" s="155" t="n">
        <f aca="false">ОИ4!L77</f>
        <v>0</v>
      </c>
      <c r="M154" s="155" t="n">
        <f aca="false">ОИ4!M77</f>
        <v>0</v>
      </c>
      <c r="N154" s="155" t="n">
        <f aca="false">ОИ4!N77</f>
        <v>0</v>
      </c>
      <c r="O154" s="155" t="n">
        <f aca="false">ОИ4!O77</f>
        <v>0</v>
      </c>
      <c r="P154" s="155" t="n">
        <f aca="false">ОИ4!P77</f>
        <v>0</v>
      </c>
      <c r="Q154" s="155" t="n">
        <f aca="false">ОИ4!Q77</f>
        <v>0</v>
      </c>
      <c r="R154" s="155" t="n">
        <f aca="false">ОИ4!R77</f>
        <v>0.40409717474688</v>
      </c>
    </row>
    <row r="155" customFormat="false" ht="15.75" hidden="false" customHeight="false" outlineLevel="0" collapsed="false">
      <c r="A155" s="1" t="n">
        <v>77</v>
      </c>
      <c r="B155" s="1" t="s">
        <v>78</v>
      </c>
      <c r="C155" s="155" t="e">
        <f aca="false">ОИ4!C78</f>
        <v>#VALUE!</v>
      </c>
      <c r="D155" s="155" t="e">
        <f aca="false">ОИ4!D78</f>
        <v>#VALUE!</v>
      </c>
      <c r="E155" s="155" t="n">
        <f aca="false">ОИ4!E78</f>
        <v>0</v>
      </c>
      <c r="F155" s="155" t="n">
        <f aca="false">ОИ4!F78</f>
        <v>0</v>
      </c>
      <c r="G155" s="155" t="n">
        <f aca="false">ОИ4!G78</f>
        <v>0</v>
      </c>
      <c r="H155" s="155" t="n">
        <f aca="false">ОИ4!H78</f>
        <v>0</v>
      </c>
      <c r="I155" s="155" t="n">
        <f aca="false">ОИ4!I78</f>
        <v>0</v>
      </c>
      <c r="J155" s="155" t="n">
        <f aca="false">ОИ4!J78</f>
        <v>0</v>
      </c>
      <c r="K155" s="155" t="n">
        <f aca="false">ОИ4!K78</f>
        <v>0</v>
      </c>
      <c r="L155" s="155" t="n">
        <f aca="false">ОИ4!L78</f>
        <v>0</v>
      </c>
      <c r="M155" s="155" t="n">
        <f aca="false">ОИ4!M78</f>
        <v>0</v>
      </c>
      <c r="N155" s="155" t="n">
        <f aca="false">ОИ4!N78</f>
        <v>0</v>
      </c>
      <c r="O155" s="155" t="n">
        <f aca="false">ОИ4!O78</f>
        <v>0</v>
      </c>
      <c r="P155" s="155" t="n">
        <f aca="false">ОИ4!P78</f>
        <v>0</v>
      </c>
      <c r="Q155" s="155" t="n">
        <f aca="false">ОИ4!Q78</f>
        <v>0</v>
      </c>
      <c r="R155" s="155" t="n">
        <f aca="false">ОИ4!R78</f>
        <v>0.364483379175774</v>
      </c>
    </row>
    <row r="156" customFormat="false" ht="15.75" hidden="false" customHeight="false" outlineLevel="0" collapsed="false">
      <c r="A156" s="1" t="n">
        <v>78</v>
      </c>
      <c r="B156" s="1" t="s">
        <v>79</v>
      </c>
      <c r="C156" s="155" t="e">
        <f aca="false">ОИ4!C79</f>
        <v>#VALUE!</v>
      </c>
      <c r="D156" s="155" t="e">
        <f aca="false">ОИ4!D79</f>
        <v>#VALUE!</v>
      </c>
      <c r="E156" s="155" t="n">
        <f aca="false">ОИ4!E79</f>
        <v>0</v>
      </c>
      <c r="F156" s="155" t="n">
        <f aca="false">ОИ4!F79</f>
        <v>0</v>
      </c>
      <c r="G156" s="155" t="n">
        <f aca="false">ОИ4!G79</f>
        <v>0</v>
      </c>
      <c r="H156" s="155" t="n">
        <f aca="false">ОИ4!H79</f>
        <v>0</v>
      </c>
      <c r="I156" s="155" t="n">
        <f aca="false">ОИ4!I79</f>
        <v>0</v>
      </c>
      <c r="J156" s="155" t="n">
        <f aca="false">ОИ4!J79</f>
        <v>0</v>
      </c>
      <c r="K156" s="155" t="n">
        <f aca="false">ОИ4!K79</f>
        <v>0</v>
      </c>
      <c r="L156" s="155" t="n">
        <f aca="false">ОИ4!L79</f>
        <v>0</v>
      </c>
      <c r="M156" s="155" t="n">
        <f aca="false">ОИ4!M79</f>
        <v>0</v>
      </c>
      <c r="N156" s="155" t="n">
        <f aca="false">ОИ4!N79</f>
        <v>0</v>
      </c>
      <c r="O156" s="155" t="n">
        <f aca="false">ОИ4!O79</f>
        <v>0</v>
      </c>
      <c r="P156" s="155" t="n">
        <f aca="false">ОИ4!P79</f>
        <v>0</v>
      </c>
      <c r="Q156" s="155" t="n">
        <f aca="false">ОИ4!Q79</f>
        <v>0</v>
      </c>
      <c r="R156" s="155" t="n">
        <f aca="false">ОИ4!R79</f>
        <v>0.36701436016605</v>
      </c>
    </row>
    <row r="157" customFormat="false" ht="15.75" hidden="false" customHeight="false" outlineLevel="0" collapsed="false">
      <c r="A157" s="1" t="n">
        <v>79</v>
      </c>
      <c r="B157" s="1" t="s">
        <v>80</v>
      </c>
      <c r="C157" s="155" t="e">
        <f aca="false">ОИ4!C80</f>
        <v>#VALUE!</v>
      </c>
      <c r="D157" s="155" t="e">
        <f aca="false">ОИ4!D80</f>
        <v>#VALUE!</v>
      </c>
      <c r="E157" s="155" t="n">
        <f aca="false">ОИ4!E80</f>
        <v>0</v>
      </c>
      <c r="F157" s="155" t="n">
        <f aca="false">ОИ4!F80</f>
        <v>0</v>
      </c>
      <c r="G157" s="155" t="n">
        <f aca="false">ОИ4!G80</f>
        <v>0</v>
      </c>
      <c r="H157" s="155" t="n">
        <f aca="false">ОИ4!H80</f>
        <v>0</v>
      </c>
      <c r="I157" s="155" t="n">
        <f aca="false">ОИ4!I80</f>
        <v>0</v>
      </c>
      <c r="J157" s="155" t="n">
        <f aca="false">ОИ4!J80</f>
        <v>0</v>
      </c>
      <c r="K157" s="155" t="n">
        <f aca="false">ОИ4!K80</f>
        <v>0</v>
      </c>
      <c r="L157" s="155" t="n">
        <f aca="false">ОИ4!L80</f>
        <v>0</v>
      </c>
      <c r="M157" s="155" t="n">
        <f aca="false">ОИ4!M80</f>
        <v>0</v>
      </c>
      <c r="N157" s="155" t="n">
        <f aca="false">ОИ4!N80</f>
        <v>0</v>
      </c>
      <c r="O157" s="155" t="n">
        <f aca="false">ОИ4!O80</f>
        <v>0</v>
      </c>
      <c r="P157" s="155" t="n">
        <f aca="false">ОИ4!P80</f>
        <v>0</v>
      </c>
      <c r="Q157" s="155" t="n">
        <f aca="false">ОИ4!Q80</f>
        <v>0</v>
      </c>
      <c r="R157" s="155" t="n">
        <f aca="false">ОИ4!R80</f>
        <v>0.370720661641158</v>
      </c>
    </row>
    <row r="158" customFormat="false" ht="15.75" hidden="false" customHeight="false" outlineLevel="0" collapsed="false">
      <c r="A158" s="1" t="n">
        <v>80</v>
      </c>
      <c r="B158" s="1" t="s">
        <v>81</v>
      </c>
      <c r="C158" s="155" t="e">
        <f aca="false">ОИ4!C81</f>
        <v>#VALUE!</v>
      </c>
      <c r="D158" s="155" t="e">
        <f aca="false">ОИ4!D81</f>
        <v>#VALUE!</v>
      </c>
      <c r="E158" s="155" t="n">
        <f aca="false">ОИ4!E81</f>
        <v>0</v>
      </c>
      <c r="F158" s="155" t="n">
        <f aca="false">ОИ4!F81</f>
        <v>0</v>
      </c>
      <c r="G158" s="155" t="n">
        <f aca="false">ОИ4!G81</f>
        <v>0</v>
      </c>
      <c r="H158" s="155" t="n">
        <f aca="false">ОИ4!H81</f>
        <v>0</v>
      </c>
      <c r="I158" s="155" t="n">
        <f aca="false">ОИ4!I81</f>
        <v>0</v>
      </c>
      <c r="J158" s="155" t="n">
        <f aca="false">ОИ4!J81</f>
        <v>0</v>
      </c>
      <c r="K158" s="155" t="n">
        <f aca="false">ОИ4!K81</f>
        <v>0</v>
      </c>
      <c r="L158" s="155" t="n">
        <f aca="false">ОИ4!L81</f>
        <v>0</v>
      </c>
      <c r="M158" s="155" t="n">
        <f aca="false">ОИ4!M81</f>
        <v>0</v>
      </c>
      <c r="N158" s="155" t="n">
        <f aca="false">ОИ4!N81</f>
        <v>0</v>
      </c>
      <c r="O158" s="155" t="n">
        <f aca="false">ОИ4!O81</f>
        <v>0</v>
      </c>
      <c r="P158" s="155" t="n">
        <f aca="false">ОИ4!P81</f>
        <v>0</v>
      </c>
      <c r="Q158" s="155" t="n">
        <f aca="false">ОИ4!Q81</f>
        <v>0</v>
      </c>
      <c r="R158" s="155" t="n">
        <f aca="false">ОИ4!R81</f>
        <v>0.511499573162418</v>
      </c>
    </row>
    <row r="159" customFormat="false" ht="15.75" hidden="false" customHeight="false" outlineLevel="0" collapsed="false">
      <c r="A159" s="1" t="n">
        <v>81</v>
      </c>
      <c r="B159" s="1" t="s">
        <v>82</v>
      </c>
      <c r="C159" s="155" t="e">
        <f aca="false">ОИ4!C82</f>
        <v>#VALUE!</v>
      </c>
      <c r="D159" s="155" t="e">
        <f aca="false">ОИ4!D82</f>
        <v>#VALUE!</v>
      </c>
      <c r="E159" s="155" t="n">
        <f aca="false">ОИ4!E82</f>
        <v>0</v>
      </c>
      <c r="F159" s="155" t="n">
        <f aca="false">ОИ4!F82</f>
        <v>0</v>
      </c>
      <c r="G159" s="155" t="n">
        <f aca="false">ОИ4!G82</f>
        <v>0</v>
      </c>
      <c r="H159" s="155" t="n">
        <f aca="false">ОИ4!H82</f>
        <v>0</v>
      </c>
      <c r="I159" s="155" t="n">
        <f aca="false">ОИ4!I82</f>
        <v>0</v>
      </c>
      <c r="J159" s="155" t="n">
        <f aca="false">ОИ4!J82</f>
        <v>0</v>
      </c>
      <c r="K159" s="155" t="n">
        <f aca="false">ОИ4!K82</f>
        <v>0</v>
      </c>
      <c r="L159" s="155" t="n">
        <f aca="false">ОИ4!L82</f>
        <v>0</v>
      </c>
      <c r="M159" s="155" t="n">
        <f aca="false">ОИ4!M82</f>
        <v>0</v>
      </c>
      <c r="N159" s="155" t="n">
        <f aca="false">ОИ4!N82</f>
        <v>0</v>
      </c>
      <c r="O159" s="155" t="n">
        <f aca="false">ОИ4!O82</f>
        <v>0</v>
      </c>
      <c r="P159" s="155" t="n">
        <f aca="false">ОИ4!P82</f>
        <v>0</v>
      </c>
      <c r="Q159" s="155" t="n">
        <f aca="false">ОИ4!Q82</f>
        <v>0</v>
      </c>
      <c r="R159" s="155" t="n">
        <f aca="false">ОИ4!R82</f>
        <v>0.301888400591354</v>
      </c>
    </row>
    <row r="160" customFormat="false" ht="15.75" hidden="false" customHeight="false" outlineLevel="0" collapsed="false">
      <c r="A160" s="1" t="n">
        <v>82</v>
      </c>
      <c r="B160" s="1" t="s">
        <v>83</v>
      </c>
      <c r="C160" s="155" t="e">
        <f aca="false">ОИ4!C83</f>
        <v>#VALUE!</v>
      </c>
      <c r="D160" s="155" t="e">
        <f aca="false">ОИ4!D83</f>
        <v>#VALUE!</v>
      </c>
      <c r="E160" s="155" t="n">
        <f aca="false">ОИ4!E83</f>
        <v>0</v>
      </c>
      <c r="F160" s="155" t="n">
        <f aca="false">ОИ4!F83</f>
        <v>0</v>
      </c>
      <c r="G160" s="155" t="n">
        <f aca="false">ОИ4!G83</f>
        <v>0</v>
      </c>
      <c r="H160" s="155" t="n">
        <f aca="false">ОИ4!H83</f>
        <v>0</v>
      </c>
      <c r="I160" s="155" t="n">
        <f aca="false">ОИ4!I83</f>
        <v>0</v>
      </c>
      <c r="J160" s="155" t="n">
        <f aca="false">ОИ4!J83</f>
        <v>0</v>
      </c>
      <c r="K160" s="155" t="n">
        <f aca="false">ОИ4!K83</f>
        <v>0</v>
      </c>
      <c r="L160" s="155" t="n">
        <f aca="false">ОИ4!L83</f>
        <v>0</v>
      </c>
      <c r="M160" s="155" t="n">
        <f aca="false">ОИ4!M83</f>
        <v>0</v>
      </c>
      <c r="N160" s="155" t="n">
        <f aca="false">ОИ4!N83</f>
        <v>0</v>
      </c>
      <c r="O160" s="155" t="n">
        <f aca="false">ОИ4!O83</f>
        <v>0</v>
      </c>
      <c r="P160" s="155" t="n">
        <f aca="false">ОИ4!P83</f>
        <v>0</v>
      </c>
      <c r="Q160" s="155" t="n">
        <f aca="false">ОИ4!Q83</f>
        <v>0</v>
      </c>
      <c r="R160" s="155" t="n">
        <f aca="false">ОИ4!R83</f>
        <v>0.334180350920612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A75" activeCellId="1" sqref="C1:C83 A75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14"/>
    <col collapsed="false" customWidth="true" hidden="false" outlineLevel="0" max="3" min="3" style="117" width="9.71"/>
    <col collapsed="false" customWidth="false" hidden="false" outlineLevel="0" max="16384" min="4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23" t="e">
        <f aca="false">('13.1н'!#ref!+'13.2н'!#ref!+'13.3н'!#ref!)/3</f>
        <v>#VALUE!</v>
      </c>
      <c r="D2" s="123" t="e">
        <f aca="false">('13.1н'!#ref!+'13.2н'!#ref!+'13.3н'!#ref!)/3</f>
        <v>#VALUE!</v>
      </c>
      <c r="E2" s="123" t="n">
        <f aca="false">('13.1н'!E2+'13.2н'!E2+'13.3н'!E2)/3</f>
        <v>0</v>
      </c>
      <c r="F2" s="123" t="n">
        <f aca="false">('13.1н'!F2+'13.2н'!F2+'13.3н'!F2)/3</f>
        <v>0</v>
      </c>
      <c r="G2" s="123" t="n">
        <f aca="false">('13.1н'!G2+'13.2н'!G2+'13.3н'!G2)/3</f>
        <v>0</v>
      </c>
      <c r="H2" s="123" t="n">
        <f aca="false">('13.1н'!H2+'13.2н'!H2+'13.3н'!H2)/3</f>
        <v>0</v>
      </c>
      <c r="I2" s="123" t="n">
        <f aca="false">('13.1н'!I2+'13.2н'!I2+'13.3н'!I2)/3</f>
        <v>0</v>
      </c>
      <c r="J2" s="123" t="n">
        <f aca="false">('13.1н'!J2+'13.2н'!J2+'13.3н'!J2)/3</f>
        <v>0</v>
      </c>
      <c r="K2" s="123" t="n">
        <f aca="false">('13.1н'!K2+'13.2н'!K2+'13.3н'!K2)/3</f>
        <v>0</v>
      </c>
      <c r="L2" s="123" t="n">
        <f aca="false">('13.1н'!L2+'13.2н'!L2+'13.3н'!L2)/3</f>
        <v>0</v>
      </c>
      <c r="M2" s="123" t="n">
        <f aca="false">('13.1н'!M2+'13.2н'!M2+'13.3н'!M2)/3</f>
        <v>0</v>
      </c>
      <c r="N2" s="123" t="n">
        <f aca="false">('13.1н'!N2+'13.2н'!N2+'13.3н'!N2)/3</f>
        <v>0</v>
      </c>
      <c r="O2" s="123" t="n">
        <f aca="false">('13.1н'!O2+'13.2н'!O2+'13.3н'!O2)/3</f>
        <v>0</v>
      </c>
      <c r="P2" s="123" t="n">
        <f aca="false">('13.1н'!P2+'13.2н'!P2+'13.3н'!P2)/3</f>
        <v>0</v>
      </c>
      <c r="Q2" s="123" t="n">
        <f aca="false">('13.1н'!Q2+'13.2н'!Q2+'13.3н'!Q2)/3</f>
        <v>0</v>
      </c>
      <c r="R2" s="123" t="n">
        <f aca="false">('13.1н'!B2+'13.2н'!B2+'13.3н'!B2)/3</f>
        <v>0.54288209637288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23" t="e">
        <f aca="false">('13.1н'!#ref!+'13.2н'!#ref!+'13.3н'!#ref!)/3</f>
        <v>#VALUE!</v>
      </c>
      <c r="D3" s="123" t="e">
        <f aca="false">('13.1н'!#ref!+'13.2н'!#ref!+'13.3н'!#ref!)/3</f>
        <v>#VALUE!</v>
      </c>
      <c r="E3" s="123" t="n">
        <f aca="false">('13.1н'!E3+'13.2н'!E3+'13.3н'!E3)/3</f>
        <v>0</v>
      </c>
      <c r="F3" s="123" t="n">
        <f aca="false">('13.1н'!F3+'13.2н'!F3+'13.3н'!F3)/3</f>
        <v>0</v>
      </c>
      <c r="G3" s="123" t="n">
        <f aca="false">('13.1н'!G3+'13.2н'!G3+'13.3н'!G3)/3</f>
        <v>0</v>
      </c>
      <c r="H3" s="123" t="n">
        <f aca="false">('13.1н'!H3+'13.2н'!H3+'13.3н'!H3)/3</f>
        <v>0</v>
      </c>
      <c r="I3" s="123" t="n">
        <f aca="false">('13.1н'!I3+'13.2н'!I3+'13.3н'!I3)/3</f>
        <v>0</v>
      </c>
      <c r="J3" s="123" t="n">
        <f aca="false">('13.1н'!J3+'13.2н'!J3+'13.3н'!J3)/3</f>
        <v>0</v>
      </c>
      <c r="K3" s="123" t="n">
        <f aca="false">('13.1н'!K3+'13.2н'!K3+'13.3н'!K3)/3</f>
        <v>0</v>
      </c>
      <c r="L3" s="123" t="n">
        <f aca="false">('13.1н'!L3+'13.2н'!L3+'13.3н'!L3)/3</f>
        <v>0</v>
      </c>
      <c r="M3" s="123" t="n">
        <f aca="false">('13.1н'!M3+'13.2н'!M3+'13.3н'!M3)/3</f>
        <v>0</v>
      </c>
      <c r="N3" s="123" t="n">
        <f aca="false">('13.1н'!N3+'13.2н'!N3+'13.3н'!N3)/3</f>
        <v>0</v>
      </c>
      <c r="O3" s="123" t="n">
        <f aca="false">('13.1н'!O3+'13.2н'!O3+'13.3н'!O3)/3</f>
        <v>0</v>
      </c>
      <c r="P3" s="123" t="n">
        <f aca="false">('13.1н'!P3+'13.2н'!P3+'13.3н'!P3)/3</f>
        <v>0</v>
      </c>
      <c r="Q3" s="123" t="n">
        <f aca="false">('13.1н'!Q3+'13.2н'!Q3+'13.3н'!Q3)/3</f>
        <v>0</v>
      </c>
      <c r="R3" s="123" t="n">
        <f aca="false">('13.1н'!B3+'13.2н'!B3+'13.3н'!B3)/3</f>
        <v>0.50292317916732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23" t="e">
        <f aca="false">('13.1н'!#ref!+'13.2н'!#ref!+'13.3н'!#ref!)/3</f>
        <v>#VALUE!</v>
      </c>
      <c r="D4" s="123" t="e">
        <f aca="false">('13.1н'!#ref!+'13.2н'!#ref!+'13.3н'!#ref!)/3</f>
        <v>#VALUE!</v>
      </c>
      <c r="E4" s="123" t="n">
        <f aca="false">('13.1н'!E4+'13.2н'!E4+'13.3н'!E4)/3</f>
        <v>0</v>
      </c>
      <c r="F4" s="123" t="n">
        <f aca="false">('13.1н'!F4+'13.2н'!F4+'13.3н'!F4)/3</f>
        <v>0</v>
      </c>
      <c r="G4" s="123" t="n">
        <f aca="false">('13.1н'!G4+'13.2н'!G4+'13.3н'!G4)/3</f>
        <v>0</v>
      </c>
      <c r="H4" s="123" t="n">
        <f aca="false">('13.1н'!H4+'13.2н'!H4+'13.3н'!H4)/3</f>
        <v>0</v>
      </c>
      <c r="I4" s="123" t="n">
        <f aca="false">('13.1н'!I4+'13.2н'!I4+'13.3н'!I4)/3</f>
        <v>0</v>
      </c>
      <c r="J4" s="123" t="n">
        <f aca="false">('13.1н'!J4+'13.2н'!J4+'13.3н'!J4)/3</f>
        <v>0</v>
      </c>
      <c r="K4" s="123" t="n">
        <f aca="false">('13.1н'!K4+'13.2н'!K4+'13.3н'!K4)/3</f>
        <v>0</v>
      </c>
      <c r="L4" s="123" t="n">
        <f aca="false">('13.1н'!L4+'13.2н'!L4+'13.3н'!L4)/3</f>
        <v>0</v>
      </c>
      <c r="M4" s="123" t="n">
        <f aca="false">('13.1н'!M4+'13.2н'!M4+'13.3н'!M4)/3</f>
        <v>0</v>
      </c>
      <c r="N4" s="123" t="n">
        <f aca="false">('13.1н'!N4+'13.2н'!N4+'13.3н'!N4)/3</f>
        <v>0</v>
      </c>
      <c r="O4" s="123" t="n">
        <f aca="false">('13.1н'!O4+'13.2н'!O4+'13.3н'!O4)/3</f>
        <v>0</v>
      </c>
      <c r="P4" s="123" t="n">
        <f aca="false">('13.1н'!P4+'13.2н'!P4+'13.3н'!P4)/3</f>
        <v>0</v>
      </c>
      <c r="Q4" s="123" t="n">
        <f aca="false">('13.1н'!Q4+'13.2н'!Q4+'13.3н'!Q4)/3</f>
        <v>0</v>
      </c>
      <c r="R4" s="123" t="n">
        <f aca="false">('13.1н'!B4+'13.2н'!B4+'13.3н'!B4)/3</f>
        <v>0.587128001500458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23" t="e">
        <f aca="false">('13.1н'!#ref!+'13.2н'!#ref!+'13.3н'!#ref!)/3</f>
        <v>#VALUE!</v>
      </c>
      <c r="D5" s="123" t="e">
        <f aca="false">('13.1н'!#ref!+'13.2н'!#ref!+'13.3н'!#ref!)/3</f>
        <v>#VALUE!</v>
      </c>
      <c r="E5" s="123" t="n">
        <f aca="false">('13.1н'!E5+'13.2н'!E5+'13.3н'!E5)/3</f>
        <v>0</v>
      </c>
      <c r="F5" s="123" t="n">
        <f aca="false">('13.1н'!F5+'13.2н'!F5+'13.3н'!F5)/3</f>
        <v>0</v>
      </c>
      <c r="G5" s="123" t="n">
        <f aca="false">('13.1н'!G5+'13.2н'!G5+'13.3н'!G5)/3</f>
        <v>0</v>
      </c>
      <c r="H5" s="123" t="n">
        <f aca="false">('13.1н'!H5+'13.2н'!H5+'13.3н'!H5)/3</f>
        <v>0</v>
      </c>
      <c r="I5" s="123" t="n">
        <f aca="false">('13.1н'!I5+'13.2н'!I5+'13.3н'!I5)/3</f>
        <v>0</v>
      </c>
      <c r="J5" s="123" t="n">
        <f aca="false">('13.1н'!J5+'13.2н'!J5+'13.3н'!J5)/3</f>
        <v>0</v>
      </c>
      <c r="K5" s="123" t="n">
        <f aca="false">('13.1н'!K5+'13.2н'!K5+'13.3н'!K5)/3</f>
        <v>0</v>
      </c>
      <c r="L5" s="123" t="n">
        <f aca="false">('13.1н'!L5+'13.2н'!L5+'13.3н'!L5)/3</f>
        <v>0</v>
      </c>
      <c r="M5" s="123" t="n">
        <f aca="false">('13.1н'!M5+'13.2н'!M5+'13.3н'!M5)/3</f>
        <v>0</v>
      </c>
      <c r="N5" s="123" t="n">
        <f aca="false">('13.1н'!N5+'13.2н'!N5+'13.3н'!N5)/3</f>
        <v>0</v>
      </c>
      <c r="O5" s="123" t="n">
        <f aca="false">('13.1н'!O5+'13.2н'!O5+'13.3н'!O5)/3</f>
        <v>0</v>
      </c>
      <c r="P5" s="123" t="n">
        <f aca="false">('13.1н'!P5+'13.2н'!P5+'13.3н'!P5)/3</f>
        <v>0</v>
      </c>
      <c r="Q5" s="123" t="n">
        <f aca="false">('13.1н'!Q5+'13.2н'!Q5+'13.3н'!Q5)/3</f>
        <v>0</v>
      </c>
      <c r="R5" s="123" t="n">
        <f aca="false">('13.1н'!B5+'13.2н'!B5+'13.3н'!B5)/3</f>
        <v>0.585400917954031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23" t="e">
        <f aca="false">('13.1н'!#ref!+'13.2н'!#ref!+'13.3н'!#ref!)/3</f>
        <v>#VALUE!</v>
      </c>
      <c r="D6" s="123" t="e">
        <f aca="false">('13.1н'!#ref!+'13.2н'!#ref!+'13.3н'!#ref!)/3</f>
        <v>#VALUE!</v>
      </c>
      <c r="E6" s="123" t="n">
        <f aca="false">('13.1н'!E6+'13.2н'!E6+'13.3н'!E6)/3</f>
        <v>0</v>
      </c>
      <c r="F6" s="123" t="n">
        <f aca="false">('13.1н'!F6+'13.2н'!F6+'13.3н'!F6)/3</f>
        <v>0</v>
      </c>
      <c r="G6" s="123" t="n">
        <f aca="false">('13.1н'!G6+'13.2н'!G6+'13.3н'!G6)/3</f>
        <v>0</v>
      </c>
      <c r="H6" s="123" t="n">
        <f aca="false">('13.1н'!H6+'13.2н'!H6+'13.3н'!H6)/3</f>
        <v>0</v>
      </c>
      <c r="I6" s="123" t="n">
        <f aca="false">('13.1н'!I6+'13.2н'!I6+'13.3н'!I6)/3</f>
        <v>0</v>
      </c>
      <c r="J6" s="123" t="n">
        <f aca="false">('13.1н'!J6+'13.2н'!J6+'13.3н'!J6)/3</f>
        <v>0</v>
      </c>
      <c r="K6" s="123" t="n">
        <f aca="false">('13.1н'!K6+'13.2н'!K6+'13.3н'!K6)/3</f>
        <v>0</v>
      </c>
      <c r="L6" s="123" t="n">
        <f aca="false">('13.1н'!L6+'13.2н'!L6+'13.3н'!L6)/3</f>
        <v>0</v>
      </c>
      <c r="M6" s="123" t="n">
        <f aca="false">('13.1н'!M6+'13.2н'!M6+'13.3н'!M6)/3</f>
        <v>0</v>
      </c>
      <c r="N6" s="123" t="n">
        <f aca="false">('13.1н'!N6+'13.2н'!N6+'13.3н'!N6)/3</f>
        <v>0</v>
      </c>
      <c r="O6" s="123" t="n">
        <f aca="false">('13.1н'!O6+'13.2н'!O6+'13.3н'!O6)/3</f>
        <v>0</v>
      </c>
      <c r="P6" s="123" t="n">
        <f aca="false">('13.1н'!P6+'13.2н'!P6+'13.3н'!P6)/3</f>
        <v>0</v>
      </c>
      <c r="Q6" s="123" t="n">
        <f aca="false">('13.1н'!Q6+'13.2н'!Q6+'13.3н'!Q6)/3</f>
        <v>0</v>
      </c>
      <c r="R6" s="123" t="n">
        <f aca="false">('13.1н'!B6+'13.2н'!B6+'13.3н'!B6)/3</f>
        <v>0.537664789273218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23" t="e">
        <f aca="false">('13.1н'!#ref!+'13.2н'!#ref!+'13.3н'!#ref!)/3</f>
        <v>#VALUE!</v>
      </c>
      <c r="D7" s="123" t="e">
        <f aca="false">('13.1н'!#ref!+'13.2н'!#ref!+'13.3н'!#ref!)/3</f>
        <v>#VALUE!</v>
      </c>
      <c r="E7" s="123" t="n">
        <f aca="false">('13.1н'!E7+'13.2н'!E7+'13.3н'!E7)/3</f>
        <v>0</v>
      </c>
      <c r="F7" s="123" t="n">
        <f aca="false">('13.1н'!F7+'13.2н'!F7+'13.3н'!F7)/3</f>
        <v>0</v>
      </c>
      <c r="G7" s="123" t="n">
        <f aca="false">('13.1н'!G7+'13.2н'!G7+'13.3н'!G7)/3</f>
        <v>0</v>
      </c>
      <c r="H7" s="123" t="n">
        <f aca="false">('13.1н'!H7+'13.2н'!H7+'13.3н'!H7)/3</f>
        <v>0</v>
      </c>
      <c r="I7" s="123" t="n">
        <f aca="false">('13.1н'!I7+'13.2н'!I7+'13.3н'!I7)/3</f>
        <v>0</v>
      </c>
      <c r="J7" s="123" t="n">
        <f aca="false">('13.1н'!J7+'13.2н'!J7+'13.3н'!J7)/3</f>
        <v>0</v>
      </c>
      <c r="K7" s="123" t="n">
        <f aca="false">('13.1н'!K7+'13.2н'!K7+'13.3н'!K7)/3</f>
        <v>0</v>
      </c>
      <c r="L7" s="123" t="n">
        <f aca="false">('13.1н'!L7+'13.2н'!L7+'13.3н'!L7)/3</f>
        <v>0</v>
      </c>
      <c r="M7" s="123" t="n">
        <f aca="false">('13.1н'!M7+'13.2н'!M7+'13.3н'!M7)/3</f>
        <v>0</v>
      </c>
      <c r="N7" s="123" t="n">
        <f aca="false">('13.1н'!N7+'13.2н'!N7+'13.3н'!N7)/3</f>
        <v>0</v>
      </c>
      <c r="O7" s="123" t="n">
        <f aca="false">('13.1н'!O7+'13.2н'!O7+'13.3н'!O7)/3</f>
        <v>0</v>
      </c>
      <c r="P7" s="123" t="n">
        <f aca="false">('13.1н'!P7+'13.2н'!P7+'13.3н'!P7)/3</f>
        <v>0</v>
      </c>
      <c r="Q7" s="123" t="n">
        <f aca="false">('13.1н'!Q7+'13.2н'!Q7+'13.3н'!Q7)/3</f>
        <v>0</v>
      </c>
      <c r="R7" s="123" t="n">
        <f aca="false">('13.1н'!B7+'13.2н'!B7+'13.3н'!B7)/3</f>
        <v>0.666074610981089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23" t="e">
        <f aca="false">('13.1н'!#ref!+'13.2н'!#ref!+'13.3н'!#ref!)/3</f>
        <v>#VALUE!</v>
      </c>
      <c r="D8" s="123" t="e">
        <f aca="false">('13.1н'!#ref!+'13.2н'!#ref!+'13.3н'!#ref!)/3</f>
        <v>#VALUE!</v>
      </c>
      <c r="E8" s="123" t="n">
        <f aca="false">('13.1н'!E8+'13.2н'!E8+'13.3н'!E8)/3</f>
        <v>0</v>
      </c>
      <c r="F8" s="123" t="n">
        <f aca="false">('13.1н'!F8+'13.2н'!F8+'13.3н'!F8)/3</f>
        <v>0</v>
      </c>
      <c r="G8" s="123" t="n">
        <f aca="false">('13.1н'!G8+'13.2н'!G8+'13.3н'!G8)/3</f>
        <v>0</v>
      </c>
      <c r="H8" s="123" t="n">
        <f aca="false">('13.1н'!H8+'13.2н'!H8+'13.3н'!H8)/3</f>
        <v>0</v>
      </c>
      <c r="I8" s="123" t="n">
        <f aca="false">('13.1н'!I8+'13.2н'!I8+'13.3н'!I8)/3</f>
        <v>0</v>
      </c>
      <c r="J8" s="123" t="n">
        <f aca="false">('13.1н'!J8+'13.2н'!J8+'13.3н'!J8)/3</f>
        <v>0</v>
      </c>
      <c r="K8" s="123" t="n">
        <f aca="false">('13.1н'!K8+'13.2н'!K8+'13.3н'!K8)/3</f>
        <v>0</v>
      </c>
      <c r="L8" s="123" t="n">
        <f aca="false">('13.1н'!L8+'13.2н'!L8+'13.3н'!L8)/3</f>
        <v>0</v>
      </c>
      <c r="M8" s="123" t="n">
        <f aca="false">('13.1н'!M8+'13.2н'!M8+'13.3н'!M8)/3</f>
        <v>0</v>
      </c>
      <c r="N8" s="123" t="n">
        <f aca="false">('13.1н'!N8+'13.2н'!N8+'13.3н'!N8)/3</f>
        <v>0</v>
      </c>
      <c r="O8" s="123" t="n">
        <f aca="false">('13.1н'!O8+'13.2н'!O8+'13.3н'!O8)/3</f>
        <v>0</v>
      </c>
      <c r="P8" s="123" t="n">
        <f aca="false">('13.1н'!P8+'13.2н'!P8+'13.3н'!P8)/3</f>
        <v>0</v>
      </c>
      <c r="Q8" s="123" t="n">
        <f aca="false">('13.1н'!Q8+'13.2н'!Q8+'13.3н'!Q8)/3</f>
        <v>0</v>
      </c>
      <c r="R8" s="123" t="n">
        <f aca="false">('13.1н'!B8+'13.2н'!B8+'13.3н'!B8)/3</f>
        <v>0.588075788811506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23" t="e">
        <f aca="false">('13.1н'!#ref!+'13.2н'!#ref!+'13.3н'!#ref!)/3</f>
        <v>#VALUE!</v>
      </c>
      <c r="D9" s="123" t="e">
        <f aca="false">('13.1н'!#ref!+'13.2н'!#ref!+'13.3н'!#ref!)/3</f>
        <v>#VALUE!</v>
      </c>
      <c r="E9" s="123" t="n">
        <f aca="false">('13.1н'!E9+'13.2н'!E9+'13.3н'!E9)/3</f>
        <v>0</v>
      </c>
      <c r="F9" s="123" t="n">
        <f aca="false">('13.1н'!F9+'13.2н'!F9+'13.3н'!F9)/3</f>
        <v>0</v>
      </c>
      <c r="G9" s="123" t="n">
        <f aca="false">('13.1н'!G9+'13.2н'!G9+'13.3н'!G9)/3</f>
        <v>0</v>
      </c>
      <c r="H9" s="123" t="n">
        <f aca="false">('13.1н'!H9+'13.2н'!H9+'13.3н'!H9)/3</f>
        <v>0</v>
      </c>
      <c r="I9" s="123" t="n">
        <f aca="false">('13.1н'!I9+'13.2н'!I9+'13.3н'!I9)/3</f>
        <v>0</v>
      </c>
      <c r="J9" s="123" t="n">
        <f aca="false">('13.1н'!J9+'13.2н'!J9+'13.3н'!J9)/3</f>
        <v>0</v>
      </c>
      <c r="K9" s="123" t="n">
        <f aca="false">('13.1н'!K9+'13.2н'!K9+'13.3н'!K9)/3</f>
        <v>0</v>
      </c>
      <c r="L9" s="123" t="n">
        <f aca="false">('13.1н'!L9+'13.2н'!L9+'13.3н'!L9)/3</f>
        <v>0</v>
      </c>
      <c r="M9" s="123" t="n">
        <f aca="false">('13.1н'!M9+'13.2н'!M9+'13.3н'!M9)/3</f>
        <v>0</v>
      </c>
      <c r="N9" s="123" t="n">
        <f aca="false">('13.1н'!N9+'13.2н'!N9+'13.3н'!N9)/3</f>
        <v>0</v>
      </c>
      <c r="O9" s="123" t="n">
        <f aca="false">('13.1н'!O9+'13.2н'!O9+'13.3н'!O9)/3</f>
        <v>0</v>
      </c>
      <c r="P9" s="123" t="n">
        <f aca="false">('13.1н'!P9+'13.2н'!P9+'13.3н'!P9)/3</f>
        <v>0</v>
      </c>
      <c r="Q9" s="123" t="n">
        <f aca="false">('13.1н'!Q9+'13.2н'!Q9+'13.3н'!Q9)/3</f>
        <v>0</v>
      </c>
      <c r="R9" s="123" t="n">
        <f aca="false">('13.1н'!B9+'13.2н'!B9+'13.3н'!B9)/3</f>
        <v>0.519786230444108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23" t="e">
        <f aca="false">('13.1н'!#ref!+'13.2н'!#ref!+'13.3н'!#ref!)/3</f>
        <v>#VALUE!</v>
      </c>
      <c r="D10" s="123" t="e">
        <f aca="false">('13.1н'!#ref!+'13.2н'!#ref!+'13.3н'!#ref!)/3</f>
        <v>#VALUE!</v>
      </c>
      <c r="E10" s="123" t="n">
        <f aca="false">('13.1н'!E10+'13.2н'!E10+'13.3н'!E10)/3</f>
        <v>0</v>
      </c>
      <c r="F10" s="123" t="n">
        <f aca="false">('13.1н'!F10+'13.2н'!F10+'13.3н'!F10)/3</f>
        <v>0</v>
      </c>
      <c r="G10" s="123" t="n">
        <f aca="false">('13.1н'!G10+'13.2н'!G10+'13.3н'!G10)/3</f>
        <v>0</v>
      </c>
      <c r="H10" s="123" t="n">
        <f aca="false">('13.1н'!H10+'13.2н'!H10+'13.3н'!H10)/3</f>
        <v>0</v>
      </c>
      <c r="I10" s="123" t="n">
        <f aca="false">('13.1н'!I10+'13.2н'!I10+'13.3н'!I10)/3</f>
        <v>0</v>
      </c>
      <c r="J10" s="123" t="n">
        <f aca="false">('13.1н'!J10+'13.2н'!J10+'13.3н'!J10)/3</f>
        <v>0</v>
      </c>
      <c r="K10" s="123" t="n">
        <f aca="false">('13.1н'!K10+'13.2н'!K10+'13.3н'!K10)/3</f>
        <v>0</v>
      </c>
      <c r="L10" s="123" t="n">
        <f aca="false">('13.1н'!L10+'13.2н'!L10+'13.3н'!L10)/3</f>
        <v>0</v>
      </c>
      <c r="M10" s="123" t="n">
        <f aca="false">('13.1н'!M10+'13.2н'!M10+'13.3н'!M10)/3</f>
        <v>0</v>
      </c>
      <c r="N10" s="123" t="n">
        <f aca="false">('13.1н'!N10+'13.2н'!N10+'13.3н'!N10)/3</f>
        <v>0</v>
      </c>
      <c r="O10" s="123" t="n">
        <f aca="false">('13.1н'!O10+'13.2н'!O10+'13.3н'!O10)/3</f>
        <v>0</v>
      </c>
      <c r="P10" s="123" t="n">
        <f aca="false">('13.1н'!P10+'13.2н'!P10+'13.3н'!P10)/3</f>
        <v>0</v>
      </c>
      <c r="Q10" s="123" t="n">
        <f aca="false">('13.1н'!Q10+'13.2н'!Q10+'13.3н'!Q10)/3</f>
        <v>0</v>
      </c>
      <c r="R10" s="123" t="n">
        <f aca="false">('13.1н'!B10+'13.2н'!B10+'13.3н'!B10)/3</f>
        <v>0.498374007888069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23" t="e">
        <f aca="false">('13.1н'!#ref!+'13.2н'!#ref!+'13.3н'!#ref!)/3</f>
        <v>#VALUE!</v>
      </c>
      <c r="D11" s="123" t="e">
        <f aca="false">('13.1н'!#ref!+'13.2н'!#ref!+'13.3н'!#ref!)/3</f>
        <v>#VALUE!</v>
      </c>
      <c r="E11" s="123" t="n">
        <f aca="false">('13.1н'!E11+'13.2н'!E11+'13.3н'!E11)/3</f>
        <v>0</v>
      </c>
      <c r="F11" s="123" t="n">
        <f aca="false">('13.1н'!F11+'13.2н'!F11+'13.3н'!F11)/3</f>
        <v>0</v>
      </c>
      <c r="G11" s="123" t="n">
        <f aca="false">('13.1н'!G11+'13.2н'!G11+'13.3н'!G11)/3</f>
        <v>0</v>
      </c>
      <c r="H11" s="123" t="n">
        <f aca="false">('13.1н'!H11+'13.2н'!H11+'13.3н'!H11)/3</f>
        <v>0</v>
      </c>
      <c r="I11" s="123" t="n">
        <f aca="false">('13.1н'!I11+'13.2н'!I11+'13.3н'!I11)/3</f>
        <v>0</v>
      </c>
      <c r="J11" s="123" t="n">
        <f aca="false">('13.1н'!J11+'13.2н'!J11+'13.3н'!J11)/3</f>
        <v>0</v>
      </c>
      <c r="K11" s="123" t="n">
        <f aca="false">('13.1н'!K11+'13.2н'!K11+'13.3н'!K11)/3</f>
        <v>0</v>
      </c>
      <c r="L11" s="123" t="n">
        <f aca="false">('13.1н'!L11+'13.2н'!L11+'13.3н'!L11)/3</f>
        <v>0</v>
      </c>
      <c r="M11" s="123" t="n">
        <f aca="false">('13.1н'!M11+'13.2н'!M11+'13.3н'!M11)/3</f>
        <v>0</v>
      </c>
      <c r="N11" s="123" t="n">
        <f aca="false">('13.1н'!N11+'13.2н'!N11+'13.3н'!N11)/3</f>
        <v>0</v>
      </c>
      <c r="O11" s="123" t="n">
        <f aca="false">('13.1н'!O11+'13.2н'!O11+'13.3н'!O11)/3</f>
        <v>0</v>
      </c>
      <c r="P11" s="123" t="n">
        <f aca="false">('13.1н'!P11+'13.2н'!P11+'13.3н'!P11)/3</f>
        <v>0</v>
      </c>
      <c r="Q11" s="123" t="n">
        <f aca="false">('13.1н'!Q11+'13.2н'!Q11+'13.3н'!Q11)/3</f>
        <v>0</v>
      </c>
      <c r="R11" s="123" t="n">
        <f aca="false">('13.1н'!B11+'13.2н'!B11+'13.3н'!B11)/3</f>
        <v>0.695960819987063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23" t="e">
        <f aca="false">('13.1н'!#ref!+'13.2н'!#ref!+'13.3н'!#ref!)/3</f>
        <v>#VALUE!</v>
      </c>
      <c r="D12" s="123" t="e">
        <f aca="false">('13.1н'!#ref!+'13.2н'!#ref!+'13.3н'!#ref!)/3</f>
        <v>#VALUE!</v>
      </c>
      <c r="E12" s="123" t="n">
        <f aca="false">('13.1н'!E12+'13.2н'!E12+'13.3н'!E12)/3</f>
        <v>0</v>
      </c>
      <c r="F12" s="123" t="n">
        <f aca="false">('13.1н'!F12+'13.2н'!F12+'13.3н'!F12)/3</f>
        <v>0</v>
      </c>
      <c r="G12" s="123" t="n">
        <f aca="false">('13.1н'!G12+'13.2н'!G12+'13.3н'!G12)/3</f>
        <v>0</v>
      </c>
      <c r="H12" s="123" t="n">
        <f aca="false">('13.1н'!H12+'13.2н'!H12+'13.3н'!H12)/3</f>
        <v>0</v>
      </c>
      <c r="I12" s="123" t="n">
        <f aca="false">('13.1н'!I12+'13.2н'!I12+'13.3н'!I12)/3</f>
        <v>0</v>
      </c>
      <c r="J12" s="123" t="n">
        <f aca="false">('13.1н'!J12+'13.2н'!J12+'13.3н'!J12)/3</f>
        <v>0</v>
      </c>
      <c r="K12" s="123" t="n">
        <f aca="false">('13.1н'!K12+'13.2н'!K12+'13.3н'!K12)/3</f>
        <v>0</v>
      </c>
      <c r="L12" s="123" t="n">
        <f aca="false">('13.1н'!L12+'13.2н'!L12+'13.3н'!L12)/3</f>
        <v>0</v>
      </c>
      <c r="M12" s="123" t="n">
        <f aca="false">('13.1н'!M12+'13.2н'!M12+'13.3н'!M12)/3</f>
        <v>0</v>
      </c>
      <c r="N12" s="123" t="n">
        <f aca="false">('13.1н'!N12+'13.2н'!N12+'13.3н'!N12)/3</f>
        <v>0</v>
      </c>
      <c r="O12" s="123" t="n">
        <f aca="false">('13.1н'!O12+'13.2н'!O12+'13.3н'!O12)/3</f>
        <v>0</v>
      </c>
      <c r="P12" s="123" t="n">
        <f aca="false">('13.1н'!P12+'13.2н'!P12+'13.3н'!P12)/3</f>
        <v>0</v>
      </c>
      <c r="Q12" s="123" t="n">
        <f aca="false">('13.1н'!Q12+'13.2н'!Q12+'13.3н'!Q12)/3</f>
        <v>0</v>
      </c>
      <c r="R12" s="123" t="n">
        <f aca="false">('13.1н'!B12+'13.2н'!B12+'13.3н'!B12)/3</f>
        <v>0.536708686726854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23" t="e">
        <f aca="false">('13.1н'!#ref!+'13.2н'!#ref!+'13.3н'!#ref!)/3</f>
        <v>#VALUE!</v>
      </c>
      <c r="D13" s="123" t="e">
        <f aca="false">('13.1н'!#ref!+'13.2н'!#ref!+'13.3н'!#ref!)/3</f>
        <v>#VALUE!</v>
      </c>
      <c r="E13" s="123" t="n">
        <f aca="false">('13.1н'!E13+'13.2н'!E13+'13.3н'!E13)/3</f>
        <v>0</v>
      </c>
      <c r="F13" s="123" t="n">
        <f aca="false">('13.1н'!F13+'13.2н'!F13+'13.3н'!F13)/3</f>
        <v>0</v>
      </c>
      <c r="G13" s="123" t="n">
        <f aca="false">('13.1н'!G13+'13.2н'!G13+'13.3н'!G13)/3</f>
        <v>0</v>
      </c>
      <c r="H13" s="123" t="n">
        <f aca="false">('13.1н'!H13+'13.2н'!H13+'13.3н'!H13)/3</f>
        <v>0</v>
      </c>
      <c r="I13" s="123" t="n">
        <f aca="false">('13.1н'!I13+'13.2н'!I13+'13.3н'!I13)/3</f>
        <v>0</v>
      </c>
      <c r="J13" s="123" t="n">
        <f aca="false">('13.1н'!J13+'13.2н'!J13+'13.3н'!J13)/3</f>
        <v>0</v>
      </c>
      <c r="K13" s="123" t="n">
        <f aca="false">('13.1н'!K13+'13.2н'!K13+'13.3н'!K13)/3</f>
        <v>0</v>
      </c>
      <c r="L13" s="123" t="n">
        <f aca="false">('13.1н'!L13+'13.2н'!L13+'13.3н'!L13)/3</f>
        <v>0</v>
      </c>
      <c r="M13" s="123" t="n">
        <f aca="false">('13.1н'!M13+'13.2н'!M13+'13.3н'!M13)/3</f>
        <v>0</v>
      </c>
      <c r="N13" s="123" t="n">
        <f aca="false">('13.1н'!N13+'13.2н'!N13+'13.3н'!N13)/3</f>
        <v>0</v>
      </c>
      <c r="O13" s="123" t="n">
        <f aca="false">('13.1н'!O13+'13.2н'!O13+'13.3н'!O13)/3</f>
        <v>0</v>
      </c>
      <c r="P13" s="123" t="n">
        <f aca="false">('13.1н'!P13+'13.2н'!P13+'13.3н'!P13)/3</f>
        <v>0</v>
      </c>
      <c r="Q13" s="123" t="n">
        <f aca="false">('13.1н'!Q13+'13.2н'!Q13+'13.3н'!Q13)/3</f>
        <v>0</v>
      </c>
      <c r="R13" s="123" t="n">
        <f aca="false">('13.1н'!B13+'13.2н'!B13+'13.3н'!B13)/3</f>
        <v>0.664180157910345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23" t="e">
        <f aca="false">('13.1н'!#ref!+'13.2н'!#ref!+'13.3н'!#ref!)/3</f>
        <v>#VALUE!</v>
      </c>
      <c r="D14" s="123" t="e">
        <f aca="false">('13.1н'!#ref!+'13.2н'!#ref!+'13.3н'!#ref!)/3</f>
        <v>#VALUE!</v>
      </c>
      <c r="E14" s="123" t="n">
        <f aca="false">('13.1н'!E14+'13.2н'!E14+'13.3н'!E14)/3</f>
        <v>0</v>
      </c>
      <c r="F14" s="123" t="n">
        <f aca="false">('13.1н'!F14+'13.2н'!F14+'13.3н'!F14)/3</f>
        <v>0</v>
      </c>
      <c r="G14" s="123" t="n">
        <f aca="false">('13.1н'!G14+'13.2н'!G14+'13.3н'!G14)/3</f>
        <v>0</v>
      </c>
      <c r="H14" s="123" t="n">
        <f aca="false">('13.1н'!H14+'13.2н'!H14+'13.3н'!H14)/3</f>
        <v>0</v>
      </c>
      <c r="I14" s="123" t="n">
        <f aca="false">('13.1н'!I14+'13.2н'!I14+'13.3н'!I14)/3</f>
        <v>0</v>
      </c>
      <c r="J14" s="123" t="n">
        <f aca="false">('13.1н'!J14+'13.2н'!J14+'13.3н'!J14)/3</f>
        <v>0</v>
      </c>
      <c r="K14" s="123" t="n">
        <f aca="false">('13.1н'!K14+'13.2н'!K14+'13.3н'!K14)/3</f>
        <v>0</v>
      </c>
      <c r="L14" s="123" t="n">
        <f aca="false">('13.1н'!L14+'13.2н'!L14+'13.3н'!L14)/3</f>
        <v>0</v>
      </c>
      <c r="M14" s="123" t="n">
        <f aca="false">('13.1н'!M14+'13.2н'!M14+'13.3н'!M14)/3</f>
        <v>0</v>
      </c>
      <c r="N14" s="123" t="n">
        <f aca="false">('13.1н'!N14+'13.2н'!N14+'13.3н'!N14)/3</f>
        <v>0</v>
      </c>
      <c r="O14" s="123" t="n">
        <f aca="false">('13.1н'!O14+'13.2н'!O14+'13.3н'!O14)/3</f>
        <v>0</v>
      </c>
      <c r="P14" s="123" t="n">
        <f aca="false">('13.1н'!P14+'13.2н'!P14+'13.3н'!P14)/3</f>
        <v>0</v>
      </c>
      <c r="Q14" s="123" t="n">
        <f aca="false">('13.1н'!Q14+'13.2н'!Q14+'13.3н'!Q14)/3</f>
        <v>0</v>
      </c>
      <c r="R14" s="123" t="n">
        <f aca="false">('13.1н'!B14+'13.2н'!B14+'13.3н'!B14)/3</f>
        <v>0.566429469183814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23" t="e">
        <f aca="false">('13.1н'!#ref!+'13.2н'!#ref!+'13.3н'!#ref!)/3</f>
        <v>#VALUE!</v>
      </c>
      <c r="D15" s="123" t="e">
        <f aca="false">('13.1н'!#ref!+'13.2н'!#ref!+'13.3н'!#ref!)/3</f>
        <v>#VALUE!</v>
      </c>
      <c r="E15" s="123" t="n">
        <f aca="false">('13.1н'!E15+'13.2н'!E15+'13.3н'!E15)/3</f>
        <v>0</v>
      </c>
      <c r="F15" s="123" t="n">
        <f aca="false">('13.1н'!F15+'13.2н'!F15+'13.3н'!F15)/3</f>
        <v>0</v>
      </c>
      <c r="G15" s="123" t="n">
        <f aca="false">('13.1н'!G15+'13.2н'!G15+'13.3н'!G15)/3</f>
        <v>0</v>
      </c>
      <c r="H15" s="123" t="n">
        <f aca="false">('13.1н'!H15+'13.2н'!H15+'13.3н'!H15)/3</f>
        <v>0</v>
      </c>
      <c r="I15" s="123" t="n">
        <f aca="false">('13.1н'!I15+'13.2н'!I15+'13.3н'!I15)/3</f>
        <v>0</v>
      </c>
      <c r="J15" s="123" t="n">
        <f aca="false">('13.1н'!J15+'13.2н'!J15+'13.3н'!J15)/3</f>
        <v>0</v>
      </c>
      <c r="K15" s="123" t="n">
        <f aca="false">('13.1н'!K15+'13.2н'!K15+'13.3н'!K15)/3</f>
        <v>0</v>
      </c>
      <c r="L15" s="123" t="n">
        <f aca="false">('13.1н'!L15+'13.2н'!L15+'13.3н'!L15)/3</f>
        <v>0</v>
      </c>
      <c r="M15" s="123" t="n">
        <f aca="false">('13.1н'!M15+'13.2н'!M15+'13.3н'!M15)/3</f>
        <v>0</v>
      </c>
      <c r="N15" s="123" t="n">
        <f aca="false">('13.1н'!N15+'13.2н'!N15+'13.3н'!N15)/3</f>
        <v>0</v>
      </c>
      <c r="O15" s="123" t="n">
        <f aca="false">('13.1н'!O15+'13.2н'!O15+'13.3н'!O15)/3</f>
        <v>0</v>
      </c>
      <c r="P15" s="123" t="n">
        <f aca="false">('13.1н'!P15+'13.2н'!P15+'13.3н'!P15)/3</f>
        <v>0</v>
      </c>
      <c r="Q15" s="123" t="n">
        <f aca="false">('13.1н'!Q15+'13.2н'!Q15+'13.3н'!Q15)/3</f>
        <v>0</v>
      </c>
      <c r="R15" s="123" t="n">
        <f aca="false">('13.1н'!B15+'13.2н'!B15+'13.3н'!B15)/3</f>
        <v>0.478479459151846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23" t="e">
        <f aca="false">('13.1н'!#ref!+'13.2н'!#ref!+'13.3н'!#ref!)/3</f>
        <v>#VALUE!</v>
      </c>
      <c r="D16" s="123" t="e">
        <f aca="false">('13.1н'!#ref!+'13.2н'!#ref!+'13.3н'!#ref!)/3</f>
        <v>#VALUE!</v>
      </c>
      <c r="E16" s="123" t="n">
        <f aca="false">('13.1н'!E16+'13.2н'!E16+'13.3н'!E16)/3</f>
        <v>0</v>
      </c>
      <c r="F16" s="123" t="n">
        <f aca="false">('13.1н'!F16+'13.2н'!F16+'13.3н'!F16)/3</f>
        <v>0</v>
      </c>
      <c r="G16" s="123" t="n">
        <f aca="false">('13.1н'!G16+'13.2н'!G16+'13.3н'!G16)/3</f>
        <v>0</v>
      </c>
      <c r="H16" s="123" t="n">
        <f aca="false">('13.1н'!H16+'13.2н'!H16+'13.3н'!H16)/3</f>
        <v>0</v>
      </c>
      <c r="I16" s="123" t="n">
        <f aca="false">('13.1н'!I16+'13.2н'!I16+'13.3н'!I16)/3</f>
        <v>0</v>
      </c>
      <c r="J16" s="123" t="n">
        <f aca="false">('13.1н'!J16+'13.2н'!J16+'13.3н'!J16)/3</f>
        <v>0</v>
      </c>
      <c r="K16" s="123" t="n">
        <f aca="false">('13.1н'!K16+'13.2н'!K16+'13.3н'!K16)/3</f>
        <v>0</v>
      </c>
      <c r="L16" s="123" t="n">
        <f aca="false">('13.1н'!L16+'13.2н'!L16+'13.3н'!L16)/3</f>
        <v>0</v>
      </c>
      <c r="M16" s="123" t="n">
        <f aca="false">('13.1н'!M16+'13.2н'!M16+'13.3н'!M16)/3</f>
        <v>0</v>
      </c>
      <c r="N16" s="123" t="n">
        <f aca="false">('13.1н'!N16+'13.2н'!N16+'13.3н'!N16)/3</f>
        <v>0</v>
      </c>
      <c r="O16" s="123" t="n">
        <f aca="false">('13.1н'!O16+'13.2н'!O16+'13.3н'!O16)/3</f>
        <v>0</v>
      </c>
      <c r="P16" s="123" t="n">
        <f aca="false">('13.1н'!P16+'13.2н'!P16+'13.3н'!P16)/3</f>
        <v>0</v>
      </c>
      <c r="Q16" s="123" t="n">
        <f aca="false">('13.1н'!Q16+'13.2н'!Q16+'13.3н'!Q16)/3</f>
        <v>0</v>
      </c>
      <c r="R16" s="123" t="n">
        <f aca="false">('13.1н'!B16+'13.2н'!B16+'13.3н'!B16)/3</f>
        <v>0.582106239908235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23" t="e">
        <f aca="false">('13.1н'!#ref!+'13.2н'!#ref!+'13.3н'!#ref!)/3</f>
        <v>#VALUE!</v>
      </c>
      <c r="D17" s="123" t="e">
        <f aca="false">('13.1н'!#ref!+'13.2н'!#ref!+'13.3н'!#ref!)/3</f>
        <v>#VALUE!</v>
      </c>
      <c r="E17" s="123" t="n">
        <f aca="false">('13.1н'!E17+'13.2н'!E17+'13.3н'!E17)/3</f>
        <v>0</v>
      </c>
      <c r="F17" s="123" t="n">
        <f aca="false">('13.1н'!F17+'13.2н'!F17+'13.3н'!F17)/3</f>
        <v>0</v>
      </c>
      <c r="G17" s="123" t="n">
        <f aca="false">('13.1н'!G17+'13.2н'!G17+'13.3н'!G17)/3</f>
        <v>0</v>
      </c>
      <c r="H17" s="123" t="n">
        <f aca="false">('13.1н'!H17+'13.2н'!H17+'13.3н'!H17)/3</f>
        <v>0</v>
      </c>
      <c r="I17" s="123" t="n">
        <f aca="false">('13.1н'!I17+'13.2н'!I17+'13.3н'!I17)/3</f>
        <v>0</v>
      </c>
      <c r="J17" s="123" t="n">
        <f aca="false">('13.1н'!J17+'13.2н'!J17+'13.3н'!J17)/3</f>
        <v>0</v>
      </c>
      <c r="K17" s="123" t="n">
        <f aca="false">('13.1н'!K17+'13.2н'!K17+'13.3н'!K17)/3</f>
        <v>0</v>
      </c>
      <c r="L17" s="123" t="n">
        <f aca="false">('13.1н'!L17+'13.2н'!L17+'13.3н'!L17)/3</f>
        <v>0</v>
      </c>
      <c r="M17" s="123" t="n">
        <f aca="false">('13.1н'!M17+'13.2н'!M17+'13.3н'!M17)/3</f>
        <v>0</v>
      </c>
      <c r="N17" s="123" t="n">
        <f aca="false">('13.1н'!N17+'13.2н'!N17+'13.3н'!N17)/3</f>
        <v>0</v>
      </c>
      <c r="O17" s="123" t="n">
        <f aca="false">('13.1н'!O17+'13.2н'!O17+'13.3н'!O17)/3</f>
        <v>0</v>
      </c>
      <c r="P17" s="123" t="n">
        <f aca="false">('13.1н'!P17+'13.2н'!P17+'13.3н'!P17)/3</f>
        <v>0</v>
      </c>
      <c r="Q17" s="123" t="n">
        <f aca="false">('13.1н'!Q17+'13.2н'!Q17+'13.3н'!Q17)/3</f>
        <v>0</v>
      </c>
      <c r="R17" s="123" t="n">
        <f aca="false">('13.1н'!B17+'13.2н'!B17+'13.3н'!B17)/3</f>
        <v>0.582160729001232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23" t="e">
        <f aca="false">('13.1н'!#ref!+'13.2н'!#ref!+'13.3н'!#ref!)/3</f>
        <v>#VALUE!</v>
      </c>
      <c r="D18" s="123" t="e">
        <f aca="false">('13.1н'!#ref!+'13.2н'!#ref!+'13.3н'!#ref!)/3</f>
        <v>#VALUE!</v>
      </c>
      <c r="E18" s="123" t="n">
        <f aca="false">('13.1н'!E18+'13.2н'!E18+'13.3н'!E18)/3</f>
        <v>0</v>
      </c>
      <c r="F18" s="123" t="n">
        <f aca="false">('13.1н'!F18+'13.2н'!F18+'13.3н'!F18)/3</f>
        <v>0</v>
      </c>
      <c r="G18" s="123" t="n">
        <f aca="false">('13.1н'!G18+'13.2н'!G18+'13.3н'!G18)/3</f>
        <v>0</v>
      </c>
      <c r="H18" s="123" t="n">
        <f aca="false">('13.1н'!H18+'13.2н'!H18+'13.3н'!H18)/3</f>
        <v>0</v>
      </c>
      <c r="I18" s="123" t="n">
        <f aca="false">('13.1н'!I18+'13.2н'!I18+'13.3н'!I18)/3</f>
        <v>0</v>
      </c>
      <c r="J18" s="123" t="n">
        <f aca="false">('13.1н'!J18+'13.2н'!J18+'13.3н'!J18)/3</f>
        <v>0</v>
      </c>
      <c r="K18" s="123" t="n">
        <f aca="false">('13.1н'!K18+'13.2н'!K18+'13.3н'!K18)/3</f>
        <v>0</v>
      </c>
      <c r="L18" s="123" t="n">
        <f aca="false">('13.1н'!L18+'13.2н'!L18+'13.3н'!L18)/3</f>
        <v>0</v>
      </c>
      <c r="M18" s="123" t="n">
        <f aca="false">('13.1н'!M18+'13.2н'!M18+'13.3н'!M18)/3</f>
        <v>0</v>
      </c>
      <c r="N18" s="123" t="n">
        <f aca="false">('13.1н'!N18+'13.2н'!N18+'13.3н'!N18)/3</f>
        <v>0</v>
      </c>
      <c r="O18" s="123" t="n">
        <f aca="false">('13.1н'!O18+'13.2н'!O18+'13.3н'!O18)/3</f>
        <v>0</v>
      </c>
      <c r="P18" s="123" t="n">
        <f aca="false">('13.1н'!P18+'13.2н'!P18+'13.3н'!P18)/3</f>
        <v>0</v>
      </c>
      <c r="Q18" s="123" t="n">
        <f aca="false">('13.1н'!Q18+'13.2н'!Q18+'13.3н'!Q18)/3</f>
        <v>0</v>
      </c>
      <c r="R18" s="123" t="n">
        <f aca="false">('13.1н'!B18+'13.2н'!B18+'13.3н'!B18)/3</f>
        <v>0.633534215080302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23" t="e">
        <f aca="false">('13.1н'!#ref!+'13.2н'!#ref!+'13.3н'!#ref!)/3</f>
        <v>#VALUE!</v>
      </c>
      <c r="D19" s="123" t="e">
        <f aca="false">('13.1н'!#ref!+'13.2н'!#ref!+'13.3н'!#ref!)/3</f>
        <v>#VALUE!</v>
      </c>
      <c r="E19" s="123" t="n">
        <f aca="false">('13.1н'!E19+'13.2н'!E19+'13.3н'!E19)/3</f>
        <v>0</v>
      </c>
      <c r="F19" s="123" t="n">
        <f aca="false">('13.1н'!F19+'13.2н'!F19+'13.3н'!F19)/3</f>
        <v>0</v>
      </c>
      <c r="G19" s="123" t="n">
        <f aca="false">('13.1н'!G19+'13.2н'!G19+'13.3н'!G19)/3</f>
        <v>0</v>
      </c>
      <c r="H19" s="123" t="n">
        <f aca="false">('13.1н'!H19+'13.2н'!H19+'13.3н'!H19)/3</f>
        <v>0</v>
      </c>
      <c r="I19" s="123" t="n">
        <f aca="false">('13.1н'!I19+'13.2н'!I19+'13.3н'!I19)/3</f>
        <v>0</v>
      </c>
      <c r="J19" s="123" t="n">
        <f aca="false">('13.1н'!J19+'13.2н'!J19+'13.3н'!J19)/3</f>
        <v>0</v>
      </c>
      <c r="K19" s="123" t="n">
        <f aca="false">('13.1н'!K19+'13.2н'!K19+'13.3н'!K19)/3</f>
        <v>0</v>
      </c>
      <c r="L19" s="123" t="n">
        <f aca="false">('13.1н'!L19+'13.2н'!L19+'13.3н'!L19)/3</f>
        <v>0</v>
      </c>
      <c r="M19" s="123" t="n">
        <f aca="false">('13.1н'!M19+'13.2н'!M19+'13.3н'!M19)/3</f>
        <v>0</v>
      </c>
      <c r="N19" s="123" t="n">
        <f aca="false">('13.1н'!N19+'13.2н'!N19+'13.3н'!N19)/3</f>
        <v>0</v>
      </c>
      <c r="O19" s="123" t="n">
        <f aca="false">('13.1н'!O19+'13.2н'!O19+'13.3н'!O19)/3</f>
        <v>0</v>
      </c>
      <c r="P19" s="123" t="n">
        <f aca="false">('13.1н'!P19+'13.2н'!P19+'13.3н'!P19)/3</f>
        <v>0</v>
      </c>
      <c r="Q19" s="123" t="n">
        <f aca="false">('13.1н'!Q19+'13.2н'!Q19+'13.3н'!Q19)/3</f>
        <v>0</v>
      </c>
      <c r="R19" s="123" t="n">
        <f aca="false">('13.1н'!B19+'13.2н'!B19+'13.3н'!B19)/3</f>
        <v>0.803726670162767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23" t="e">
        <f aca="false">('13.1н'!#ref!+'13.2н'!#ref!+'13.3н'!#ref!)/3</f>
        <v>#VALUE!</v>
      </c>
      <c r="D20" s="123" t="e">
        <f aca="false">('13.1н'!#ref!+'13.2н'!#ref!+'13.3н'!#ref!)/3</f>
        <v>#VALUE!</v>
      </c>
      <c r="E20" s="123" t="n">
        <f aca="false">('13.1н'!E20+'13.2н'!E20+'13.3н'!E20)/3</f>
        <v>0</v>
      </c>
      <c r="F20" s="123" t="n">
        <f aca="false">('13.1н'!F20+'13.2н'!F20+'13.3н'!F20)/3</f>
        <v>0</v>
      </c>
      <c r="G20" s="123" t="n">
        <f aca="false">('13.1н'!G20+'13.2н'!G20+'13.3н'!G20)/3</f>
        <v>0</v>
      </c>
      <c r="H20" s="123" t="n">
        <f aca="false">('13.1н'!H20+'13.2н'!H20+'13.3н'!H20)/3</f>
        <v>0</v>
      </c>
      <c r="I20" s="123" t="n">
        <f aca="false">('13.1н'!I20+'13.2н'!I20+'13.3н'!I20)/3</f>
        <v>0</v>
      </c>
      <c r="J20" s="123" t="n">
        <f aca="false">('13.1н'!J20+'13.2н'!J20+'13.3н'!J20)/3</f>
        <v>0</v>
      </c>
      <c r="K20" s="123" t="n">
        <f aca="false">('13.1н'!K20+'13.2н'!K20+'13.3н'!K20)/3</f>
        <v>0</v>
      </c>
      <c r="L20" s="123" t="n">
        <f aca="false">('13.1н'!L20+'13.2н'!L20+'13.3н'!L20)/3</f>
        <v>0</v>
      </c>
      <c r="M20" s="123" t="n">
        <f aca="false">('13.1н'!M20+'13.2н'!M20+'13.3н'!M20)/3</f>
        <v>0</v>
      </c>
      <c r="N20" s="123" t="n">
        <f aca="false">('13.1н'!N20+'13.2н'!N20+'13.3н'!N20)/3</f>
        <v>0</v>
      </c>
      <c r="O20" s="123" t="n">
        <f aca="false">('13.1н'!O20+'13.2н'!O20+'13.3н'!O20)/3</f>
        <v>0</v>
      </c>
      <c r="P20" s="123" t="n">
        <f aca="false">('13.1н'!P20+'13.2н'!P20+'13.3н'!P20)/3</f>
        <v>0</v>
      </c>
      <c r="Q20" s="123" t="n">
        <f aca="false">('13.1н'!Q20+'13.2н'!Q20+'13.3н'!Q20)/3</f>
        <v>0</v>
      </c>
      <c r="R20" s="123" t="n">
        <f aca="false">('13.1н'!B20+'13.2н'!B20+'13.3н'!B20)/3</f>
        <v>0.560860067486019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23" t="e">
        <f aca="false">('13.1н'!#ref!+'13.2н'!#ref!+'13.3н'!#ref!)/3</f>
        <v>#VALUE!</v>
      </c>
      <c r="D21" s="123" t="e">
        <f aca="false">('13.1н'!#ref!+'13.2н'!#ref!+'13.3н'!#ref!)/3</f>
        <v>#VALUE!</v>
      </c>
      <c r="E21" s="123" t="n">
        <f aca="false">('13.1н'!E21+'13.2н'!E21+'13.3н'!E21)/3</f>
        <v>0</v>
      </c>
      <c r="F21" s="123" t="n">
        <f aca="false">('13.1н'!F21+'13.2н'!F21+'13.3н'!F21)/3</f>
        <v>0</v>
      </c>
      <c r="G21" s="123" t="n">
        <f aca="false">('13.1н'!G21+'13.2н'!G21+'13.3н'!G21)/3</f>
        <v>0</v>
      </c>
      <c r="H21" s="123" t="n">
        <f aca="false">('13.1н'!H21+'13.2н'!H21+'13.3н'!H21)/3</f>
        <v>0</v>
      </c>
      <c r="I21" s="123" t="n">
        <f aca="false">('13.1н'!I21+'13.2н'!I21+'13.3н'!I21)/3</f>
        <v>0</v>
      </c>
      <c r="J21" s="123" t="n">
        <f aca="false">('13.1н'!J21+'13.2н'!J21+'13.3н'!J21)/3</f>
        <v>0</v>
      </c>
      <c r="K21" s="123" t="n">
        <f aca="false">('13.1н'!K21+'13.2н'!K21+'13.3н'!K21)/3</f>
        <v>0</v>
      </c>
      <c r="L21" s="123" t="n">
        <f aca="false">('13.1н'!L21+'13.2н'!L21+'13.3н'!L21)/3</f>
        <v>0</v>
      </c>
      <c r="M21" s="123" t="n">
        <f aca="false">('13.1н'!M21+'13.2н'!M21+'13.3н'!M21)/3</f>
        <v>0</v>
      </c>
      <c r="N21" s="123" t="n">
        <f aca="false">('13.1н'!N21+'13.2н'!N21+'13.3н'!N21)/3</f>
        <v>0</v>
      </c>
      <c r="O21" s="123" t="n">
        <f aca="false">('13.1н'!O21+'13.2н'!O21+'13.3н'!O21)/3</f>
        <v>0</v>
      </c>
      <c r="P21" s="123" t="n">
        <f aca="false">('13.1н'!P21+'13.2н'!P21+'13.3н'!P21)/3</f>
        <v>0</v>
      </c>
      <c r="Q21" s="123" t="n">
        <f aca="false">('13.1н'!Q21+'13.2н'!Q21+'13.3н'!Q21)/3</f>
        <v>0</v>
      </c>
      <c r="R21" s="123" t="n">
        <f aca="false">('13.1н'!B21+'13.2н'!B21+'13.3н'!B21)/3</f>
        <v>0.658769796606035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23" t="e">
        <f aca="false">('13.1н'!#ref!+'13.2н'!#ref!+'13.3н'!#ref!)/3</f>
        <v>#VALUE!</v>
      </c>
      <c r="D22" s="123" t="e">
        <f aca="false">('13.1н'!#ref!+'13.2н'!#ref!+'13.3н'!#ref!)/3</f>
        <v>#VALUE!</v>
      </c>
      <c r="E22" s="123" t="n">
        <f aca="false">('13.1н'!E22+'13.2н'!E22+'13.3н'!E22)/3</f>
        <v>0</v>
      </c>
      <c r="F22" s="123" t="n">
        <f aca="false">('13.1н'!F22+'13.2н'!F22+'13.3н'!F22)/3</f>
        <v>0</v>
      </c>
      <c r="G22" s="123" t="n">
        <f aca="false">('13.1н'!G22+'13.2н'!G22+'13.3н'!G22)/3</f>
        <v>0</v>
      </c>
      <c r="H22" s="123" t="n">
        <f aca="false">('13.1н'!H22+'13.2н'!H22+'13.3н'!H22)/3</f>
        <v>0</v>
      </c>
      <c r="I22" s="123" t="n">
        <f aca="false">('13.1н'!I22+'13.2н'!I22+'13.3н'!I22)/3</f>
        <v>0</v>
      </c>
      <c r="J22" s="123" t="n">
        <f aca="false">('13.1н'!J22+'13.2н'!J22+'13.3н'!J22)/3</f>
        <v>0</v>
      </c>
      <c r="K22" s="123" t="n">
        <f aca="false">('13.1н'!K22+'13.2н'!K22+'13.3н'!K22)/3</f>
        <v>0</v>
      </c>
      <c r="L22" s="123" t="n">
        <f aca="false">('13.1н'!L22+'13.2н'!L22+'13.3н'!L22)/3</f>
        <v>0</v>
      </c>
      <c r="M22" s="123" t="n">
        <f aca="false">('13.1н'!M22+'13.2н'!M22+'13.3н'!M22)/3</f>
        <v>0</v>
      </c>
      <c r="N22" s="123" t="n">
        <f aca="false">('13.1н'!N22+'13.2н'!N22+'13.3н'!N22)/3</f>
        <v>0</v>
      </c>
      <c r="O22" s="123" t="n">
        <f aca="false">('13.1н'!O22+'13.2н'!O22+'13.3н'!O22)/3</f>
        <v>0</v>
      </c>
      <c r="P22" s="123" t="n">
        <f aca="false">('13.1н'!P22+'13.2н'!P22+'13.3н'!P22)/3</f>
        <v>0</v>
      </c>
      <c r="Q22" s="123" t="n">
        <f aca="false">('13.1н'!Q22+'13.2н'!Q22+'13.3н'!Q22)/3</f>
        <v>0</v>
      </c>
      <c r="R22" s="123" t="n">
        <f aca="false">('13.1н'!B22+'13.2н'!B22+'13.3н'!B22)/3</f>
        <v>0.54505469812106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23" t="e">
        <f aca="false">('13.1н'!#ref!+'13.2н'!#ref!+'13.3н'!#ref!)/3</f>
        <v>#VALUE!</v>
      </c>
      <c r="D23" s="123" t="e">
        <f aca="false">('13.1н'!#ref!+'13.2н'!#ref!+'13.3н'!#ref!)/3</f>
        <v>#VALUE!</v>
      </c>
      <c r="E23" s="123" t="n">
        <f aca="false">('13.1н'!E23+'13.2н'!E23+'13.3н'!E23)/3</f>
        <v>0</v>
      </c>
      <c r="F23" s="123" t="n">
        <f aca="false">('13.1н'!F23+'13.2н'!F23+'13.3н'!F23)/3</f>
        <v>0</v>
      </c>
      <c r="G23" s="123" t="n">
        <f aca="false">('13.1н'!G23+'13.2н'!G23+'13.3н'!G23)/3</f>
        <v>0</v>
      </c>
      <c r="H23" s="123" t="n">
        <f aca="false">('13.1н'!H23+'13.2н'!H23+'13.3н'!H23)/3</f>
        <v>0</v>
      </c>
      <c r="I23" s="123" t="n">
        <f aca="false">('13.1н'!I23+'13.2н'!I23+'13.3н'!I23)/3</f>
        <v>0</v>
      </c>
      <c r="J23" s="123" t="n">
        <f aca="false">('13.1н'!J23+'13.2н'!J23+'13.3н'!J23)/3</f>
        <v>0</v>
      </c>
      <c r="K23" s="123" t="n">
        <f aca="false">('13.1н'!K23+'13.2н'!K23+'13.3н'!K23)/3</f>
        <v>0</v>
      </c>
      <c r="L23" s="123" t="n">
        <f aca="false">('13.1н'!L23+'13.2н'!L23+'13.3н'!L23)/3</f>
        <v>0</v>
      </c>
      <c r="M23" s="123" t="n">
        <f aca="false">('13.1н'!M23+'13.2н'!M23+'13.3н'!M23)/3</f>
        <v>0</v>
      </c>
      <c r="N23" s="123" t="n">
        <f aca="false">('13.1н'!N23+'13.2н'!N23+'13.3н'!N23)/3</f>
        <v>0</v>
      </c>
      <c r="O23" s="123" t="n">
        <f aca="false">('13.1н'!O23+'13.2н'!O23+'13.3н'!O23)/3</f>
        <v>0</v>
      </c>
      <c r="P23" s="123" t="n">
        <f aca="false">('13.1н'!P23+'13.2н'!P23+'13.3н'!P23)/3</f>
        <v>0</v>
      </c>
      <c r="Q23" s="123" t="n">
        <f aca="false">('13.1н'!Q23+'13.2н'!Q23+'13.3н'!Q23)/3</f>
        <v>0</v>
      </c>
      <c r="R23" s="123" t="n">
        <f aca="false">('13.1н'!B23+'13.2н'!B23+'13.3н'!B23)/3</f>
        <v>0.591107398979205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23" t="e">
        <f aca="false">('13.1н'!#ref!+'13.2н'!#ref!+'13.3н'!#ref!)/3</f>
        <v>#VALUE!</v>
      </c>
      <c r="D24" s="123" t="e">
        <f aca="false">('13.1н'!#ref!+'13.2н'!#ref!+'13.3н'!#ref!)/3</f>
        <v>#VALUE!</v>
      </c>
      <c r="E24" s="123" t="n">
        <f aca="false">('13.1н'!E24+'13.2н'!E24+'13.3н'!E24)/3</f>
        <v>0</v>
      </c>
      <c r="F24" s="123" t="n">
        <f aca="false">('13.1н'!F24+'13.2н'!F24+'13.3н'!F24)/3</f>
        <v>0</v>
      </c>
      <c r="G24" s="123" t="n">
        <f aca="false">('13.1н'!G24+'13.2н'!G24+'13.3н'!G24)/3</f>
        <v>0</v>
      </c>
      <c r="H24" s="123" t="n">
        <f aca="false">('13.1н'!H24+'13.2н'!H24+'13.3н'!H24)/3</f>
        <v>0</v>
      </c>
      <c r="I24" s="123" t="n">
        <f aca="false">('13.1н'!I24+'13.2н'!I24+'13.3н'!I24)/3</f>
        <v>0</v>
      </c>
      <c r="J24" s="123" t="n">
        <f aca="false">('13.1н'!J24+'13.2н'!J24+'13.3н'!J24)/3</f>
        <v>0</v>
      </c>
      <c r="K24" s="123" t="n">
        <f aca="false">('13.1н'!K24+'13.2н'!K24+'13.3н'!K24)/3</f>
        <v>0</v>
      </c>
      <c r="L24" s="123" t="n">
        <f aca="false">('13.1н'!L24+'13.2н'!L24+'13.3н'!L24)/3</f>
        <v>0</v>
      </c>
      <c r="M24" s="123" t="n">
        <f aca="false">('13.1н'!M24+'13.2н'!M24+'13.3н'!M24)/3</f>
        <v>0</v>
      </c>
      <c r="N24" s="123" t="n">
        <f aca="false">('13.1н'!N24+'13.2н'!N24+'13.3н'!N24)/3</f>
        <v>0</v>
      </c>
      <c r="O24" s="123" t="n">
        <f aca="false">('13.1н'!O24+'13.2н'!O24+'13.3н'!O24)/3</f>
        <v>0</v>
      </c>
      <c r="P24" s="123" t="n">
        <f aca="false">('13.1н'!P24+'13.2н'!P24+'13.3н'!P24)/3</f>
        <v>0</v>
      </c>
      <c r="Q24" s="123" t="n">
        <f aca="false">('13.1н'!Q24+'13.2н'!Q24+'13.3н'!Q24)/3</f>
        <v>0</v>
      </c>
      <c r="R24" s="123" t="n">
        <f aca="false">('13.1н'!B24+'13.2н'!B24+'13.3н'!B24)/3</f>
        <v>0.676351289627698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23" t="e">
        <f aca="false">('13.1н'!#ref!+'13.2н'!#ref!+'13.3н'!#ref!)/3</f>
        <v>#VALUE!</v>
      </c>
      <c r="D25" s="123" t="e">
        <f aca="false">('13.1н'!#ref!+'13.2н'!#ref!+'13.3н'!#ref!)/3</f>
        <v>#VALUE!</v>
      </c>
      <c r="E25" s="123" t="n">
        <f aca="false">('13.1н'!E25+'13.2н'!E25+'13.3н'!E25)/3</f>
        <v>0</v>
      </c>
      <c r="F25" s="123" t="n">
        <f aca="false">('13.1н'!F25+'13.2н'!F25+'13.3н'!F25)/3</f>
        <v>0</v>
      </c>
      <c r="G25" s="123" t="n">
        <f aca="false">('13.1н'!G25+'13.2н'!G25+'13.3н'!G25)/3</f>
        <v>0</v>
      </c>
      <c r="H25" s="123" t="n">
        <f aca="false">('13.1н'!H25+'13.2н'!H25+'13.3н'!H25)/3</f>
        <v>0</v>
      </c>
      <c r="I25" s="123" t="n">
        <f aca="false">('13.1н'!I25+'13.2н'!I25+'13.3н'!I25)/3</f>
        <v>0</v>
      </c>
      <c r="J25" s="123" t="n">
        <f aca="false">('13.1н'!J25+'13.2н'!J25+'13.3н'!J25)/3</f>
        <v>0</v>
      </c>
      <c r="K25" s="123" t="n">
        <f aca="false">('13.1н'!K25+'13.2н'!K25+'13.3н'!K25)/3</f>
        <v>0</v>
      </c>
      <c r="L25" s="123" t="n">
        <f aca="false">('13.1н'!L25+'13.2н'!L25+'13.3н'!L25)/3</f>
        <v>0</v>
      </c>
      <c r="M25" s="123" t="n">
        <f aca="false">('13.1н'!M25+'13.2н'!M25+'13.3н'!M25)/3</f>
        <v>0</v>
      </c>
      <c r="N25" s="123" t="n">
        <f aca="false">('13.1н'!N25+'13.2н'!N25+'13.3н'!N25)/3</f>
        <v>0</v>
      </c>
      <c r="O25" s="123" t="n">
        <f aca="false">('13.1н'!O25+'13.2н'!O25+'13.3н'!O25)/3</f>
        <v>0</v>
      </c>
      <c r="P25" s="123" t="n">
        <f aca="false">('13.1н'!P25+'13.2н'!P25+'13.3н'!P25)/3</f>
        <v>0</v>
      </c>
      <c r="Q25" s="123" t="n">
        <f aca="false">('13.1н'!Q25+'13.2н'!Q25+'13.3н'!Q25)/3</f>
        <v>0</v>
      </c>
      <c r="R25" s="123" t="n">
        <f aca="false">('13.1н'!B25+'13.2н'!B25+'13.3н'!B25)/3</f>
        <v>0.665070301689134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23" t="e">
        <f aca="false">('13.1н'!#ref!+'13.2н'!#ref!+'13.3н'!#ref!)/3</f>
        <v>#VALUE!</v>
      </c>
      <c r="D26" s="123" t="e">
        <f aca="false">('13.1н'!#ref!+'13.2н'!#ref!+'13.3н'!#ref!)/3</f>
        <v>#VALUE!</v>
      </c>
      <c r="E26" s="123" t="n">
        <f aca="false">('13.1н'!E26+'13.2н'!E26+'13.3н'!E26)/3</f>
        <v>0</v>
      </c>
      <c r="F26" s="123" t="n">
        <f aca="false">('13.1н'!F26+'13.2н'!F26+'13.3н'!F26)/3</f>
        <v>0</v>
      </c>
      <c r="G26" s="123" t="n">
        <f aca="false">('13.1н'!G26+'13.2н'!G26+'13.3н'!G26)/3</f>
        <v>0</v>
      </c>
      <c r="H26" s="123" t="n">
        <f aca="false">('13.1н'!H26+'13.2н'!H26+'13.3н'!H26)/3</f>
        <v>0</v>
      </c>
      <c r="I26" s="123" t="n">
        <f aca="false">('13.1н'!I26+'13.2н'!I26+'13.3н'!I26)/3</f>
        <v>0</v>
      </c>
      <c r="J26" s="123" t="n">
        <f aca="false">('13.1н'!J26+'13.2н'!J26+'13.3н'!J26)/3</f>
        <v>0</v>
      </c>
      <c r="K26" s="123" t="n">
        <f aca="false">('13.1н'!K26+'13.2н'!K26+'13.3н'!K26)/3</f>
        <v>0</v>
      </c>
      <c r="L26" s="123" t="n">
        <f aca="false">('13.1н'!L26+'13.2н'!L26+'13.3н'!L26)/3</f>
        <v>0</v>
      </c>
      <c r="M26" s="123" t="n">
        <f aca="false">('13.1н'!M26+'13.2н'!M26+'13.3н'!M26)/3</f>
        <v>0</v>
      </c>
      <c r="N26" s="123" t="n">
        <f aca="false">('13.1н'!N26+'13.2н'!N26+'13.3н'!N26)/3</f>
        <v>0</v>
      </c>
      <c r="O26" s="123" t="n">
        <f aca="false">('13.1н'!O26+'13.2н'!O26+'13.3н'!O26)/3</f>
        <v>0</v>
      </c>
      <c r="P26" s="123" t="n">
        <f aca="false">('13.1н'!P26+'13.2н'!P26+'13.3н'!P26)/3</f>
        <v>0</v>
      </c>
      <c r="Q26" s="123" t="n">
        <f aca="false">('13.1н'!Q26+'13.2н'!Q26+'13.3н'!Q26)/3</f>
        <v>0</v>
      </c>
      <c r="R26" s="123" t="n">
        <f aca="false">('13.1н'!B26+'13.2н'!B26+'13.3н'!B26)/3</f>
        <v>0.465482851647144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23" t="e">
        <f aca="false">('13.1н'!#ref!+'13.2н'!#ref!+'13.3н'!#ref!)/3</f>
        <v>#VALUE!</v>
      </c>
      <c r="D27" s="123" t="e">
        <f aca="false">('13.1н'!#ref!+'13.2н'!#ref!+'13.3н'!#ref!)/3</f>
        <v>#VALUE!</v>
      </c>
      <c r="E27" s="123" t="n">
        <f aca="false">('13.1н'!E27+'13.2н'!E27+'13.3н'!E27)/3</f>
        <v>0</v>
      </c>
      <c r="F27" s="123" t="n">
        <f aca="false">('13.1н'!F27+'13.2н'!F27+'13.3н'!F27)/3</f>
        <v>0</v>
      </c>
      <c r="G27" s="123" t="n">
        <f aca="false">('13.1н'!G27+'13.2н'!G27+'13.3н'!G27)/3</f>
        <v>0</v>
      </c>
      <c r="H27" s="123" t="n">
        <f aca="false">('13.1н'!H27+'13.2н'!H27+'13.3н'!H27)/3</f>
        <v>0</v>
      </c>
      <c r="I27" s="123" t="n">
        <f aca="false">('13.1н'!I27+'13.2н'!I27+'13.3н'!I27)/3</f>
        <v>0</v>
      </c>
      <c r="J27" s="123" t="n">
        <f aca="false">('13.1н'!J27+'13.2н'!J27+'13.3н'!J27)/3</f>
        <v>0</v>
      </c>
      <c r="K27" s="123" t="n">
        <f aca="false">('13.1н'!K27+'13.2н'!K27+'13.3н'!K27)/3</f>
        <v>0</v>
      </c>
      <c r="L27" s="123" t="n">
        <f aca="false">('13.1н'!L27+'13.2н'!L27+'13.3н'!L27)/3</f>
        <v>0</v>
      </c>
      <c r="M27" s="123" t="n">
        <f aca="false">('13.1н'!M27+'13.2н'!M27+'13.3н'!M27)/3</f>
        <v>0</v>
      </c>
      <c r="N27" s="123" t="n">
        <f aca="false">('13.1н'!N27+'13.2н'!N27+'13.3н'!N27)/3</f>
        <v>0</v>
      </c>
      <c r="O27" s="123" t="n">
        <f aca="false">('13.1н'!O27+'13.2н'!O27+'13.3н'!O27)/3</f>
        <v>0</v>
      </c>
      <c r="P27" s="123" t="n">
        <f aca="false">('13.1н'!P27+'13.2н'!P27+'13.3н'!P27)/3</f>
        <v>0</v>
      </c>
      <c r="Q27" s="123" t="n">
        <f aca="false">('13.1н'!Q27+'13.2н'!Q27+'13.3н'!Q27)/3</f>
        <v>0</v>
      </c>
      <c r="R27" s="123" t="n">
        <f aca="false">('13.1н'!B27+'13.2н'!B27+'13.3н'!B27)/3</f>
        <v>0.437389485730255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23" t="e">
        <f aca="false">('13.1н'!#ref!+'13.2н'!#ref!+'13.3н'!#ref!)/3</f>
        <v>#VALUE!</v>
      </c>
      <c r="D28" s="123" t="e">
        <f aca="false">('13.1н'!#ref!+'13.2н'!#ref!+'13.3н'!#ref!)/3</f>
        <v>#VALUE!</v>
      </c>
      <c r="E28" s="123" t="n">
        <f aca="false">('13.1н'!E28+'13.2н'!E28+'13.3н'!E28)/3</f>
        <v>0</v>
      </c>
      <c r="F28" s="123" t="n">
        <f aca="false">('13.1н'!F28+'13.2н'!F28+'13.3н'!F28)/3</f>
        <v>0</v>
      </c>
      <c r="G28" s="123" t="n">
        <f aca="false">('13.1н'!G28+'13.2н'!G28+'13.3н'!G28)/3</f>
        <v>0</v>
      </c>
      <c r="H28" s="123" t="n">
        <f aca="false">('13.1н'!H28+'13.2н'!H28+'13.3н'!H28)/3</f>
        <v>0</v>
      </c>
      <c r="I28" s="123" t="n">
        <f aca="false">('13.1н'!I28+'13.2н'!I28+'13.3н'!I28)/3</f>
        <v>0</v>
      </c>
      <c r="J28" s="123" t="n">
        <f aca="false">('13.1н'!J28+'13.2н'!J28+'13.3н'!J28)/3</f>
        <v>0</v>
      </c>
      <c r="K28" s="123" t="n">
        <f aca="false">('13.1н'!K28+'13.2н'!K28+'13.3н'!K28)/3</f>
        <v>0</v>
      </c>
      <c r="L28" s="123" t="n">
        <f aca="false">('13.1н'!L28+'13.2н'!L28+'13.3н'!L28)/3</f>
        <v>0</v>
      </c>
      <c r="M28" s="123" t="n">
        <f aca="false">('13.1н'!M28+'13.2н'!M28+'13.3н'!M28)/3</f>
        <v>0</v>
      </c>
      <c r="N28" s="123" t="n">
        <f aca="false">('13.1н'!N28+'13.2н'!N28+'13.3н'!N28)/3</f>
        <v>0</v>
      </c>
      <c r="O28" s="123" t="n">
        <f aca="false">('13.1н'!O28+'13.2н'!O28+'13.3н'!O28)/3</f>
        <v>0</v>
      </c>
      <c r="P28" s="123" t="n">
        <f aca="false">('13.1н'!P28+'13.2н'!P28+'13.3н'!P28)/3</f>
        <v>0</v>
      </c>
      <c r="Q28" s="123" t="n">
        <f aca="false">('13.1н'!Q28+'13.2н'!Q28+'13.3н'!Q28)/3</f>
        <v>0</v>
      </c>
      <c r="R28" s="123" t="n">
        <f aca="false">('13.1н'!B28+'13.2н'!B28+'13.3н'!B28)/3</f>
        <v>0.46955366542848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23" t="e">
        <f aca="false">('13.1н'!#ref!+'13.2н'!#ref!+'13.3н'!#ref!)/3</f>
        <v>#VALUE!</v>
      </c>
      <c r="D29" s="123" t="e">
        <f aca="false">('13.1н'!#ref!+'13.2н'!#ref!+'13.3н'!#ref!)/3</f>
        <v>#VALUE!</v>
      </c>
      <c r="E29" s="123" t="n">
        <f aca="false">('13.1н'!E29+'13.2н'!E29+'13.3н'!E29)/3</f>
        <v>0</v>
      </c>
      <c r="F29" s="123" t="n">
        <f aca="false">('13.1н'!F29+'13.2н'!F29+'13.3н'!F29)/3</f>
        <v>0</v>
      </c>
      <c r="G29" s="123" t="n">
        <f aca="false">('13.1н'!G29+'13.2н'!G29+'13.3н'!G29)/3</f>
        <v>0</v>
      </c>
      <c r="H29" s="123" t="n">
        <f aca="false">('13.1н'!H29+'13.2н'!H29+'13.3н'!H29)/3</f>
        <v>0</v>
      </c>
      <c r="I29" s="123" t="n">
        <f aca="false">('13.1н'!I29+'13.2н'!I29+'13.3н'!I29)/3</f>
        <v>0</v>
      </c>
      <c r="J29" s="123" t="n">
        <f aca="false">('13.1н'!J29+'13.2н'!J29+'13.3н'!J29)/3</f>
        <v>0</v>
      </c>
      <c r="K29" s="123" t="n">
        <f aca="false">('13.1н'!K29+'13.2н'!K29+'13.3н'!K29)/3</f>
        <v>0</v>
      </c>
      <c r="L29" s="123" t="n">
        <f aca="false">('13.1н'!L29+'13.2н'!L29+'13.3н'!L29)/3</f>
        <v>0</v>
      </c>
      <c r="M29" s="123" t="n">
        <f aca="false">('13.1н'!M29+'13.2н'!M29+'13.3н'!M29)/3</f>
        <v>0</v>
      </c>
      <c r="N29" s="123" t="n">
        <f aca="false">('13.1н'!N29+'13.2н'!N29+'13.3н'!N29)/3</f>
        <v>0</v>
      </c>
      <c r="O29" s="123" t="n">
        <f aca="false">('13.1н'!O29+'13.2н'!O29+'13.3н'!O29)/3</f>
        <v>0</v>
      </c>
      <c r="P29" s="123" t="n">
        <f aca="false">('13.1н'!P29+'13.2н'!P29+'13.3н'!P29)/3</f>
        <v>0</v>
      </c>
      <c r="Q29" s="123" t="n">
        <f aca="false">('13.1н'!Q29+'13.2н'!Q29+'13.3н'!Q29)/3</f>
        <v>0</v>
      </c>
      <c r="R29" s="123" t="n">
        <f aca="false">('13.1н'!B29+'13.2н'!B29+'13.3н'!B29)/3</f>
        <v>0.854976902026779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23" t="e">
        <f aca="false">('13.1н'!#ref!+'13.2н'!#ref!+'13.3н'!#ref!)/3</f>
        <v>#VALUE!</v>
      </c>
      <c r="D30" s="123" t="e">
        <f aca="false">('13.1н'!#ref!+'13.2н'!#ref!+'13.3н'!#ref!)/3</f>
        <v>#VALUE!</v>
      </c>
      <c r="E30" s="123" t="n">
        <f aca="false">('13.1н'!E30+'13.2н'!E30+'13.3н'!E30)/3</f>
        <v>0</v>
      </c>
      <c r="F30" s="123" t="n">
        <f aca="false">('13.1н'!F30+'13.2н'!F30+'13.3н'!F30)/3</f>
        <v>0</v>
      </c>
      <c r="G30" s="123" t="n">
        <f aca="false">('13.1н'!G30+'13.2н'!G30+'13.3н'!G30)/3</f>
        <v>0</v>
      </c>
      <c r="H30" s="123" t="n">
        <f aca="false">('13.1н'!H30+'13.2н'!H30+'13.3н'!H30)/3</f>
        <v>0</v>
      </c>
      <c r="I30" s="123" t="n">
        <f aca="false">('13.1н'!I30+'13.2н'!I30+'13.3н'!I30)/3</f>
        <v>0</v>
      </c>
      <c r="J30" s="123" t="n">
        <f aca="false">('13.1н'!J30+'13.2н'!J30+'13.3н'!J30)/3</f>
        <v>0</v>
      </c>
      <c r="K30" s="123" t="n">
        <f aca="false">('13.1н'!K30+'13.2н'!K30+'13.3н'!K30)/3</f>
        <v>0</v>
      </c>
      <c r="L30" s="123" t="n">
        <f aca="false">('13.1н'!L30+'13.2н'!L30+'13.3н'!L30)/3</f>
        <v>0</v>
      </c>
      <c r="M30" s="123" t="n">
        <f aca="false">('13.1н'!M30+'13.2н'!M30+'13.3н'!M30)/3</f>
        <v>0</v>
      </c>
      <c r="N30" s="123" t="n">
        <f aca="false">('13.1н'!N30+'13.2н'!N30+'13.3н'!N30)/3</f>
        <v>0</v>
      </c>
      <c r="O30" s="123" t="n">
        <f aca="false">('13.1н'!O30+'13.2н'!O30+'13.3н'!O30)/3</f>
        <v>0</v>
      </c>
      <c r="P30" s="123" t="n">
        <f aca="false">('13.1н'!P30+'13.2н'!P30+'13.3н'!P30)/3</f>
        <v>0</v>
      </c>
      <c r="Q30" s="123" t="n">
        <f aca="false">('13.1н'!Q30+'13.2н'!Q30+'13.3н'!Q30)/3</f>
        <v>0</v>
      </c>
      <c r="R30" s="123" t="n">
        <f aca="false">('13.1н'!B30+'13.2н'!B30+'13.3н'!B30)/3</f>
        <v>0.230004341071486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3" t="e">
        <f aca="false">('13.1н'!#ref!+'13.2н'!#ref!+'13.3н'!#ref!)/3</f>
        <v>#VALUE!</v>
      </c>
      <c r="D31" s="123" t="e">
        <f aca="false">('13.1н'!#ref!+'13.2н'!#ref!+'13.3н'!#ref!)/3</f>
        <v>#VALUE!</v>
      </c>
      <c r="E31" s="123" t="n">
        <f aca="false">('13.1н'!E31+'13.2н'!E31+'13.3н'!E31)/3</f>
        <v>0</v>
      </c>
      <c r="F31" s="123" t="n">
        <f aca="false">('13.1н'!F31+'13.2н'!F31+'13.3н'!F31)/3</f>
        <v>0</v>
      </c>
      <c r="G31" s="123" t="n">
        <f aca="false">('13.1н'!G31+'13.2н'!G31+'13.3н'!G31)/3</f>
        <v>0</v>
      </c>
      <c r="H31" s="123" t="n">
        <f aca="false">('13.1н'!H31+'13.2н'!H31+'13.3н'!H31)/3</f>
        <v>0</v>
      </c>
      <c r="I31" s="123" t="n">
        <f aca="false">('13.1н'!I31+'13.2н'!I31+'13.3н'!I31)/3</f>
        <v>0</v>
      </c>
      <c r="J31" s="123" t="n">
        <f aca="false">('13.1н'!J31+'13.2н'!J31+'13.3н'!J31)/3</f>
        <v>0</v>
      </c>
      <c r="K31" s="123" t="n">
        <f aca="false">('13.1н'!K31+'13.2н'!K31+'13.3н'!K31)/3</f>
        <v>0</v>
      </c>
      <c r="L31" s="123" t="n">
        <f aca="false">('13.1н'!L31+'13.2н'!L31+'13.3н'!L31)/3</f>
        <v>0</v>
      </c>
      <c r="M31" s="123" t="n">
        <f aca="false">('13.1н'!M31+'13.2н'!M31+'13.3н'!M31)/3</f>
        <v>0</v>
      </c>
      <c r="N31" s="123" t="n">
        <f aca="false">('13.1н'!N31+'13.2н'!N31+'13.3н'!N31)/3</f>
        <v>0</v>
      </c>
      <c r="O31" s="123" t="n">
        <f aca="false">('13.1н'!O31+'13.2н'!O31+'13.3н'!O31)/3</f>
        <v>0</v>
      </c>
      <c r="P31" s="123" t="n">
        <f aca="false">('13.1н'!P31+'13.2н'!P31+'13.3н'!P31)/3</f>
        <v>0</v>
      </c>
      <c r="Q31" s="123" t="n">
        <f aca="false">('13.1н'!Q31+'13.2н'!Q31+'13.3н'!Q31)/3</f>
        <v>0</v>
      </c>
      <c r="R31" s="123" t="n">
        <f aca="false">('13.1н'!B31+'13.2н'!B31+'13.3н'!B31)/3</f>
        <v>0.359415225885677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 t="n">
        <f aca="false">('13.1н'!L32+'13.2н'!L32+'13.3н'!L32)/3</f>
        <v>0</v>
      </c>
      <c r="M32" s="123" t="n">
        <f aca="false">('13.1н'!M32+'13.2н'!M32+'13.3н'!M32)/3</f>
        <v>0</v>
      </c>
      <c r="N32" s="123" t="n">
        <f aca="false">('13.1н'!N32+'13.2н'!N32+'13.3н'!N32)/3</f>
        <v>0</v>
      </c>
      <c r="O32" s="123" t="n">
        <f aca="false">('13.1н'!O32+'13.2н'!O32+'13.3н'!O32)/3</f>
        <v>0</v>
      </c>
      <c r="P32" s="123" t="n">
        <f aca="false">('13.1н'!P32+'13.2н'!P32+'13.3н'!P32)/3</f>
        <v>0</v>
      </c>
      <c r="Q32" s="123" t="n">
        <f aca="false">('13.1н'!Q32+'13.2н'!Q32+'13.3н'!Q32)/3</f>
        <v>0</v>
      </c>
      <c r="R32" s="123" t="n">
        <f aca="false">('13.1н'!B32+'13.2н'!B32+'13.3н'!B32)/3</f>
        <v>0.447210514936188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23" t="e">
        <f aca="false">('13.1н'!#ref!+'13.2н'!#ref!+'13.3н'!#ref!)/3</f>
        <v>#VALUE!</v>
      </c>
      <c r="D33" s="123" t="e">
        <f aca="false">('13.1н'!#ref!+'13.2н'!#ref!+'13.3н'!#ref!)/3</f>
        <v>#VALUE!</v>
      </c>
      <c r="E33" s="123" t="n">
        <f aca="false">('13.1н'!E33+'13.2н'!E33+'13.3н'!E33)/3</f>
        <v>0</v>
      </c>
      <c r="F33" s="123" t="n">
        <f aca="false">('13.1н'!F33+'13.2н'!F33+'13.3н'!F33)/3</f>
        <v>0</v>
      </c>
      <c r="G33" s="123" t="n">
        <f aca="false">('13.1н'!G33+'13.2н'!G33+'13.3н'!G33)/3</f>
        <v>0</v>
      </c>
      <c r="H33" s="123" t="n">
        <f aca="false">('13.1н'!H33+'13.2н'!H33+'13.3н'!H33)/3</f>
        <v>0</v>
      </c>
      <c r="I33" s="123" t="n">
        <f aca="false">('13.1н'!I33+'13.2н'!I33+'13.3н'!I33)/3</f>
        <v>0</v>
      </c>
      <c r="J33" s="123" t="n">
        <f aca="false">('13.1н'!J33+'13.2н'!J33+'13.3н'!J33)/3</f>
        <v>0</v>
      </c>
      <c r="K33" s="123" t="n">
        <f aca="false">('13.1н'!K33+'13.2н'!K33+'13.3н'!K33)/3</f>
        <v>0</v>
      </c>
      <c r="L33" s="123" t="n">
        <f aca="false">('13.1н'!L33+'13.2н'!L33+'13.3н'!L33)/3</f>
        <v>0</v>
      </c>
      <c r="M33" s="123" t="n">
        <f aca="false">('13.1н'!M33+'13.2н'!M33+'13.3н'!M33)/3</f>
        <v>0</v>
      </c>
      <c r="N33" s="123" t="n">
        <f aca="false">('13.1н'!N33+'13.2н'!N33+'13.3н'!N33)/3</f>
        <v>0</v>
      </c>
      <c r="O33" s="123" t="n">
        <f aca="false">('13.1н'!O33+'13.2н'!O33+'13.3н'!O33)/3</f>
        <v>0</v>
      </c>
      <c r="P33" s="123" t="n">
        <f aca="false">('13.1н'!P33+'13.2н'!P33+'13.3н'!P33)/3</f>
        <v>0</v>
      </c>
      <c r="Q33" s="123" t="n">
        <f aca="false">('13.1н'!Q33+'13.2н'!Q33+'13.3н'!Q33)/3</f>
        <v>0</v>
      </c>
      <c r="R33" s="123" t="n">
        <f aca="false">('13.1н'!B33+'13.2н'!B33+'13.3н'!B33)/3</f>
        <v>0.640020369627719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23" t="e">
        <f aca="false">('13.1н'!#ref!+'13.2н'!#ref!+'13.3н'!#ref!)/3</f>
        <v>#VALUE!</v>
      </c>
      <c r="D34" s="123" t="e">
        <f aca="false">('13.1н'!#ref!+'13.2н'!#ref!+'13.3н'!#ref!)/3</f>
        <v>#VALUE!</v>
      </c>
      <c r="E34" s="123" t="n">
        <f aca="false">('13.1н'!E34+'13.2н'!E34+'13.3н'!E34)/3</f>
        <v>0</v>
      </c>
      <c r="F34" s="123" t="n">
        <f aca="false">('13.1н'!F34+'13.2н'!F34+'13.3н'!F34)/3</f>
        <v>0</v>
      </c>
      <c r="G34" s="123" t="n">
        <f aca="false">('13.1н'!G34+'13.2н'!G34+'13.3н'!G34)/3</f>
        <v>0</v>
      </c>
      <c r="H34" s="123" t="n">
        <f aca="false">('13.1н'!H34+'13.2н'!H34+'13.3н'!H34)/3</f>
        <v>0</v>
      </c>
      <c r="I34" s="123" t="n">
        <f aca="false">('13.1н'!I34+'13.2н'!I34+'13.3н'!I34)/3</f>
        <v>0</v>
      </c>
      <c r="J34" s="123" t="n">
        <f aca="false">('13.1н'!J34+'13.2н'!J34+'13.3н'!J34)/3</f>
        <v>0</v>
      </c>
      <c r="K34" s="123" t="n">
        <f aca="false">('13.1н'!K34+'13.2н'!K34+'13.3н'!K34)/3</f>
        <v>0</v>
      </c>
      <c r="L34" s="123" t="n">
        <f aca="false">('13.1н'!L34+'13.2н'!L34+'13.3н'!L34)/3</f>
        <v>0</v>
      </c>
      <c r="M34" s="123" t="n">
        <f aca="false">('13.1н'!M34+'13.2н'!M34+'13.3н'!M34)/3</f>
        <v>0</v>
      </c>
      <c r="N34" s="123" t="n">
        <f aca="false">('13.1н'!N34+'13.2н'!N34+'13.3н'!N34)/3</f>
        <v>0</v>
      </c>
      <c r="O34" s="123" t="n">
        <f aca="false">('13.1н'!O34+'13.2н'!O34+'13.3н'!O34)/3</f>
        <v>0</v>
      </c>
      <c r="P34" s="123" t="n">
        <f aca="false">('13.1н'!P34+'13.2н'!P34+'13.3н'!P34)/3</f>
        <v>0</v>
      </c>
      <c r="Q34" s="123" t="n">
        <f aca="false">('13.1н'!Q34+'13.2н'!Q34+'13.3н'!Q34)/3</f>
        <v>0</v>
      </c>
      <c r="R34" s="123" t="n">
        <f aca="false">('13.1н'!B34+'13.2н'!B34+'13.3н'!B34)/3</f>
        <v>0.392343019850133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23" t="e">
        <f aca="false">('13.1н'!#ref!+'13.2н'!#ref!+'13.3н'!#ref!)/3</f>
        <v>#VALUE!</v>
      </c>
      <c r="D35" s="123" t="e">
        <f aca="false">('13.1н'!#ref!+'13.2н'!#ref!+'13.3н'!#ref!)/3</f>
        <v>#VALUE!</v>
      </c>
      <c r="E35" s="123" t="n">
        <f aca="false">('13.1н'!E35+'13.2н'!E35+'13.3н'!E35)/3</f>
        <v>0</v>
      </c>
      <c r="F35" s="123" t="n">
        <f aca="false">('13.1н'!F35+'13.2н'!F35+'13.3н'!F35)/3</f>
        <v>0</v>
      </c>
      <c r="G35" s="123" t="n">
        <f aca="false">('13.1н'!G35+'13.2н'!G35+'13.3н'!G35)/3</f>
        <v>0</v>
      </c>
      <c r="H35" s="123" t="n">
        <f aca="false">('13.1н'!H35+'13.2н'!H35+'13.3н'!H35)/3</f>
        <v>0</v>
      </c>
      <c r="I35" s="123" t="n">
        <f aca="false">('13.1н'!I35+'13.2н'!I35+'13.3н'!I35)/3</f>
        <v>0</v>
      </c>
      <c r="J35" s="123" t="n">
        <f aca="false">('13.1н'!J35+'13.2н'!J35+'13.3н'!J35)/3</f>
        <v>0</v>
      </c>
      <c r="K35" s="123" t="n">
        <f aca="false">('13.1н'!K35+'13.2н'!K35+'13.3н'!K35)/3</f>
        <v>0</v>
      </c>
      <c r="L35" s="123" t="n">
        <f aca="false">('13.1н'!L35+'13.2н'!L35+'13.3н'!L35)/3</f>
        <v>0</v>
      </c>
      <c r="M35" s="123" t="n">
        <f aca="false">('13.1н'!M35+'13.2н'!M35+'13.3н'!M35)/3</f>
        <v>0</v>
      </c>
      <c r="N35" s="123" t="n">
        <f aca="false">('13.1н'!N35+'13.2н'!N35+'13.3н'!N35)/3</f>
        <v>0</v>
      </c>
      <c r="O35" s="123" t="n">
        <f aca="false">('13.1н'!O35+'13.2н'!O35+'13.3н'!O35)/3</f>
        <v>0</v>
      </c>
      <c r="P35" s="123" t="n">
        <f aca="false">('13.1н'!P35+'13.2н'!P35+'13.3н'!P35)/3</f>
        <v>0</v>
      </c>
      <c r="Q35" s="123" t="n">
        <f aca="false">('13.1н'!Q35+'13.2н'!Q35+'13.3н'!Q35)/3</f>
        <v>0</v>
      </c>
      <c r="R35" s="123" t="n">
        <f aca="false">('13.1н'!B35+'13.2н'!B35+'13.3н'!B35)/3</f>
        <v>0.595512443114135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23" t="e">
        <f aca="false">('13.1н'!#ref!+'13.2н'!#ref!+'13.3н'!#ref!)/3</f>
        <v>#VALUE!</v>
      </c>
      <c r="D36" s="123" t="e">
        <f aca="false">('13.1н'!#ref!+'13.2н'!#ref!+'13.3н'!#ref!)/3</f>
        <v>#VALUE!</v>
      </c>
      <c r="E36" s="123" t="n">
        <f aca="false">('13.1н'!E36+'13.2н'!E36+'13.3н'!E36)/3</f>
        <v>0</v>
      </c>
      <c r="F36" s="123" t="n">
        <f aca="false">('13.1н'!F36+'13.2н'!F36+'13.3н'!F36)/3</f>
        <v>0</v>
      </c>
      <c r="G36" s="123" t="n">
        <f aca="false">('13.1н'!G36+'13.2н'!G36+'13.3н'!G36)/3</f>
        <v>0</v>
      </c>
      <c r="H36" s="123" t="n">
        <f aca="false">('13.1н'!H36+'13.2н'!H36+'13.3н'!H36)/3</f>
        <v>0</v>
      </c>
      <c r="I36" s="123" t="n">
        <f aca="false">('13.1н'!I36+'13.2н'!I36+'13.3н'!I36)/3</f>
        <v>0</v>
      </c>
      <c r="J36" s="123" t="n">
        <f aca="false">('13.1н'!J36+'13.2н'!J36+'13.3н'!J36)/3</f>
        <v>0</v>
      </c>
      <c r="K36" s="123" t="n">
        <f aca="false">('13.1н'!K36+'13.2н'!K36+'13.3н'!K36)/3</f>
        <v>0</v>
      </c>
      <c r="L36" s="123" t="n">
        <f aca="false">('13.1н'!L36+'13.2н'!L36+'13.3н'!L36)/3</f>
        <v>0</v>
      </c>
      <c r="M36" s="123" t="n">
        <f aca="false">('13.1н'!M36+'13.2н'!M36+'13.3н'!M36)/3</f>
        <v>0</v>
      </c>
      <c r="N36" s="123" t="n">
        <f aca="false">('13.1н'!N36+'13.2н'!N36+'13.3н'!N36)/3</f>
        <v>0</v>
      </c>
      <c r="O36" s="123" t="n">
        <f aca="false">('13.1н'!O36+'13.2н'!O36+'13.3н'!O36)/3</f>
        <v>0</v>
      </c>
      <c r="P36" s="123" t="n">
        <f aca="false">('13.1н'!P36+'13.2н'!P36+'13.3н'!P36)/3</f>
        <v>0</v>
      </c>
      <c r="Q36" s="123" t="n">
        <f aca="false">('13.1н'!Q36+'13.2н'!Q36+'13.3н'!Q36)/3</f>
        <v>0</v>
      </c>
      <c r="R36" s="123" t="n">
        <f aca="false">('13.1н'!B36+'13.2н'!B36+'13.3н'!B36)/3</f>
        <v>0.590584504424893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 t="n">
        <f aca="false">('13.1н'!L37+'13.2н'!L37+'13.3н'!L37)/3</f>
        <v>0</v>
      </c>
      <c r="M37" s="123" t="n">
        <f aca="false">('13.1н'!M37+'13.2н'!M37+'13.3н'!M37)/3</f>
        <v>0</v>
      </c>
      <c r="N37" s="123" t="n">
        <f aca="false">('13.1н'!N37+'13.2н'!N37+'13.3н'!N37)/3</f>
        <v>0</v>
      </c>
      <c r="O37" s="123" t="n">
        <f aca="false">('13.1н'!O37+'13.2н'!O37+'13.3н'!O37)/3</f>
        <v>0</v>
      </c>
      <c r="P37" s="123" t="n">
        <f aca="false">('13.1н'!P37+'13.2н'!P37+'13.3н'!P37)/3</f>
        <v>0</v>
      </c>
      <c r="Q37" s="123" t="n">
        <f aca="false">('13.1н'!Q37+'13.2н'!Q37+'13.3н'!Q37)/3</f>
        <v>0</v>
      </c>
      <c r="R37" s="123" t="n">
        <f aca="false">('13.1н'!B37+'13.2н'!B37+'13.3н'!B37)/3</f>
        <v>0.217550188174677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23" t="e">
        <f aca="false">('13.1н'!#ref!+'13.2н'!#ref!+'13.3н'!#ref!)/3</f>
        <v>#VALUE!</v>
      </c>
      <c r="D38" s="123" t="e">
        <f aca="false">('13.1н'!#ref!+'13.2н'!#ref!+'13.3н'!#ref!)/3</f>
        <v>#VALUE!</v>
      </c>
      <c r="E38" s="123" t="n">
        <f aca="false">('13.1н'!E38+'13.2н'!E38+'13.3н'!E38)/3</f>
        <v>0</v>
      </c>
      <c r="F38" s="123" t="n">
        <f aca="false">('13.1н'!F38+'13.2н'!F38+'13.3н'!F38)/3</f>
        <v>0</v>
      </c>
      <c r="G38" s="123" t="n">
        <f aca="false">('13.1н'!G38+'13.2н'!G38+'13.3н'!G38)/3</f>
        <v>0</v>
      </c>
      <c r="H38" s="123" t="n">
        <f aca="false">('13.1н'!H38+'13.2н'!H38+'13.3н'!H38)/3</f>
        <v>0</v>
      </c>
      <c r="I38" s="123" t="n">
        <f aca="false">('13.1н'!I38+'13.2н'!I38+'13.3н'!I38)/3</f>
        <v>0</v>
      </c>
      <c r="J38" s="123" t="n">
        <f aca="false">('13.1н'!J38+'13.2н'!J38+'13.3н'!J38)/3</f>
        <v>0</v>
      </c>
      <c r="K38" s="123" t="n">
        <f aca="false">('13.1н'!K38+'13.2н'!K38+'13.3н'!K38)/3</f>
        <v>0</v>
      </c>
      <c r="L38" s="123" t="n">
        <f aca="false">('13.1н'!L38+'13.2н'!L38+'13.3н'!L38)/3</f>
        <v>0</v>
      </c>
      <c r="M38" s="123" t="n">
        <f aca="false">('13.1н'!M38+'13.2н'!M38+'13.3н'!M38)/3</f>
        <v>0</v>
      </c>
      <c r="N38" s="123" t="n">
        <f aca="false">('13.1н'!N38+'13.2н'!N38+'13.3н'!N38)/3</f>
        <v>0</v>
      </c>
      <c r="O38" s="123" t="n">
        <f aca="false">('13.1н'!O38+'13.2н'!O38+'13.3н'!O38)/3</f>
        <v>0</v>
      </c>
      <c r="P38" s="123" t="n">
        <f aca="false">('13.1н'!P38+'13.2н'!P38+'13.3н'!P38)/3</f>
        <v>0</v>
      </c>
      <c r="Q38" s="123" t="n">
        <f aca="false">('13.1н'!Q38+'13.2н'!Q38+'13.3н'!Q38)/3</f>
        <v>0</v>
      </c>
      <c r="R38" s="123" t="n">
        <f aca="false">('13.1н'!B38+'13.2н'!B38+'13.3н'!B38)/3</f>
        <v>0.170311253366873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3" t="e">
        <f aca="false">('13.1н'!#ref!+'13.2н'!#ref!+'13.3н'!#ref!)/3</f>
        <v>#VALUE!</v>
      </c>
      <c r="D39" s="123" t="e">
        <f aca="false">('13.1н'!#ref!+'13.2н'!#ref!+'13.3н'!#ref!)/3</f>
        <v>#VALUE!</v>
      </c>
      <c r="E39" s="123" t="n">
        <f aca="false">('13.1н'!E39+'13.2н'!E39+'13.3н'!E39)/3</f>
        <v>0</v>
      </c>
      <c r="F39" s="123" t="n">
        <f aca="false">('13.1н'!F39+'13.2н'!F39+'13.3н'!F39)/3</f>
        <v>0</v>
      </c>
      <c r="G39" s="123" t="n">
        <f aca="false">('13.1н'!G39+'13.2н'!G39+'13.3н'!G39)/3</f>
        <v>0</v>
      </c>
      <c r="H39" s="123" t="n">
        <f aca="false">('13.1н'!H39+'13.2н'!H39+'13.3н'!H39)/3</f>
        <v>0</v>
      </c>
      <c r="I39" s="123" t="n">
        <f aca="false">('13.1н'!I39+'13.2н'!I39+'13.3н'!I39)/3</f>
        <v>0</v>
      </c>
      <c r="J39" s="123" t="n">
        <f aca="false">('13.1н'!J39+'13.2н'!J39+'13.3н'!J39)/3</f>
        <v>0</v>
      </c>
      <c r="K39" s="123" t="n">
        <f aca="false">('13.1н'!K39+'13.2н'!K39+'13.3н'!K39)/3</f>
        <v>0</v>
      </c>
      <c r="L39" s="123" t="n">
        <f aca="false">('13.1н'!L39+'13.2н'!L39+'13.3н'!L39)/3</f>
        <v>0</v>
      </c>
      <c r="M39" s="123" t="n">
        <f aca="false">('13.1н'!M39+'13.2н'!M39+'13.3н'!M39)/3</f>
        <v>0</v>
      </c>
      <c r="N39" s="123" t="n">
        <f aca="false">('13.1н'!N39+'13.2н'!N39+'13.3н'!N39)/3</f>
        <v>0</v>
      </c>
      <c r="O39" s="123" t="n">
        <f aca="false">('13.1н'!O39+'13.2н'!O39+'13.3н'!O39)/3</f>
        <v>0</v>
      </c>
      <c r="P39" s="123" t="n">
        <f aca="false">('13.1н'!P39+'13.2н'!P39+'13.3н'!P39)/3</f>
        <v>0</v>
      </c>
      <c r="Q39" s="123" t="n">
        <f aca="false">('13.1н'!Q39+'13.2н'!Q39+'13.3н'!Q39)/3</f>
        <v>0</v>
      </c>
      <c r="R39" s="123" t="n">
        <f aca="false">('13.1н'!B39+'13.2н'!B39+'13.3н'!B39)/3</f>
        <v>0.10655802779954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23" t="e">
        <f aca="false">('13.1н'!#ref!+'13.2н'!#ref!+'13.3н'!#ref!)/3</f>
        <v>#VALUE!</v>
      </c>
      <c r="D40" s="123" t="e">
        <f aca="false">('13.1н'!#ref!+'13.2н'!#ref!+'13.3н'!#ref!)/3</f>
        <v>#VALUE!</v>
      </c>
      <c r="E40" s="123" t="n">
        <f aca="false">('13.1н'!E40+'13.2н'!E40+'13.3н'!E40)/3</f>
        <v>0</v>
      </c>
      <c r="F40" s="123" t="n">
        <f aca="false">('13.1н'!F40+'13.2н'!F40+'13.3н'!F40)/3</f>
        <v>0</v>
      </c>
      <c r="G40" s="123" t="n">
        <f aca="false">('13.1н'!G40+'13.2н'!G40+'13.3н'!G40)/3</f>
        <v>0</v>
      </c>
      <c r="H40" s="123" t="n">
        <f aca="false">('13.1н'!H40+'13.2н'!H40+'13.3н'!H40)/3</f>
        <v>0</v>
      </c>
      <c r="I40" s="123" t="n">
        <f aca="false">('13.1н'!I40+'13.2н'!I40+'13.3н'!I40)/3</f>
        <v>0</v>
      </c>
      <c r="J40" s="123" t="n">
        <f aca="false">('13.1н'!J40+'13.2н'!J40+'13.3н'!J40)/3</f>
        <v>0</v>
      </c>
      <c r="K40" s="123" t="n">
        <f aca="false">('13.1н'!K40+'13.2н'!K40+'13.3н'!K40)/3</f>
        <v>0</v>
      </c>
      <c r="L40" s="123" t="n">
        <f aca="false">('13.1н'!L40+'13.2н'!L40+'13.3н'!L40)/3</f>
        <v>0</v>
      </c>
      <c r="M40" s="123" t="n">
        <f aca="false">('13.1н'!M40+'13.2н'!M40+'13.3н'!M40)/3</f>
        <v>0</v>
      </c>
      <c r="N40" s="123" t="n">
        <f aca="false">('13.1н'!N40+'13.2н'!N40+'13.3н'!N40)/3</f>
        <v>0</v>
      </c>
      <c r="O40" s="123" t="n">
        <f aca="false">('13.1н'!O40+'13.2н'!O40+'13.3н'!O40)/3</f>
        <v>0</v>
      </c>
      <c r="P40" s="123" t="n">
        <f aca="false">('13.1н'!P40+'13.2н'!P40+'13.3н'!P40)/3</f>
        <v>0</v>
      </c>
      <c r="Q40" s="123" t="n">
        <f aca="false">('13.1н'!Q40+'13.2н'!Q40+'13.3н'!Q40)/3</f>
        <v>0</v>
      </c>
      <c r="R40" s="123" t="n">
        <f aca="false">('13.1н'!B40+'13.2н'!B40+'13.3н'!B40)/3</f>
        <v>0.308565870576354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23" t="e">
        <f aca="false">('13.1н'!#ref!+'13.2н'!#ref!+'13.3н'!#ref!)/3</f>
        <v>#VALUE!</v>
      </c>
      <c r="D41" s="123" t="e">
        <f aca="false">('13.1н'!#ref!+'13.2н'!#ref!+'13.3н'!#ref!)/3</f>
        <v>#VALUE!</v>
      </c>
      <c r="E41" s="123" t="n">
        <f aca="false">('13.1н'!E41+'13.2н'!E41+'13.3н'!E41)/3</f>
        <v>0</v>
      </c>
      <c r="F41" s="123" t="n">
        <f aca="false">('13.1н'!F41+'13.2н'!F41+'13.3н'!F41)/3</f>
        <v>0</v>
      </c>
      <c r="G41" s="123" t="n">
        <f aca="false">('13.1н'!G41+'13.2н'!G41+'13.3н'!G41)/3</f>
        <v>0</v>
      </c>
      <c r="H41" s="123" t="n">
        <f aca="false">('13.1н'!H41+'13.2н'!H41+'13.3н'!H41)/3</f>
        <v>0</v>
      </c>
      <c r="I41" s="123" t="n">
        <f aca="false">('13.1н'!I41+'13.2н'!I41+'13.3н'!I41)/3</f>
        <v>0</v>
      </c>
      <c r="J41" s="123" t="n">
        <f aca="false">('13.1н'!J41+'13.2н'!J41+'13.3н'!J41)/3</f>
        <v>0</v>
      </c>
      <c r="K41" s="123" t="n">
        <f aca="false">('13.1н'!K41+'13.2н'!K41+'13.3н'!K41)/3</f>
        <v>0</v>
      </c>
      <c r="L41" s="123" t="n">
        <f aca="false">('13.1н'!L41+'13.2н'!L41+'13.3н'!L41)/3</f>
        <v>0</v>
      </c>
      <c r="M41" s="123" t="n">
        <f aca="false">('13.1н'!M41+'13.2н'!M41+'13.3н'!M41)/3</f>
        <v>0</v>
      </c>
      <c r="N41" s="123" t="n">
        <f aca="false">('13.1н'!N41+'13.2н'!N41+'13.3н'!N41)/3</f>
        <v>0</v>
      </c>
      <c r="O41" s="123" t="n">
        <f aca="false">('13.1н'!O41+'13.2н'!O41+'13.3н'!O41)/3</f>
        <v>0</v>
      </c>
      <c r="P41" s="123" t="n">
        <f aca="false">('13.1н'!P41+'13.2н'!P41+'13.3н'!P41)/3</f>
        <v>0</v>
      </c>
      <c r="Q41" s="123" t="n">
        <f aca="false">('13.1н'!Q41+'13.2н'!Q41+'13.3н'!Q41)/3</f>
        <v>0</v>
      </c>
      <c r="R41" s="123" t="n">
        <f aca="false">('13.1н'!B41+'13.2н'!B41+'13.3н'!B41)/3</f>
        <v>0.325341898631183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23" t="e">
        <f aca="false">('13.1н'!#ref!+'13.2н'!#ref!+'13.3н'!#ref!)/3</f>
        <v>#VALUE!</v>
      </c>
      <c r="D42" s="123" t="e">
        <f aca="false">('13.1н'!#ref!+'13.2н'!#ref!+'13.3н'!#ref!)/3</f>
        <v>#VALUE!</v>
      </c>
      <c r="E42" s="123" t="n">
        <f aca="false">('13.1н'!E42+'13.2н'!E42+'13.3н'!E42)/3</f>
        <v>0</v>
      </c>
      <c r="F42" s="123" t="n">
        <f aca="false">('13.1н'!F42+'13.2н'!F42+'13.3н'!F42)/3</f>
        <v>0</v>
      </c>
      <c r="G42" s="123" t="n">
        <f aca="false">('13.1н'!G42+'13.2н'!G42+'13.3н'!G42)/3</f>
        <v>0</v>
      </c>
      <c r="H42" s="123" t="n">
        <f aca="false">('13.1н'!H42+'13.2н'!H42+'13.3н'!H42)/3</f>
        <v>0</v>
      </c>
      <c r="I42" s="123" t="n">
        <f aca="false">('13.1н'!I42+'13.2н'!I42+'13.3н'!I42)/3</f>
        <v>0</v>
      </c>
      <c r="J42" s="123" t="n">
        <f aca="false">('13.1н'!J42+'13.2н'!J42+'13.3н'!J42)/3</f>
        <v>0</v>
      </c>
      <c r="K42" s="123" t="n">
        <f aca="false">('13.1н'!K42+'13.2н'!K42+'13.3н'!K42)/3</f>
        <v>0</v>
      </c>
      <c r="L42" s="123" t="n">
        <f aca="false">('13.1н'!L42+'13.2н'!L42+'13.3н'!L42)/3</f>
        <v>0</v>
      </c>
      <c r="M42" s="123" t="n">
        <f aca="false">('13.1н'!M42+'13.2н'!M42+'13.3н'!M42)/3</f>
        <v>0</v>
      </c>
      <c r="N42" s="123" t="n">
        <f aca="false">('13.1н'!N42+'13.2н'!N42+'13.3н'!N42)/3</f>
        <v>0</v>
      </c>
      <c r="O42" s="123" t="n">
        <f aca="false">('13.1н'!O42+'13.2н'!O42+'13.3н'!O42)/3</f>
        <v>0</v>
      </c>
      <c r="P42" s="123" t="n">
        <f aca="false">('13.1н'!P42+'13.2н'!P42+'13.3н'!P42)/3</f>
        <v>0</v>
      </c>
      <c r="Q42" s="123" t="n">
        <f aca="false">('13.1н'!Q42+'13.2н'!Q42+'13.3н'!Q42)/3</f>
        <v>0</v>
      </c>
      <c r="R42" s="123" t="n">
        <f aca="false">('13.1н'!B42+'13.2н'!B42+'13.3н'!B42)/3</f>
        <v>0.373735727609429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23" t="e">
        <f aca="false">('13.1н'!#ref!+'13.2н'!#ref!+'13.3н'!#ref!)/3</f>
        <v>#VALUE!</v>
      </c>
      <c r="D43" s="123" t="e">
        <f aca="false">('13.1н'!#ref!+'13.2н'!#ref!+'13.3н'!#ref!)/3</f>
        <v>#VALUE!</v>
      </c>
      <c r="E43" s="123" t="n">
        <f aca="false">('13.1н'!E43+'13.2н'!E43+'13.3н'!E43)/3</f>
        <v>0</v>
      </c>
      <c r="F43" s="123" t="n">
        <f aca="false">('13.1н'!F43+'13.2н'!F43+'13.3н'!F43)/3</f>
        <v>0</v>
      </c>
      <c r="G43" s="123" t="n">
        <f aca="false">('13.1н'!G43+'13.2н'!G43+'13.3н'!G43)/3</f>
        <v>0</v>
      </c>
      <c r="H43" s="123" t="n">
        <f aca="false">('13.1н'!H43+'13.2н'!H43+'13.3н'!H43)/3</f>
        <v>0</v>
      </c>
      <c r="I43" s="123" t="n">
        <f aca="false">('13.1н'!I43+'13.2н'!I43+'13.3н'!I43)/3</f>
        <v>0</v>
      </c>
      <c r="J43" s="123" t="n">
        <f aca="false">('13.1н'!J43+'13.2н'!J43+'13.3н'!J43)/3</f>
        <v>0</v>
      </c>
      <c r="K43" s="123" t="n">
        <f aca="false">('13.1н'!K43+'13.2н'!K43+'13.3н'!K43)/3</f>
        <v>0</v>
      </c>
      <c r="L43" s="123" t="n">
        <f aca="false">('13.1н'!L43+'13.2н'!L43+'13.3н'!L43)/3</f>
        <v>0</v>
      </c>
      <c r="M43" s="123" t="n">
        <f aca="false">('13.1н'!M43+'13.2н'!M43+'13.3н'!M43)/3</f>
        <v>0</v>
      </c>
      <c r="N43" s="123" t="n">
        <f aca="false">('13.1н'!N43+'13.2н'!N43+'13.3н'!N43)/3</f>
        <v>0</v>
      </c>
      <c r="O43" s="123" t="n">
        <f aca="false">('13.1н'!O43+'13.2н'!O43+'13.3н'!O43)/3</f>
        <v>0</v>
      </c>
      <c r="P43" s="123" t="n">
        <f aca="false">('13.1н'!P43+'13.2н'!P43+'13.3н'!P43)/3</f>
        <v>0</v>
      </c>
      <c r="Q43" s="123" t="n">
        <f aca="false">('13.1н'!Q43+'13.2н'!Q43+'13.3н'!Q43)/3</f>
        <v>0</v>
      </c>
      <c r="R43" s="123" t="n">
        <f aca="false">('13.1н'!B43+'13.2н'!B43+'13.3н'!B43)/3</f>
        <v>0.139239174890724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23" t="e">
        <f aca="false">('13.1н'!#ref!+'13.2н'!#ref!+'13.3н'!#ref!)/3</f>
        <v>#VALUE!</v>
      </c>
      <c r="D44" s="123" t="e">
        <f aca="false">('13.1н'!#ref!+'13.2н'!#ref!+'13.3н'!#ref!)/3</f>
        <v>#VALUE!</v>
      </c>
      <c r="E44" s="123" t="n">
        <f aca="false">('13.1н'!E44+'13.2н'!E44+'13.3н'!E44)/3</f>
        <v>0</v>
      </c>
      <c r="F44" s="123" t="n">
        <f aca="false">('13.1н'!F44+'13.2н'!F44+'13.3н'!F44)/3</f>
        <v>0</v>
      </c>
      <c r="G44" s="123" t="n">
        <f aca="false">('13.1н'!G44+'13.2н'!G44+'13.3н'!G44)/3</f>
        <v>0</v>
      </c>
      <c r="H44" s="123" t="n">
        <f aca="false">('13.1н'!H44+'13.2н'!H44+'13.3н'!H44)/3</f>
        <v>0</v>
      </c>
      <c r="I44" s="123" t="n">
        <f aca="false">('13.1н'!I44+'13.2н'!I44+'13.3н'!I44)/3</f>
        <v>0</v>
      </c>
      <c r="J44" s="123" t="n">
        <f aca="false">('13.1н'!J44+'13.2н'!J44+'13.3н'!J44)/3</f>
        <v>0</v>
      </c>
      <c r="K44" s="123" t="n">
        <f aca="false">('13.1н'!K44+'13.2н'!K44+'13.3н'!K44)/3</f>
        <v>0</v>
      </c>
      <c r="L44" s="123" t="n">
        <f aca="false">('13.1н'!L44+'13.2н'!L44+'13.3н'!L44)/3</f>
        <v>0</v>
      </c>
      <c r="M44" s="123" t="n">
        <f aca="false">('13.1н'!M44+'13.2н'!M44+'13.3н'!M44)/3</f>
        <v>0</v>
      </c>
      <c r="N44" s="123" t="n">
        <f aca="false">('13.1н'!N44+'13.2н'!N44+'13.3н'!N44)/3</f>
        <v>0</v>
      </c>
      <c r="O44" s="123" t="n">
        <f aca="false">('13.1н'!O44+'13.2н'!O44+'13.3н'!O44)/3</f>
        <v>0</v>
      </c>
      <c r="P44" s="123" t="n">
        <f aca="false">('13.1н'!P44+'13.2н'!P44+'13.3н'!P44)/3</f>
        <v>0</v>
      </c>
      <c r="Q44" s="123" t="n">
        <f aca="false">('13.1н'!Q44+'13.2н'!Q44+'13.3н'!Q44)/3</f>
        <v>0</v>
      </c>
      <c r="R44" s="123" t="n">
        <f aca="false">('13.1н'!B44+'13.2н'!B44+'13.3н'!B44)/3</f>
        <v>0.489213693315556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23" t="e">
        <f aca="false">('13.1н'!#ref!+'13.2н'!#ref!+'13.3н'!#ref!)/3</f>
        <v>#VALUE!</v>
      </c>
      <c r="D45" s="123" t="e">
        <f aca="false">('13.1н'!#ref!+'13.2н'!#ref!+'13.3н'!#ref!)/3</f>
        <v>#VALUE!</v>
      </c>
      <c r="E45" s="123" t="n">
        <f aca="false">('13.1н'!E45+'13.2н'!E45+'13.3н'!E45)/3</f>
        <v>0</v>
      </c>
      <c r="F45" s="123" t="n">
        <f aca="false">('13.1н'!F45+'13.2н'!F45+'13.3н'!F45)/3</f>
        <v>0</v>
      </c>
      <c r="G45" s="123" t="n">
        <f aca="false">('13.1н'!G45+'13.2н'!G45+'13.3н'!G45)/3</f>
        <v>0</v>
      </c>
      <c r="H45" s="123" t="n">
        <f aca="false">('13.1н'!H45+'13.2н'!H45+'13.3н'!H45)/3</f>
        <v>0</v>
      </c>
      <c r="I45" s="123" t="n">
        <f aca="false">('13.1н'!I45+'13.2н'!I45+'13.3н'!I45)/3</f>
        <v>0</v>
      </c>
      <c r="J45" s="123" t="n">
        <f aca="false">('13.1н'!J45+'13.2н'!J45+'13.3н'!J45)/3</f>
        <v>0</v>
      </c>
      <c r="K45" s="123" t="n">
        <f aca="false">('13.1н'!K45+'13.2н'!K45+'13.3н'!K45)/3</f>
        <v>0</v>
      </c>
      <c r="L45" s="123" t="n">
        <f aca="false">('13.1н'!L45+'13.2н'!L45+'13.3н'!L45)/3</f>
        <v>0</v>
      </c>
      <c r="M45" s="123" t="n">
        <f aca="false">('13.1н'!M45+'13.2н'!M45+'13.3н'!M45)/3</f>
        <v>0</v>
      </c>
      <c r="N45" s="123" t="n">
        <f aca="false">('13.1н'!N45+'13.2н'!N45+'13.3н'!N45)/3</f>
        <v>0</v>
      </c>
      <c r="O45" s="123" t="n">
        <f aca="false">('13.1н'!O45+'13.2н'!O45+'13.3н'!O45)/3</f>
        <v>0</v>
      </c>
      <c r="P45" s="123" t="n">
        <f aca="false">('13.1н'!P45+'13.2н'!P45+'13.3н'!P45)/3</f>
        <v>0</v>
      </c>
      <c r="Q45" s="123" t="n">
        <f aca="false">('13.1н'!Q45+'13.2н'!Q45+'13.3н'!Q45)/3</f>
        <v>0</v>
      </c>
      <c r="R45" s="123" t="n">
        <f aca="false">('13.1н'!B45+'13.2н'!B45+'13.3н'!B45)/3</f>
        <v>0.596208386226727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23" t="e">
        <f aca="false">('13.1н'!#ref!+'13.2н'!#ref!+'13.3н'!#ref!)/3</f>
        <v>#VALUE!</v>
      </c>
      <c r="D46" s="123" t="e">
        <f aca="false">('13.1н'!#ref!+'13.2н'!#ref!+'13.3н'!#ref!)/3</f>
        <v>#VALUE!</v>
      </c>
      <c r="E46" s="123" t="n">
        <f aca="false">('13.1н'!E46+'13.2н'!E46+'13.3н'!E46)/3</f>
        <v>0</v>
      </c>
      <c r="F46" s="123" t="n">
        <f aca="false">('13.1н'!F46+'13.2н'!F46+'13.3н'!F46)/3</f>
        <v>0</v>
      </c>
      <c r="G46" s="123" t="n">
        <f aca="false">('13.1н'!G46+'13.2н'!G46+'13.3н'!G46)/3</f>
        <v>0</v>
      </c>
      <c r="H46" s="123" t="n">
        <f aca="false">('13.1н'!H46+'13.2н'!H46+'13.3н'!H46)/3</f>
        <v>0</v>
      </c>
      <c r="I46" s="123" t="n">
        <f aca="false">('13.1н'!I46+'13.2н'!I46+'13.3н'!I46)/3</f>
        <v>0</v>
      </c>
      <c r="J46" s="123" t="n">
        <f aca="false">('13.1н'!J46+'13.2н'!J46+'13.3н'!J46)/3</f>
        <v>0</v>
      </c>
      <c r="K46" s="123" t="n">
        <f aca="false">('13.1н'!K46+'13.2н'!K46+'13.3н'!K46)/3</f>
        <v>0</v>
      </c>
      <c r="L46" s="123" t="n">
        <f aca="false">('13.1н'!L46+'13.2н'!L46+'13.3н'!L46)/3</f>
        <v>0</v>
      </c>
      <c r="M46" s="123" t="n">
        <f aca="false">('13.1н'!M46+'13.2н'!M46+'13.3н'!M46)/3</f>
        <v>0</v>
      </c>
      <c r="N46" s="123" t="n">
        <f aca="false">('13.1н'!N46+'13.2н'!N46+'13.3н'!N46)/3</f>
        <v>0</v>
      </c>
      <c r="O46" s="123" t="n">
        <f aca="false">('13.1н'!O46+'13.2н'!O46+'13.3н'!O46)/3</f>
        <v>0</v>
      </c>
      <c r="P46" s="123" t="n">
        <f aca="false">('13.1н'!P46+'13.2н'!P46+'13.3н'!P46)/3</f>
        <v>0</v>
      </c>
      <c r="Q46" s="123" t="n">
        <f aca="false">('13.1н'!Q46+'13.2н'!Q46+'13.3н'!Q46)/3</f>
        <v>0</v>
      </c>
      <c r="R46" s="123" t="n">
        <f aca="false">('13.1н'!B46+'13.2н'!B46+'13.3н'!B46)/3</f>
        <v>0.502552374401392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23" t="e">
        <f aca="false">('13.1н'!#ref!+'13.2н'!#ref!+'13.3н'!#ref!)/3</f>
        <v>#VALUE!</v>
      </c>
      <c r="D47" s="123" t="e">
        <f aca="false">('13.1н'!#ref!+'13.2н'!#ref!+'13.3н'!#ref!)/3</f>
        <v>#VALUE!</v>
      </c>
      <c r="E47" s="123" t="n">
        <f aca="false">('13.1н'!E47+'13.2н'!E47+'13.3н'!E47)/3</f>
        <v>0</v>
      </c>
      <c r="F47" s="123" t="n">
        <f aca="false">('13.1н'!F47+'13.2н'!F47+'13.3н'!F47)/3</f>
        <v>0</v>
      </c>
      <c r="G47" s="123" t="n">
        <f aca="false">('13.1н'!G47+'13.2н'!G47+'13.3н'!G47)/3</f>
        <v>0</v>
      </c>
      <c r="H47" s="123" t="n">
        <f aca="false">('13.1н'!H47+'13.2н'!H47+'13.3н'!H47)/3</f>
        <v>0</v>
      </c>
      <c r="I47" s="123" t="n">
        <f aca="false">('13.1н'!I47+'13.2н'!I47+'13.3н'!I47)/3</f>
        <v>0</v>
      </c>
      <c r="J47" s="123" t="n">
        <f aca="false">('13.1н'!J47+'13.2н'!J47+'13.3н'!J47)/3</f>
        <v>0</v>
      </c>
      <c r="K47" s="123" t="n">
        <f aca="false">('13.1н'!K47+'13.2н'!K47+'13.3н'!K47)/3</f>
        <v>0</v>
      </c>
      <c r="L47" s="123" t="n">
        <f aca="false">('13.1н'!L47+'13.2н'!L47+'13.3н'!L47)/3</f>
        <v>0</v>
      </c>
      <c r="M47" s="123" t="n">
        <f aca="false">('13.1н'!M47+'13.2н'!M47+'13.3н'!M47)/3</f>
        <v>0</v>
      </c>
      <c r="N47" s="123" t="n">
        <f aca="false">('13.1н'!N47+'13.2н'!N47+'13.3н'!N47)/3</f>
        <v>0</v>
      </c>
      <c r="O47" s="123" t="n">
        <f aca="false">('13.1н'!O47+'13.2н'!O47+'13.3н'!O47)/3</f>
        <v>0</v>
      </c>
      <c r="P47" s="123" t="n">
        <f aca="false">('13.1н'!P47+'13.2н'!P47+'13.3н'!P47)/3</f>
        <v>0</v>
      </c>
      <c r="Q47" s="123" t="n">
        <f aca="false">('13.1н'!Q47+'13.2н'!Q47+'13.3н'!Q47)/3</f>
        <v>0</v>
      </c>
      <c r="R47" s="123" t="n">
        <f aca="false">('13.1н'!B47+'13.2н'!B47+'13.3н'!B47)/3</f>
        <v>0.522072064272797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23" t="e">
        <f aca="false">('13.1н'!#ref!+'13.2н'!#ref!+'13.3н'!#ref!)/3</f>
        <v>#VALUE!</v>
      </c>
      <c r="D48" s="123" t="e">
        <f aca="false">('13.1н'!#ref!+'13.2н'!#ref!+'13.3н'!#ref!)/3</f>
        <v>#VALUE!</v>
      </c>
      <c r="E48" s="123" t="n">
        <f aca="false">('13.1н'!E48+'13.2н'!E48+'13.3н'!E48)/3</f>
        <v>0</v>
      </c>
      <c r="F48" s="123" t="n">
        <f aca="false">('13.1н'!F48+'13.2н'!F48+'13.3н'!F48)/3</f>
        <v>0</v>
      </c>
      <c r="G48" s="123" t="n">
        <f aca="false">('13.1н'!G48+'13.2н'!G48+'13.3н'!G48)/3</f>
        <v>0</v>
      </c>
      <c r="H48" s="123" t="n">
        <f aca="false">('13.1н'!H48+'13.2н'!H48+'13.3н'!H48)/3</f>
        <v>0</v>
      </c>
      <c r="I48" s="123" t="n">
        <f aca="false">('13.1н'!I48+'13.2н'!I48+'13.3н'!I48)/3</f>
        <v>0</v>
      </c>
      <c r="J48" s="123" t="n">
        <f aca="false">('13.1н'!J48+'13.2н'!J48+'13.3н'!J48)/3</f>
        <v>0</v>
      </c>
      <c r="K48" s="123" t="n">
        <f aca="false">('13.1н'!K48+'13.2н'!K48+'13.3н'!K48)/3</f>
        <v>0</v>
      </c>
      <c r="L48" s="123" t="n">
        <f aca="false">('13.1н'!L48+'13.2н'!L48+'13.3н'!L48)/3</f>
        <v>0</v>
      </c>
      <c r="M48" s="123" t="n">
        <f aca="false">('13.1н'!M48+'13.2н'!M48+'13.3н'!M48)/3</f>
        <v>0</v>
      </c>
      <c r="N48" s="123" t="n">
        <f aca="false">('13.1н'!N48+'13.2н'!N48+'13.3н'!N48)/3</f>
        <v>0</v>
      </c>
      <c r="O48" s="123" t="n">
        <f aca="false">('13.1н'!O48+'13.2н'!O48+'13.3н'!O48)/3</f>
        <v>0</v>
      </c>
      <c r="P48" s="123" t="n">
        <f aca="false">('13.1н'!P48+'13.2н'!P48+'13.3н'!P48)/3</f>
        <v>0</v>
      </c>
      <c r="Q48" s="123" t="n">
        <f aca="false">('13.1н'!Q48+'13.2н'!Q48+'13.3н'!Q48)/3</f>
        <v>0</v>
      </c>
      <c r="R48" s="123" t="n">
        <f aca="false">('13.1н'!B48+'13.2н'!B48+'13.3н'!B48)/3</f>
        <v>0.700765483035208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23" t="e">
        <f aca="false">('13.1н'!#ref!+'13.2н'!#ref!+'13.3н'!#ref!)/3</f>
        <v>#VALUE!</v>
      </c>
      <c r="D49" s="123" t="e">
        <f aca="false">('13.1н'!#ref!+'13.2н'!#ref!+'13.3н'!#ref!)/3</f>
        <v>#VALUE!</v>
      </c>
      <c r="E49" s="123" t="n">
        <f aca="false">('13.1н'!E49+'13.2н'!E49+'13.3н'!E49)/3</f>
        <v>0</v>
      </c>
      <c r="F49" s="123" t="n">
        <f aca="false">('13.1н'!F49+'13.2н'!F49+'13.3н'!F49)/3</f>
        <v>0</v>
      </c>
      <c r="G49" s="123" t="n">
        <f aca="false">('13.1н'!G49+'13.2н'!G49+'13.3н'!G49)/3</f>
        <v>0</v>
      </c>
      <c r="H49" s="123" t="n">
        <f aca="false">('13.1н'!H49+'13.2н'!H49+'13.3н'!H49)/3</f>
        <v>0</v>
      </c>
      <c r="I49" s="123" t="n">
        <f aca="false">('13.1н'!I49+'13.2н'!I49+'13.3н'!I49)/3</f>
        <v>0</v>
      </c>
      <c r="J49" s="123" t="n">
        <f aca="false">('13.1н'!J49+'13.2н'!J49+'13.3н'!J49)/3</f>
        <v>0</v>
      </c>
      <c r="K49" s="123" t="n">
        <f aca="false">('13.1н'!K49+'13.2н'!K49+'13.3н'!K49)/3</f>
        <v>0</v>
      </c>
      <c r="L49" s="123" t="n">
        <f aca="false">('13.1н'!L49+'13.2н'!L49+'13.3н'!L49)/3</f>
        <v>0</v>
      </c>
      <c r="M49" s="123" t="n">
        <f aca="false">('13.1н'!M49+'13.2н'!M49+'13.3н'!M49)/3</f>
        <v>0</v>
      </c>
      <c r="N49" s="123" t="n">
        <f aca="false">('13.1н'!N49+'13.2н'!N49+'13.3н'!N49)/3</f>
        <v>0</v>
      </c>
      <c r="O49" s="123" t="n">
        <f aca="false">('13.1н'!O49+'13.2н'!O49+'13.3н'!O49)/3</f>
        <v>0</v>
      </c>
      <c r="P49" s="123" t="n">
        <f aca="false">('13.1н'!P49+'13.2н'!P49+'13.3н'!P49)/3</f>
        <v>0</v>
      </c>
      <c r="Q49" s="123" t="n">
        <f aca="false">('13.1н'!Q49+'13.2н'!Q49+'13.3н'!Q49)/3</f>
        <v>0</v>
      </c>
      <c r="R49" s="123" t="n">
        <f aca="false">('13.1н'!B49+'13.2н'!B49+'13.3н'!B49)/3</f>
        <v>0.608102849073196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23" t="e">
        <f aca="false">('13.1н'!#ref!+'13.2н'!#ref!+'13.3н'!#ref!)/3</f>
        <v>#VALUE!</v>
      </c>
      <c r="D50" s="123" t="e">
        <f aca="false">('13.1н'!#ref!+'13.2н'!#ref!+'13.3н'!#ref!)/3</f>
        <v>#VALUE!</v>
      </c>
      <c r="E50" s="123" t="n">
        <f aca="false">('13.1н'!E50+'13.2н'!E50+'13.3н'!E50)/3</f>
        <v>0</v>
      </c>
      <c r="F50" s="123" t="n">
        <f aca="false">('13.1н'!F50+'13.2н'!F50+'13.3н'!F50)/3</f>
        <v>0</v>
      </c>
      <c r="G50" s="123" t="n">
        <f aca="false">('13.1н'!G50+'13.2н'!G50+'13.3н'!G50)/3</f>
        <v>0</v>
      </c>
      <c r="H50" s="123" t="n">
        <f aca="false">('13.1н'!H50+'13.2н'!H50+'13.3н'!H50)/3</f>
        <v>0</v>
      </c>
      <c r="I50" s="123" t="n">
        <f aca="false">('13.1н'!I50+'13.2н'!I50+'13.3н'!I50)/3</f>
        <v>0</v>
      </c>
      <c r="J50" s="123" t="n">
        <f aca="false">('13.1н'!J50+'13.2н'!J50+'13.3н'!J50)/3</f>
        <v>0</v>
      </c>
      <c r="K50" s="123" t="n">
        <f aca="false">('13.1н'!K50+'13.2н'!K50+'13.3н'!K50)/3</f>
        <v>0</v>
      </c>
      <c r="L50" s="123" t="n">
        <f aca="false">('13.1н'!L50+'13.2н'!L50+'13.3н'!L50)/3</f>
        <v>0</v>
      </c>
      <c r="M50" s="123" t="n">
        <f aca="false">('13.1н'!M50+'13.2н'!M50+'13.3н'!M50)/3</f>
        <v>0</v>
      </c>
      <c r="N50" s="123" t="n">
        <f aca="false">('13.1н'!N50+'13.2н'!N50+'13.3н'!N50)/3</f>
        <v>0</v>
      </c>
      <c r="O50" s="123" t="n">
        <f aca="false">('13.1н'!O50+'13.2н'!O50+'13.3н'!O50)/3</f>
        <v>0</v>
      </c>
      <c r="P50" s="123" t="n">
        <f aca="false">('13.1н'!P50+'13.2н'!P50+'13.3н'!P50)/3</f>
        <v>0</v>
      </c>
      <c r="Q50" s="123" t="n">
        <f aca="false">('13.1н'!Q50+'13.2н'!Q50+'13.3н'!Q50)/3</f>
        <v>0</v>
      </c>
      <c r="R50" s="123" t="n">
        <f aca="false">('13.1н'!B50+'13.2н'!B50+'13.3н'!B50)/3</f>
        <v>0.580354675380137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23" t="e">
        <f aca="false">('13.1н'!#ref!+'13.2н'!#ref!+'13.3н'!#ref!)/3</f>
        <v>#VALUE!</v>
      </c>
      <c r="D51" s="123" t="e">
        <f aca="false">('13.1н'!#ref!+'13.2н'!#ref!+'13.3н'!#ref!)/3</f>
        <v>#VALUE!</v>
      </c>
      <c r="E51" s="123" t="n">
        <f aca="false">('13.1н'!E51+'13.2н'!E51+'13.3н'!E51)/3</f>
        <v>0</v>
      </c>
      <c r="F51" s="123" t="n">
        <f aca="false">('13.1н'!F51+'13.2н'!F51+'13.3н'!F51)/3</f>
        <v>0</v>
      </c>
      <c r="G51" s="123" t="n">
        <f aca="false">('13.1н'!G51+'13.2н'!G51+'13.3н'!G51)/3</f>
        <v>0</v>
      </c>
      <c r="H51" s="123" t="n">
        <f aca="false">('13.1н'!H51+'13.2н'!H51+'13.3н'!H51)/3</f>
        <v>0</v>
      </c>
      <c r="I51" s="123" t="n">
        <f aca="false">('13.1н'!I51+'13.2н'!I51+'13.3н'!I51)/3</f>
        <v>0</v>
      </c>
      <c r="J51" s="123" t="n">
        <f aca="false">('13.1н'!J51+'13.2н'!J51+'13.3н'!J51)/3</f>
        <v>0</v>
      </c>
      <c r="K51" s="123" t="n">
        <f aca="false">('13.1н'!K51+'13.2н'!K51+'13.3н'!K51)/3</f>
        <v>0</v>
      </c>
      <c r="L51" s="123" t="n">
        <f aca="false">('13.1н'!L51+'13.2н'!L51+'13.3н'!L51)/3</f>
        <v>0</v>
      </c>
      <c r="M51" s="123" t="n">
        <f aca="false">('13.1н'!M51+'13.2н'!M51+'13.3н'!M51)/3</f>
        <v>0</v>
      </c>
      <c r="N51" s="123" t="n">
        <f aca="false">('13.1н'!N51+'13.2н'!N51+'13.3н'!N51)/3</f>
        <v>0</v>
      </c>
      <c r="O51" s="123" t="n">
        <f aca="false">('13.1н'!O51+'13.2н'!O51+'13.3н'!O51)/3</f>
        <v>0</v>
      </c>
      <c r="P51" s="123" t="n">
        <f aca="false">('13.1н'!P51+'13.2н'!P51+'13.3н'!P51)/3</f>
        <v>0</v>
      </c>
      <c r="Q51" s="123" t="n">
        <f aca="false">('13.1н'!Q51+'13.2н'!Q51+'13.3н'!Q51)/3</f>
        <v>0</v>
      </c>
      <c r="R51" s="123" t="n">
        <f aca="false">('13.1н'!B51+'13.2н'!B51+'13.3н'!B51)/3</f>
        <v>0.629336789428774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23" t="e">
        <f aca="false">('13.1н'!#ref!+'13.2н'!#ref!+'13.3н'!#ref!)/3</f>
        <v>#VALUE!</v>
      </c>
      <c r="D52" s="123" t="e">
        <f aca="false">('13.1н'!#ref!+'13.2н'!#ref!+'13.3н'!#ref!)/3</f>
        <v>#VALUE!</v>
      </c>
      <c r="E52" s="123" t="n">
        <f aca="false">('13.1н'!E52+'13.2н'!E52+'13.3н'!E52)/3</f>
        <v>0</v>
      </c>
      <c r="F52" s="123" t="n">
        <f aca="false">('13.1н'!F52+'13.2н'!F52+'13.3н'!F52)/3</f>
        <v>0</v>
      </c>
      <c r="G52" s="123" t="n">
        <f aca="false">('13.1н'!G52+'13.2н'!G52+'13.3н'!G52)/3</f>
        <v>0</v>
      </c>
      <c r="H52" s="123" t="n">
        <f aca="false">('13.1н'!H52+'13.2н'!H52+'13.3н'!H52)/3</f>
        <v>0</v>
      </c>
      <c r="I52" s="123" t="n">
        <f aca="false">('13.1н'!I52+'13.2н'!I52+'13.3н'!I52)/3</f>
        <v>0</v>
      </c>
      <c r="J52" s="123" t="n">
        <f aca="false">('13.1н'!J52+'13.2н'!J52+'13.3н'!J52)/3</f>
        <v>0</v>
      </c>
      <c r="K52" s="123" t="n">
        <f aca="false">('13.1н'!K52+'13.2н'!K52+'13.3н'!K52)/3</f>
        <v>0</v>
      </c>
      <c r="L52" s="123" t="n">
        <f aca="false">('13.1н'!L52+'13.2н'!L52+'13.3н'!L52)/3</f>
        <v>0</v>
      </c>
      <c r="M52" s="123" t="n">
        <f aca="false">('13.1н'!M52+'13.2н'!M52+'13.3н'!M52)/3</f>
        <v>0</v>
      </c>
      <c r="N52" s="123" t="n">
        <f aca="false">('13.1н'!N52+'13.2н'!N52+'13.3н'!N52)/3</f>
        <v>0</v>
      </c>
      <c r="O52" s="123" t="n">
        <f aca="false">('13.1н'!O52+'13.2н'!O52+'13.3н'!O52)/3</f>
        <v>0</v>
      </c>
      <c r="P52" s="123" t="n">
        <f aca="false">('13.1н'!P52+'13.2н'!P52+'13.3н'!P52)/3</f>
        <v>0</v>
      </c>
      <c r="Q52" s="123" t="n">
        <f aca="false">('13.1н'!Q52+'13.2н'!Q52+'13.3н'!Q52)/3</f>
        <v>0</v>
      </c>
      <c r="R52" s="123" t="n">
        <f aca="false">('13.1н'!B52+'13.2н'!B52+'13.3н'!B52)/3</f>
        <v>0.547739356781199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23" t="e">
        <f aca="false">('13.1н'!#ref!+'13.2н'!#ref!+'13.3н'!#ref!)/3</f>
        <v>#VALUE!</v>
      </c>
      <c r="D53" s="123" t="e">
        <f aca="false">('13.1н'!#ref!+'13.2н'!#ref!+'13.3н'!#ref!)/3</f>
        <v>#VALUE!</v>
      </c>
      <c r="E53" s="123" t="n">
        <f aca="false">('13.1н'!E53+'13.2н'!E53+'13.3н'!E53)/3</f>
        <v>0</v>
      </c>
      <c r="F53" s="123" t="n">
        <f aca="false">('13.1н'!F53+'13.2н'!F53+'13.3н'!F53)/3</f>
        <v>0</v>
      </c>
      <c r="G53" s="123" t="n">
        <f aca="false">('13.1н'!G53+'13.2н'!G53+'13.3н'!G53)/3</f>
        <v>0</v>
      </c>
      <c r="H53" s="123" t="n">
        <f aca="false">('13.1н'!H53+'13.2н'!H53+'13.3н'!H53)/3</f>
        <v>0</v>
      </c>
      <c r="I53" s="123" t="n">
        <f aca="false">('13.1н'!I53+'13.2н'!I53+'13.3н'!I53)/3</f>
        <v>0</v>
      </c>
      <c r="J53" s="123" t="n">
        <f aca="false">('13.1н'!J53+'13.2н'!J53+'13.3н'!J53)/3</f>
        <v>0</v>
      </c>
      <c r="K53" s="123" t="n">
        <f aca="false">('13.1н'!K53+'13.2н'!K53+'13.3н'!K53)/3</f>
        <v>0</v>
      </c>
      <c r="L53" s="123" t="n">
        <f aca="false">('13.1н'!L53+'13.2н'!L53+'13.3н'!L53)/3</f>
        <v>0</v>
      </c>
      <c r="M53" s="123" t="n">
        <f aca="false">('13.1н'!M53+'13.2н'!M53+'13.3н'!M53)/3</f>
        <v>0</v>
      </c>
      <c r="N53" s="123" t="n">
        <f aca="false">('13.1н'!N53+'13.2н'!N53+'13.3н'!N53)/3</f>
        <v>0</v>
      </c>
      <c r="O53" s="123" t="n">
        <f aca="false">('13.1н'!O53+'13.2н'!O53+'13.3н'!O53)/3</f>
        <v>0</v>
      </c>
      <c r="P53" s="123" t="n">
        <f aca="false">('13.1н'!P53+'13.2н'!P53+'13.3н'!P53)/3</f>
        <v>0</v>
      </c>
      <c r="Q53" s="123" t="n">
        <f aca="false">('13.1н'!Q53+'13.2н'!Q53+'13.3н'!Q53)/3</f>
        <v>0</v>
      </c>
      <c r="R53" s="123" t="n">
        <f aca="false">('13.1н'!B53+'13.2н'!B53+'13.3н'!B53)/3</f>
        <v>0.637702323203562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23" t="e">
        <f aca="false">('13.1н'!#ref!+'13.2н'!#ref!+'13.3н'!#ref!)/3</f>
        <v>#VALUE!</v>
      </c>
      <c r="D54" s="123" t="e">
        <f aca="false">('13.1н'!#ref!+'13.2н'!#ref!+'13.3н'!#ref!)/3</f>
        <v>#VALUE!</v>
      </c>
      <c r="E54" s="123" t="n">
        <f aca="false">('13.1н'!E54+'13.2н'!E54+'13.3н'!E54)/3</f>
        <v>0</v>
      </c>
      <c r="F54" s="123" t="n">
        <f aca="false">('13.1н'!F54+'13.2н'!F54+'13.3н'!F54)/3</f>
        <v>0</v>
      </c>
      <c r="G54" s="123" t="n">
        <f aca="false">('13.1н'!G54+'13.2н'!G54+'13.3н'!G54)/3</f>
        <v>0</v>
      </c>
      <c r="H54" s="123" t="n">
        <f aca="false">('13.1н'!H54+'13.2н'!H54+'13.3н'!H54)/3</f>
        <v>0</v>
      </c>
      <c r="I54" s="123" t="n">
        <f aca="false">('13.1н'!I54+'13.2н'!I54+'13.3н'!I54)/3</f>
        <v>0</v>
      </c>
      <c r="J54" s="123" t="n">
        <f aca="false">('13.1н'!J54+'13.2н'!J54+'13.3н'!J54)/3</f>
        <v>0</v>
      </c>
      <c r="K54" s="123" t="n">
        <f aca="false">('13.1н'!K54+'13.2н'!K54+'13.3н'!K54)/3</f>
        <v>0</v>
      </c>
      <c r="L54" s="123" t="n">
        <f aca="false">('13.1н'!L54+'13.2н'!L54+'13.3н'!L54)/3</f>
        <v>0</v>
      </c>
      <c r="M54" s="123" t="n">
        <f aca="false">('13.1н'!M54+'13.2н'!M54+'13.3н'!M54)/3</f>
        <v>0</v>
      </c>
      <c r="N54" s="123" t="n">
        <f aca="false">('13.1н'!N54+'13.2н'!N54+'13.3н'!N54)/3</f>
        <v>0</v>
      </c>
      <c r="O54" s="123" t="n">
        <f aca="false">('13.1н'!O54+'13.2н'!O54+'13.3н'!O54)/3</f>
        <v>0</v>
      </c>
      <c r="P54" s="123" t="n">
        <f aca="false">('13.1н'!P54+'13.2н'!P54+'13.3н'!P54)/3</f>
        <v>0</v>
      </c>
      <c r="Q54" s="123" t="n">
        <f aca="false">('13.1н'!Q54+'13.2н'!Q54+'13.3н'!Q54)/3</f>
        <v>0</v>
      </c>
      <c r="R54" s="123" t="n">
        <f aca="false">('13.1н'!B54+'13.2н'!B54+'13.3н'!B54)/3</f>
        <v>0.598979472833766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23" t="e">
        <f aca="false">('13.1н'!#ref!+'13.2н'!#ref!+'13.3н'!#ref!)/3</f>
        <v>#VALUE!</v>
      </c>
      <c r="D55" s="123" t="e">
        <f aca="false">('13.1н'!#ref!+'13.2н'!#ref!+'13.3н'!#ref!)/3</f>
        <v>#VALUE!</v>
      </c>
      <c r="E55" s="123" t="n">
        <f aca="false">('13.1н'!E55+'13.2н'!E55+'13.3н'!E55)/3</f>
        <v>0</v>
      </c>
      <c r="F55" s="123" t="n">
        <f aca="false">('13.1н'!F55+'13.2н'!F55+'13.3н'!F55)/3</f>
        <v>0</v>
      </c>
      <c r="G55" s="123" t="n">
        <f aca="false">('13.1н'!G55+'13.2н'!G55+'13.3н'!G55)/3</f>
        <v>0</v>
      </c>
      <c r="H55" s="123" t="n">
        <f aca="false">('13.1н'!H55+'13.2н'!H55+'13.3н'!H55)/3</f>
        <v>0</v>
      </c>
      <c r="I55" s="123" t="n">
        <f aca="false">('13.1н'!I55+'13.2н'!I55+'13.3н'!I55)/3</f>
        <v>0</v>
      </c>
      <c r="J55" s="123" t="n">
        <f aca="false">('13.1н'!J55+'13.2н'!J55+'13.3н'!J55)/3</f>
        <v>0</v>
      </c>
      <c r="K55" s="123" t="n">
        <f aca="false">('13.1н'!K55+'13.2н'!K55+'13.3н'!K55)/3</f>
        <v>0</v>
      </c>
      <c r="L55" s="123" t="n">
        <f aca="false">('13.1н'!L55+'13.2н'!L55+'13.3н'!L55)/3</f>
        <v>0</v>
      </c>
      <c r="M55" s="123" t="n">
        <f aca="false">('13.1н'!M55+'13.2н'!M55+'13.3н'!M55)/3</f>
        <v>0</v>
      </c>
      <c r="N55" s="123" t="n">
        <f aca="false">('13.1н'!N55+'13.2н'!N55+'13.3н'!N55)/3</f>
        <v>0</v>
      </c>
      <c r="O55" s="123" t="n">
        <f aca="false">('13.1н'!O55+'13.2н'!O55+'13.3н'!O55)/3</f>
        <v>0</v>
      </c>
      <c r="P55" s="123" t="n">
        <f aca="false">('13.1н'!P55+'13.2н'!P55+'13.3н'!P55)/3</f>
        <v>0</v>
      </c>
      <c r="Q55" s="123" t="n">
        <f aca="false">('13.1н'!Q55+'13.2н'!Q55+'13.3н'!Q55)/3</f>
        <v>0</v>
      </c>
      <c r="R55" s="123" t="n">
        <f aca="false">('13.1н'!B55+'13.2н'!B55+'13.3н'!B55)/3</f>
        <v>0.539708822121584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23" t="e">
        <f aca="false">('13.1н'!#ref!+'13.2н'!#ref!+'13.3н'!#ref!)/3</f>
        <v>#VALUE!</v>
      </c>
      <c r="D56" s="123" t="e">
        <f aca="false">('13.1н'!#ref!+'13.2н'!#ref!+'13.3н'!#ref!)/3</f>
        <v>#VALUE!</v>
      </c>
      <c r="E56" s="123" t="n">
        <f aca="false">('13.1н'!E56+'13.2н'!E56+'13.3н'!E56)/3</f>
        <v>0</v>
      </c>
      <c r="F56" s="123" t="n">
        <f aca="false">('13.1н'!F56+'13.2н'!F56+'13.3н'!F56)/3</f>
        <v>0</v>
      </c>
      <c r="G56" s="123" t="n">
        <f aca="false">('13.1н'!G56+'13.2н'!G56+'13.3н'!G56)/3</f>
        <v>0</v>
      </c>
      <c r="H56" s="123" t="n">
        <f aca="false">('13.1н'!H56+'13.2н'!H56+'13.3н'!H56)/3</f>
        <v>0</v>
      </c>
      <c r="I56" s="123" t="n">
        <f aca="false">('13.1н'!I56+'13.2н'!I56+'13.3н'!I56)/3</f>
        <v>0</v>
      </c>
      <c r="J56" s="123" t="n">
        <f aca="false">('13.1н'!J56+'13.2н'!J56+'13.3н'!J56)/3</f>
        <v>0</v>
      </c>
      <c r="K56" s="123" t="n">
        <f aca="false">('13.1н'!K56+'13.2н'!K56+'13.3н'!K56)/3</f>
        <v>0</v>
      </c>
      <c r="L56" s="123" t="n">
        <f aca="false">('13.1н'!L56+'13.2н'!L56+'13.3н'!L56)/3</f>
        <v>0</v>
      </c>
      <c r="M56" s="123" t="n">
        <f aca="false">('13.1н'!M56+'13.2н'!M56+'13.3н'!M56)/3</f>
        <v>0</v>
      </c>
      <c r="N56" s="123" t="n">
        <f aca="false">('13.1н'!N56+'13.2н'!N56+'13.3н'!N56)/3</f>
        <v>0</v>
      </c>
      <c r="O56" s="123" t="n">
        <f aca="false">('13.1н'!O56+'13.2н'!O56+'13.3н'!O56)/3</f>
        <v>0</v>
      </c>
      <c r="P56" s="123" t="n">
        <f aca="false">('13.1н'!P56+'13.2н'!P56+'13.3н'!P56)/3</f>
        <v>0</v>
      </c>
      <c r="Q56" s="123" t="n">
        <f aca="false">('13.1н'!Q56+'13.2н'!Q56+'13.3н'!Q56)/3</f>
        <v>0</v>
      </c>
      <c r="R56" s="123" t="n">
        <f aca="false">('13.1н'!B56+'13.2н'!B56+'13.3н'!B56)/3</f>
        <v>0.660042027876942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23" t="e">
        <f aca="false">('13.1н'!#ref!+'13.2н'!#ref!+'13.3н'!#ref!)/3</f>
        <v>#VALUE!</v>
      </c>
      <c r="D57" s="123" t="e">
        <f aca="false">('13.1н'!#ref!+'13.2н'!#ref!+'13.3н'!#ref!)/3</f>
        <v>#VALUE!</v>
      </c>
      <c r="E57" s="123" t="n">
        <f aca="false">('13.1н'!E57+'13.2н'!E57+'13.3н'!E57)/3</f>
        <v>0</v>
      </c>
      <c r="F57" s="123" t="n">
        <f aca="false">('13.1н'!F57+'13.2н'!F57+'13.3н'!F57)/3</f>
        <v>0</v>
      </c>
      <c r="G57" s="123" t="n">
        <f aca="false">('13.1н'!G57+'13.2н'!G57+'13.3н'!G57)/3</f>
        <v>0</v>
      </c>
      <c r="H57" s="123" t="n">
        <f aca="false">('13.1н'!H57+'13.2н'!H57+'13.3н'!H57)/3</f>
        <v>0</v>
      </c>
      <c r="I57" s="123" t="n">
        <f aca="false">('13.1н'!I57+'13.2н'!I57+'13.3н'!I57)/3</f>
        <v>0</v>
      </c>
      <c r="J57" s="123" t="n">
        <f aca="false">('13.1н'!J57+'13.2н'!J57+'13.3н'!J57)/3</f>
        <v>0</v>
      </c>
      <c r="K57" s="123" t="n">
        <f aca="false">('13.1н'!K57+'13.2н'!K57+'13.3н'!K57)/3</f>
        <v>0</v>
      </c>
      <c r="L57" s="123" t="n">
        <f aca="false">('13.1н'!L57+'13.2н'!L57+'13.3н'!L57)/3</f>
        <v>0</v>
      </c>
      <c r="M57" s="123" t="n">
        <f aca="false">('13.1н'!M57+'13.2н'!M57+'13.3н'!M57)/3</f>
        <v>0</v>
      </c>
      <c r="N57" s="123" t="n">
        <f aca="false">('13.1н'!N57+'13.2н'!N57+'13.3н'!N57)/3</f>
        <v>0</v>
      </c>
      <c r="O57" s="123" t="n">
        <f aca="false">('13.1н'!O57+'13.2н'!O57+'13.3н'!O57)/3</f>
        <v>0</v>
      </c>
      <c r="P57" s="123" t="n">
        <f aca="false">('13.1н'!P57+'13.2н'!P57+'13.3н'!P57)/3</f>
        <v>0</v>
      </c>
      <c r="Q57" s="123" t="n">
        <f aca="false">('13.1н'!Q57+'13.2н'!Q57+'13.3н'!Q57)/3</f>
        <v>0</v>
      </c>
      <c r="R57" s="123" t="n">
        <f aca="false">('13.1н'!B57+'13.2н'!B57+'13.3н'!B57)/3</f>
        <v>0.56194109704729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23" t="e">
        <f aca="false">('13.1н'!#ref!+'13.2н'!#ref!+'13.3н'!#ref!)/3</f>
        <v>#VALUE!</v>
      </c>
      <c r="D58" s="123" t="e">
        <f aca="false">('13.1н'!#ref!+'13.2н'!#ref!+'13.3н'!#ref!)/3</f>
        <v>#VALUE!</v>
      </c>
      <c r="E58" s="123" t="n">
        <f aca="false">('13.1н'!E58+'13.2н'!E58+'13.3н'!E58)/3</f>
        <v>0</v>
      </c>
      <c r="F58" s="123" t="n">
        <f aca="false">('13.1н'!F58+'13.2н'!F58+'13.3н'!F58)/3</f>
        <v>0</v>
      </c>
      <c r="G58" s="123" t="n">
        <f aca="false">('13.1н'!G58+'13.2н'!G58+'13.3н'!G58)/3</f>
        <v>0</v>
      </c>
      <c r="H58" s="123" t="n">
        <f aca="false">('13.1н'!H58+'13.2н'!H58+'13.3н'!H58)/3</f>
        <v>0</v>
      </c>
      <c r="I58" s="123" t="n">
        <f aca="false">('13.1н'!I58+'13.2н'!I58+'13.3н'!I58)/3</f>
        <v>0</v>
      </c>
      <c r="J58" s="123" t="n">
        <f aca="false">('13.1н'!J58+'13.2н'!J58+'13.3н'!J58)/3</f>
        <v>0</v>
      </c>
      <c r="K58" s="123" t="n">
        <f aca="false">('13.1н'!K58+'13.2н'!K58+'13.3н'!K58)/3</f>
        <v>0</v>
      </c>
      <c r="L58" s="123" t="n">
        <f aca="false">('13.1н'!L58+'13.2н'!L58+'13.3н'!L58)/3</f>
        <v>0</v>
      </c>
      <c r="M58" s="123" t="n">
        <f aca="false">('13.1н'!M58+'13.2н'!M58+'13.3н'!M58)/3</f>
        <v>0</v>
      </c>
      <c r="N58" s="123" t="n">
        <f aca="false">('13.1н'!N58+'13.2н'!N58+'13.3н'!N58)/3</f>
        <v>0</v>
      </c>
      <c r="O58" s="123" t="n">
        <f aca="false">('13.1н'!O58+'13.2н'!O58+'13.3н'!O58)/3</f>
        <v>0</v>
      </c>
      <c r="P58" s="123" t="n">
        <f aca="false">('13.1н'!P58+'13.2н'!P58+'13.3н'!P58)/3</f>
        <v>0</v>
      </c>
      <c r="Q58" s="123" t="n">
        <f aca="false">('13.1н'!Q58+'13.2н'!Q58+'13.3н'!Q58)/3</f>
        <v>0</v>
      </c>
      <c r="R58" s="123" t="n">
        <f aca="false">('13.1н'!B58+'13.2н'!B58+'13.3н'!B58)/3</f>
        <v>0.5768376016312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23" t="e">
        <f aca="false">('13.1н'!#ref!+'13.2н'!#ref!+'13.3н'!#ref!)/3</f>
        <v>#VALUE!</v>
      </c>
      <c r="D59" s="123" t="e">
        <f aca="false">('13.1н'!#ref!+'13.2н'!#ref!+'13.3н'!#ref!)/3</f>
        <v>#VALUE!</v>
      </c>
      <c r="E59" s="123" t="n">
        <f aca="false">('13.1н'!E59+'13.2н'!E59+'13.3н'!E59)/3</f>
        <v>0</v>
      </c>
      <c r="F59" s="123" t="n">
        <f aca="false">('13.1н'!F59+'13.2н'!F59+'13.3н'!F59)/3</f>
        <v>0</v>
      </c>
      <c r="G59" s="123" t="n">
        <f aca="false">('13.1н'!G59+'13.2н'!G59+'13.3н'!G59)/3</f>
        <v>0</v>
      </c>
      <c r="H59" s="123" t="n">
        <f aca="false">('13.1н'!H59+'13.2н'!H59+'13.3н'!H59)/3</f>
        <v>0</v>
      </c>
      <c r="I59" s="123" t="n">
        <f aca="false">('13.1н'!I59+'13.2н'!I59+'13.3н'!I59)/3</f>
        <v>0</v>
      </c>
      <c r="J59" s="123" t="n">
        <f aca="false">('13.1н'!J59+'13.2н'!J59+'13.3н'!J59)/3</f>
        <v>0</v>
      </c>
      <c r="K59" s="123" t="n">
        <f aca="false">('13.1н'!K59+'13.2н'!K59+'13.3н'!K59)/3</f>
        <v>0</v>
      </c>
      <c r="L59" s="123" t="n">
        <f aca="false">('13.1н'!L59+'13.2н'!L59+'13.3н'!L59)/3</f>
        <v>0</v>
      </c>
      <c r="M59" s="123" t="n">
        <f aca="false">('13.1н'!M59+'13.2н'!M59+'13.3н'!M59)/3</f>
        <v>0</v>
      </c>
      <c r="N59" s="123" t="n">
        <f aca="false">('13.1н'!N59+'13.2н'!N59+'13.3н'!N59)/3</f>
        <v>0</v>
      </c>
      <c r="O59" s="123" t="n">
        <f aca="false">('13.1н'!O59+'13.2н'!O59+'13.3н'!O59)/3</f>
        <v>0</v>
      </c>
      <c r="P59" s="123" t="n">
        <f aca="false">('13.1н'!P59+'13.2н'!P59+'13.3н'!P59)/3</f>
        <v>0</v>
      </c>
      <c r="Q59" s="123" t="n">
        <f aca="false">('13.1н'!Q59+'13.2н'!Q59+'13.3н'!Q59)/3</f>
        <v>0</v>
      </c>
      <c r="R59" s="123" t="n">
        <f aca="false">('13.1н'!B59+'13.2н'!B59+'13.3н'!B59)/3</f>
        <v>0.481778506044994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23" t="e">
        <f aca="false">('13.1н'!#ref!+'13.2н'!#ref!+'13.3н'!#ref!)/3</f>
        <v>#VALUE!</v>
      </c>
      <c r="D60" s="123" t="e">
        <f aca="false">('13.1н'!#ref!+'13.2н'!#ref!+'13.3н'!#ref!)/3</f>
        <v>#VALUE!</v>
      </c>
      <c r="E60" s="123" t="n">
        <f aca="false">('13.1н'!E60+'13.2н'!E60+'13.3н'!E60)/3</f>
        <v>0</v>
      </c>
      <c r="F60" s="123" t="n">
        <f aca="false">('13.1н'!F60+'13.2н'!F60+'13.3н'!F60)/3</f>
        <v>0</v>
      </c>
      <c r="G60" s="123" t="n">
        <f aca="false">('13.1н'!G60+'13.2н'!G60+'13.3н'!G60)/3</f>
        <v>0</v>
      </c>
      <c r="H60" s="123" t="n">
        <f aca="false">('13.1н'!H60+'13.2н'!H60+'13.3н'!H60)/3</f>
        <v>0</v>
      </c>
      <c r="I60" s="123" t="n">
        <f aca="false">('13.1н'!I60+'13.2н'!I60+'13.3н'!I60)/3</f>
        <v>0</v>
      </c>
      <c r="J60" s="123" t="n">
        <f aca="false">('13.1н'!J60+'13.2н'!J60+'13.3н'!J60)/3</f>
        <v>0</v>
      </c>
      <c r="K60" s="123" t="n">
        <f aca="false">('13.1н'!K60+'13.2н'!K60+'13.3н'!K60)/3</f>
        <v>0</v>
      </c>
      <c r="L60" s="123" t="n">
        <f aca="false">('13.1н'!L60+'13.2н'!L60+'13.3н'!L60)/3</f>
        <v>0</v>
      </c>
      <c r="M60" s="123" t="n">
        <f aca="false">('13.1н'!M60+'13.2н'!M60+'13.3н'!M60)/3</f>
        <v>0</v>
      </c>
      <c r="N60" s="123" t="n">
        <f aca="false">('13.1н'!N60+'13.2н'!N60+'13.3н'!N60)/3</f>
        <v>0</v>
      </c>
      <c r="O60" s="123" t="n">
        <f aca="false">('13.1н'!O60+'13.2н'!O60+'13.3н'!O60)/3</f>
        <v>0</v>
      </c>
      <c r="P60" s="123" t="n">
        <f aca="false">('13.1н'!P60+'13.2н'!P60+'13.3н'!P60)/3</f>
        <v>0</v>
      </c>
      <c r="Q60" s="123" t="n">
        <f aca="false">('13.1н'!Q60+'13.2н'!Q60+'13.3н'!Q60)/3</f>
        <v>0</v>
      </c>
      <c r="R60" s="123" t="n">
        <f aca="false">('13.1н'!B60+'13.2н'!B60+'13.3н'!B60)/3</f>
        <v>0.62720666775649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23" t="e">
        <f aca="false">('13.1н'!#ref!+'13.2н'!#ref!+'13.3н'!#ref!)/3</f>
        <v>#VALUE!</v>
      </c>
      <c r="D61" s="123" t="e">
        <f aca="false">('13.1н'!#ref!+'13.2н'!#ref!+'13.3н'!#ref!)/3</f>
        <v>#VALUE!</v>
      </c>
      <c r="E61" s="123" t="n">
        <f aca="false">('13.1н'!E61+'13.2н'!E61+'13.3н'!E61)/3</f>
        <v>0</v>
      </c>
      <c r="F61" s="123" t="n">
        <f aca="false">('13.1н'!F61+'13.2н'!F61+'13.3н'!F61)/3</f>
        <v>0</v>
      </c>
      <c r="G61" s="123" t="n">
        <f aca="false">('13.1н'!G61+'13.2н'!G61+'13.3н'!G61)/3</f>
        <v>0</v>
      </c>
      <c r="H61" s="123" t="n">
        <f aca="false">('13.1н'!H61+'13.2н'!H61+'13.3н'!H61)/3</f>
        <v>0</v>
      </c>
      <c r="I61" s="123" t="n">
        <f aca="false">('13.1н'!I61+'13.2н'!I61+'13.3н'!I61)/3</f>
        <v>0</v>
      </c>
      <c r="J61" s="123" t="n">
        <f aca="false">('13.1н'!J61+'13.2н'!J61+'13.3н'!J61)/3</f>
        <v>0</v>
      </c>
      <c r="K61" s="123" t="n">
        <f aca="false">('13.1н'!K61+'13.2н'!K61+'13.3н'!K61)/3</f>
        <v>0</v>
      </c>
      <c r="L61" s="123" t="n">
        <f aca="false">('13.1н'!L61+'13.2н'!L61+'13.3н'!L61)/3</f>
        <v>0</v>
      </c>
      <c r="M61" s="123" t="n">
        <f aca="false">('13.1н'!M61+'13.2н'!M61+'13.3н'!M61)/3</f>
        <v>0</v>
      </c>
      <c r="N61" s="123" t="n">
        <f aca="false">('13.1н'!N61+'13.2н'!N61+'13.3н'!N61)/3</f>
        <v>0</v>
      </c>
      <c r="O61" s="123" t="n">
        <f aca="false">('13.1н'!O61+'13.2н'!O61+'13.3н'!O61)/3</f>
        <v>0</v>
      </c>
      <c r="P61" s="123" t="n">
        <f aca="false">('13.1н'!P61+'13.2н'!P61+'13.3н'!P61)/3</f>
        <v>0</v>
      </c>
      <c r="Q61" s="123" t="n">
        <f aca="false">('13.1н'!Q61+'13.2н'!Q61+'13.3н'!Q61)/3</f>
        <v>0</v>
      </c>
      <c r="R61" s="123" t="n">
        <f aca="false">('13.1н'!B61+'13.2н'!B61+'13.3н'!B61)/3</f>
        <v>0.527156322698787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23" t="e">
        <f aca="false">('13.1н'!#ref!+'13.2н'!#ref!+'13.3н'!#ref!)/3</f>
        <v>#VALUE!</v>
      </c>
      <c r="D62" s="123" t="e">
        <f aca="false">('13.1н'!#ref!+'13.2н'!#ref!+'13.3н'!#ref!)/3</f>
        <v>#VALUE!</v>
      </c>
      <c r="E62" s="123" t="n">
        <f aca="false">('13.1н'!E62+'13.2н'!E62+'13.3н'!E62)/3</f>
        <v>0</v>
      </c>
      <c r="F62" s="123" t="n">
        <f aca="false">('13.1н'!F62+'13.2н'!F62+'13.3н'!F62)/3</f>
        <v>0</v>
      </c>
      <c r="G62" s="123" t="n">
        <f aca="false">('13.1н'!G62+'13.2н'!G62+'13.3н'!G62)/3</f>
        <v>0</v>
      </c>
      <c r="H62" s="123" t="n">
        <f aca="false">('13.1н'!H62+'13.2н'!H62+'13.3н'!H62)/3</f>
        <v>0</v>
      </c>
      <c r="I62" s="123" t="n">
        <f aca="false">('13.1н'!I62+'13.2н'!I62+'13.3н'!I62)/3</f>
        <v>0</v>
      </c>
      <c r="J62" s="123" t="n">
        <f aca="false">('13.1н'!J62+'13.2н'!J62+'13.3н'!J62)/3</f>
        <v>0</v>
      </c>
      <c r="K62" s="123" t="n">
        <f aca="false">('13.1н'!K62+'13.2н'!K62+'13.3н'!K62)/3</f>
        <v>0</v>
      </c>
      <c r="L62" s="123" t="n">
        <f aca="false">('13.1н'!L62+'13.2н'!L62+'13.3н'!L62)/3</f>
        <v>0</v>
      </c>
      <c r="M62" s="123" t="n">
        <f aca="false">('13.1н'!M62+'13.2н'!M62+'13.3н'!M62)/3</f>
        <v>0</v>
      </c>
      <c r="N62" s="123" t="n">
        <f aca="false">('13.1н'!N62+'13.2н'!N62+'13.3н'!N62)/3</f>
        <v>0</v>
      </c>
      <c r="O62" s="123" t="n">
        <f aca="false">('13.1н'!O62+'13.2н'!O62+'13.3н'!O62)/3</f>
        <v>0</v>
      </c>
      <c r="P62" s="123" t="n">
        <f aca="false">('13.1н'!P62+'13.2н'!P62+'13.3н'!P62)/3</f>
        <v>0</v>
      </c>
      <c r="Q62" s="123" t="n">
        <f aca="false">('13.1н'!Q62+'13.2н'!Q62+'13.3н'!Q62)/3</f>
        <v>0</v>
      </c>
      <c r="R62" s="123" t="n">
        <f aca="false">('13.1н'!B62+'13.2н'!B62+'13.3н'!B62)/3</f>
        <v>0.579695879256479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23" t="e">
        <f aca="false">('13.1н'!#ref!+'13.2н'!#ref!+'13.3н'!#ref!)/3</f>
        <v>#VALUE!</v>
      </c>
      <c r="D63" s="123" t="e">
        <f aca="false">('13.1н'!#ref!+'13.2н'!#ref!+'13.3н'!#ref!)/3</f>
        <v>#VALUE!</v>
      </c>
      <c r="E63" s="123" t="n">
        <f aca="false">('13.1н'!E63+'13.2н'!E63+'13.3н'!E63)/3</f>
        <v>0</v>
      </c>
      <c r="F63" s="123" t="n">
        <f aca="false">('13.1н'!F63+'13.2н'!F63+'13.3н'!F63)/3</f>
        <v>0</v>
      </c>
      <c r="G63" s="123" t="n">
        <f aca="false">('13.1н'!G63+'13.2н'!G63+'13.3н'!G63)/3</f>
        <v>0</v>
      </c>
      <c r="H63" s="123" t="n">
        <f aca="false">('13.1н'!H63+'13.2н'!H63+'13.3н'!H63)/3</f>
        <v>0</v>
      </c>
      <c r="I63" s="123" t="n">
        <f aca="false">('13.1н'!I63+'13.2н'!I63+'13.3н'!I63)/3</f>
        <v>0</v>
      </c>
      <c r="J63" s="123" t="n">
        <f aca="false">('13.1н'!J63+'13.2н'!J63+'13.3н'!J63)/3</f>
        <v>0</v>
      </c>
      <c r="K63" s="123" t="n">
        <f aca="false">('13.1н'!K63+'13.2н'!K63+'13.3н'!K63)/3</f>
        <v>0</v>
      </c>
      <c r="L63" s="123" t="n">
        <f aca="false">('13.1н'!L63+'13.2н'!L63+'13.3н'!L63)/3</f>
        <v>0</v>
      </c>
      <c r="M63" s="123" t="n">
        <f aca="false">('13.1н'!M63+'13.2н'!M63+'13.3н'!M63)/3</f>
        <v>0</v>
      </c>
      <c r="N63" s="123" t="n">
        <f aca="false">('13.1н'!N63+'13.2н'!N63+'13.3н'!N63)/3</f>
        <v>0</v>
      </c>
      <c r="O63" s="123" t="n">
        <f aca="false">('13.1н'!O63+'13.2н'!O63+'13.3н'!O63)/3</f>
        <v>0</v>
      </c>
      <c r="P63" s="123" t="n">
        <f aca="false">('13.1н'!P63+'13.2н'!P63+'13.3н'!P63)/3</f>
        <v>0</v>
      </c>
      <c r="Q63" s="123" t="n">
        <f aca="false">('13.1н'!Q63+'13.2н'!Q63+'13.3н'!Q63)/3</f>
        <v>0</v>
      </c>
      <c r="R63" s="123" t="n">
        <f aca="false">('13.1н'!B63+'13.2н'!B63+'13.3н'!B63)/3</f>
        <v>0.37630853976883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23" t="e">
        <f aca="false">('13.1н'!#ref!+'13.2н'!#ref!+'13.3н'!#ref!)/3</f>
        <v>#VALUE!</v>
      </c>
      <c r="D64" s="123" t="e">
        <f aca="false">('13.1н'!#ref!+'13.2н'!#ref!+'13.3н'!#ref!)/3</f>
        <v>#VALUE!</v>
      </c>
      <c r="E64" s="123" t="n">
        <f aca="false">('13.1н'!E64+'13.2н'!E64+'13.3н'!E64)/3</f>
        <v>0</v>
      </c>
      <c r="F64" s="123" t="n">
        <f aca="false">('13.1н'!F64+'13.2н'!F64+'13.3н'!F64)/3</f>
        <v>0</v>
      </c>
      <c r="G64" s="123" t="n">
        <f aca="false">('13.1н'!G64+'13.2н'!G64+'13.3н'!G64)/3</f>
        <v>0</v>
      </c>
      <c r="H64" s="123" t="n">
        <f aca="false">('13.1н'!H64+'13.2н'!H64+'13.3н'!H64)/3</f>
        <v>0</v>
      </c>
      <c r="I64" s="123" t="n">
        <f aca="false">('13.1н'!I64+'13.2н'!I64+'13.3н'!I64)/3</f>
        <v>0</v>
      </c>
      <c r="J64" s="123" t="n">
        <f aca="false">('13.1н'!J64+'13.2н'!J64+'13.3н'!J64)/3</f>
        <v>0</v>
      </c>
      <c r="K64" s="123" t="n">
        <f aca="false">('13.1н'!K64+'13.2н'!K64+'13.3н'!K64)/3</f>
        <v>0</v>
      </c>
      <c r="L64" s="123" t="n">
        <f aca="false">('13.1н'!L64+'13.2н'!L64+'13.3н'!L64)/3</f>
        <v>0</v>
      </c>
      <c r="M64" s="123" t="n">
        <f aca="false">('13.1н'!M64+'13.2н'!M64+'13.3н'!M64)/3</f>
        <v>0</v>
      </c>
      <c r="N64" s="123" t="n">
        <f aca="false">('13.1н'!N64+'13.2н'!N64+'13.3н'!N64)/3</f>
        <v>0</v>
      </c>
      <c r="O64" s="123" t="n">
        <f aca="false">('13.1н'!O64+'13.2н'!O64+'13.3н'!O64)/3</f>
        <v>0</v>
      </c>
      <c r="P64" s="123" t="n">
        <f aca="false">('13.1н'!P64+'13.2н'!P64+'13.3н'!P64)/3</f>
        <v>0</v>
      </c>
      <c r="Q64" s="123" t="n">
        <f aca="false">('13.1н'!Q64+'13.2н'!Q64+'13.3н'!Q64)/3</f>
        <v>0</v>
      </c>
      <c r="R64" s="123" t="n">
        <f aca="false">('13.1н'!B64+'13.2н'!B64+'13.3н'!B64)/3</f>
        <v>0.427176663281257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3" t="e">
        <f aca="false">('13.1н'!#ref!+'13.2н'!#ref!+'13.3н'!#ref!)/3</f>
        <v>#VALUE!</v>
      </c>
      <c r="D65" s="123" t="e">
        <f aca="false">('13.1н'!#ref!+'13.2н'!#ref!+'13.3н'!#ref!)/3</f>
        <v>#VALUE!</v>
      </c>
      <c r="E65" s="123" t="n">
        <f aca="false">('13.1н'!E65+'13.2н'!E65+'13.3н'!E65)/3</f>
        <v>0</v>
      </c>
      <c r="F65" s="123" t="n">
        <f aca="false">('13.1н'!F65+'13.2н'!F65+'13.3н'!F65)/3</f>
        <v>0</v>
      </c>
      <c r="G65" s="123" t="n">
        <f aca="false">('13.1н'!G65+'13.2н'!G65+'13.3н'!G65)/3</f>
        <v>0</v>
      </c>
      <c r="H65" s="123" t="n">
        <f aca="false">('13.1н'!H65+'13.2н'!H65+'13.3н'!H65)/3</f>
        <v>0</v>
      </c>
      <c r="I65" s="123" t="n">
        <f aca="false">('13.1н'!I65+'13.2н'!I65+'13.3н'!I65)/3</f>
        <v>0</v>
      </c>
      <c r="J65" s="123" t="n">
        <f aca="false">('13.1н'!J65+'13.2н'!J65+'13.3н'!J65)/3</f>
        <v>0</v>
      </c>
      <c r="K65" s="123" t="n">
        <f aca="false">('13.1н'!K65+'13.2н'!K65+'13.3н'!K65)/3</f>
        <v>0</v>
      </c>
      <c r="L65" s="123" t="n">
        <f aca="false">('13.1н'!L65+'13.2н'!L65+'13.3н'!L65)/3</f>
        <v>0</v>
      </c>
      <c r="M65" s="123" t="n">
        <f aca="false">('13.1н'!M65+'13.2н'!M65+'13.3н'!M65)/3</f>
        <v>0</v>
      </c>
      <c r="N65" s="123" t="n">
        <f aca="false">('13.1н'!N65+'13.2н'!N65+'13.3н'!N65)/3</f>
        <v>0</v>
      </c>
      <c r="O65" s="123" t="n">
        <f aca="false">('13.1н'!O65+'13.2н'!O65+'13.3н'!O65)/3</f>
        <v>0</v>
      </c>
      <c r="P65" s="123" t="n">
        <f aca="false">('13.1н'!P65+'13.2н'!P65+'13.3н'!P65)/3</f>
        <v>0</v>
      </c>
      <c r="Q65" s="123" t="n">
        <f aca="false">('13.1н'!Q65+'13.2н'!Q65+'13.3н'!Q65)/3</f>
        <v>0</v>
      </c>
      <c r="R65" s="123" t="n">
        <f aca="false">('13.1н'!B65+'13.2н'!B65+'13.3н'!B65)/3</f>
        <v>0.335796085634975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23" t="e">
        <f aca="false">('13.1н'!#ref!+'13.2н'!#ref!+'13.3н'!#ref!)/3</f>
        <v>#VALUE!</v>
      </c>
      <c r="D66" s="123" t="e">
        <f aca="false">('13.1н'!#ref!+'13.2н'!#ref!+'13.3н'!#ref!)/3</f>
        <v>#VALUE!</v>
      </c>
      <c r="E66" s="123" t="n">
        <f aca="false">('13.1н'!E66+'13.2н'!E66+'13.3н'!E66)/3</f>
        <v>0</v>
      </c>
      <c r="F66" s="123" t="n">
        <f aca="false">('13.1н'!F66+'13.2н'!F66+'13.3н'!F66)/3</f>
        <v>0</v>
      </c>
      <c r="G66" s="123" t="n">
        <f aca="false">('13.1н'!G66+'13.2н'!G66+'13.3н'!G66)/3</f>
        <v>0</v>
      </c>
      <c r="H66" s="123" t="n">
        <f aca="false">('13.1н'!H66+'13.2н'!H66+'13.3н'!H66)/3</f>
        <v>0</v>
      </c>
      <c r="I66" s="123" t="n">
        <f aca="false">('13.1н'!I66+'13.2н'!I66+'13.3н'!I66)/3</f>
        <v>0</v>
      </c>
      <c r="J66" s="123" t="n">
        <f aca="false">('13.1н'!J66+'13.2н'!J66+'13.3н'!J66)/3</f>
        <v>0</v>
      </c>
      <c r="K66" s="123" t="n">
        <f aca="false">('13.1н'!K66+'13.2н'!K66+'13.3н'!K66)/3</f>
        <v>0</v>
      </c>
      <c r="L66" s="123" t="n">
        <f aca="false">('13.1н'!L66+'13.2н'!L66+'13.3н'!L66)/3</f>
        <v>0</v>
      </c>
      <c r="M66" s="123" t="n">
        <f aca="false">('13.1н'!M66+'13.2н'!M66+'13.3н'!M66)/3</f>
        <v>0</v>
      </c>
      <c r="N66" s="123" t="n">
        <f aca="false">('13.1н'!N66+'13.2н'!N66+'13.3н'!N66)/3</f>
        <v>0</v>
      </c>
      <c r="O66" s="123" t="n">
        <f aca="false">('13.1н'!O66+'13.2н'!O66+'13.3н'!O66)/3</f>
        <v>0</v>
      </c>
      <c r="P66" s="123" t="n">
        <f aca="false">('13.1н'!P66+'13.2н'!P66+'13.3н'!P66)/3</f>
        <v>0</v>
      </c>
      <c r="Q66" s="123" t="n">
        <f aca="false">('13.1н'!Q66+'13.2н'!Q66+'13.3н'!Q66)/3</f>
        <v>0</v>
      </c>
      <c r="R66" s="123" t="n">
        <f aca="false">('13.1н'!B66+'13.2н'!B66+'13.3н'!B66)/3</f>
        <v>0.437030767584306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23" t="e">
        <f aca="false">('13.1н'!#ref!+'13.2н'!#ref!+'13.3н'!#ref!)/3</f>
        <v>#VALUE!</v>
      </c>
      <c r="D67" s="123" t="e">
        <f aca="false">('13.1н'!#ref!+'13.2н'!#ref!+'13.3н'!#ref!)/3</f>
        <v>#VALUE!</v>
      </c>
      <c r="E67" s="123" t="n">
        <f aca="false">('13.1н'!E67+'13.2н'!E67+'13.3н'!E67)/3</f>
        <v>0</v>
      </c>
      <c r="F67" s="123" t="n">
        <f aca="false">('13.1н'!F67+'13.2н'!F67+'13.3н'!F67)/3</f>
        <v>0</v>
      </c>
      <c r="G67" s="123" t="n">
        <f aca="false">('13.1н'!G67+'13.2н'!G67+'13.3н'!G67)/3</f>
        <v>0</v>
      </c>
      <c r="H67" s="123" t="n">
        <f aca="false">('13.1н'!H67+'13.2н'!H67+'13.3н'!H67)/3</f>
        <v>0</v>
      </c>
      <c r="I67" s="123" t="n">
        <f aca="false">('13.1н'!I67+'13.2н'!I67+'13.3н'!I67)/3</f>
        <v>0</v>
      </c>
      <c r="J67" s="123" t="n">
        <f aca="false">('13.1н'!J67+'13.2н'!J67+'13.3н'!J67)/3</f>
        <v>0</v>
      </c>
      <c r="K67" s="123" t="n">
        <f aca="false">('13.1н'!K67+'13.2н'!K67+'13.3н'!K67)/3</f>
        <v>0</v>
      </c>
      <c r="L67" s="123" t="n">
        <f aca="false">('13.1н'!L67+'13.2н'!L67+'13.3н'!L67)/3</f>
        <v>0</v>
      </c>
      <c r="M67" s="123" t="n">
        <f aca="false">('13.1н'!M67+'13.2н'!M67+'13.3н'!M67)/3</f>
        <v>0</v>
      </c>
      <c r="N67" s="123" t="n">
        <f aca="false">('13.1н'!N67+'13.2н'!N67+'13.3н'!N67)/3</f>
        <v>0</v>
      </c>
      <c r="O67" s="123" t="n">
        <f aca="false">('13.1н'!O67+'13.2н'!O67+'13.3н'!O67)/3</f>
        <v>0</v>
      </c>
      <c r="P67" s="123" t="n">
        <f aca="false">('13.1н'!P67+'13.2н'!P67+'13.3н'!P67)/3</f>
        <v>0</v>
      </c>
      <c r="Q67" s="123" t="n">
        <f aca="false">('13.1н'!Q67+'13.2н'!Q67+'13.3н'!Q67)/3</f>
        <v>0</v>
      </c>
      <c r="R67" s="123" t="n">
        <f aca="false">('13.1н'!B67+'13.2н'!B67+'13.3н'!B67)/3</f>
        <v>0.526656281081787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23" t="e">
        <f aca="false">('13.1н'!#ref!+'13.2н'!#ref!+'13.3н'!#ref!)/3</f>
        <v>#VALUE!</v>
      </c>
      <c r="D68" s="123" t="e">
        <f aca="false">('13.1н'!#ref!+'13.2н'!#ref!+'13.3н'!#ref!)/3</f>
        <v>#VALUE!</v>
      </c>
      <c r="E68" s="123" t="n">
        <f aca="false">('13.1н'!E68+'13.2н'!E68+'13.3н'!E68)/3</f>
        <v>0</v>
      </c>
      <c r="F68" s="123" t="n">
        <f aca="false">('13.1н'!F68+'13.2н'!F68+'13.3н'!F68)/3</f>
        <v>0</v>
      </c>
      <c r="G68" s="123" t="n">
        <f aca="false">('13.1н'!G68+'13.2н'!G68+'13.3н'!G68)/3</f>
        <v>0</v>
      </c>
      <c r="H68" s="123" t="n">
        <f aca="false">('13.1н'!H68+'13.2н'!H68+'13.3н'!H68)/3</f>
        <v>0</v>
      </c>
      <c r="I68" s="123" t="n">
        <f aca="false">('13.1н'!I68+'13.2н'!I68+'13.3н'!I68)/3</f>
        <v>0</v>
      </c>
      <c r="J68" s="123" t="n">
        <f aca="false">('13.1н'!J68+'13.2н'!J68+'13.3н'!J68)/3</f>
        <v>0</v>
      </c>
      <c r="K68" s="123" t="n">
        <f aca="false">('13.1н'!K68+'13.2н'!K68+'13.3н'!K68)/3</f>
        <v>0</v>
      </c>
      <c r="L68" s="123" t="n">
        <f aca="false">('13.1н'!L68+'13.2н'!L68+'13.3н'!L68)/3</f>
        <v>0</v>
      </c>
      <c r="M68" s="123" t="n">
        <f aca="false">('13.1н'!M68+'13.2н'!M68+'13.3н'!M68)/3</f>
        <v>0</v>
      </c>
      <c r="N68" s="123" t="n">
        <f aca="false">('13.1н'!N68+'13.2н'!N68+'13.3н'!N68)/3</f>
        <v>0</v>
      </c>
      <c r="O68" s="123" t="n">
        <f aca="false">('13.1н'!O68+'13.2н'!O68+'13.3н'!O68)/3</f>
        <v>0</v>
      </c>
      <c r="P68" s="123" t="n">
        <f aca="false">('13.1н'!P68+'13.2н'!P68+'13.3н'!P68)/3</f>
        <v>0</v>
      </c>
      <c r="Q68" s="123" t="n">
        <f aca="false">('13.1н'!Q68+'13.2н'!Q68+'13.3н'!Q68)/3</f>
        <v>0</v>
      </c>
      <c r="R68" s="123" t="n">
        <f aca="false">('13.1н'!B68+'13.2н'!B68+'13.3н'!B68)/3</f>
        <v>0.453950738798272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23" t="e">
        <f aca="false">('13.1н'!#ref!+'13.2н'!#ref!+'13.3н'!#ref!)/3</f>
        <v>#VALUE!</v>
      </c>
      <c r="D69" s="123" t="e">
        <f aca="false">('13.1н'!#ref!+'13.2н'!#ref!+'13.3н'!#ref!)/3</f>
        <v>#VALUE!</v>
      </c>
      <c r="E69" s="123" t="n">
        <f aca="false">('13.1н'!E69+'13.2н'!E69+'13.3н'!E69)/3</f>
        <v>0</v>
      </c>
      <c r="F69" s="123" t="n">
        <f aca="false">('13.1н'!F69+'13.2н'!F69+'13.3н'!F69)/3</f>
        <v>0</v>
      </c>
      <c r="G69" s="123" t="n">
        <f aca="false">('13.1н'!G69+'13.2н'!G69+'13.3н'!G69)/3</f>
        <v>0</v>
      </c>
      <c r="H69" s="123" t="n">
        <f aca="false">('13.1н'!H69+'13.2н'!H69+'13.3н'!H69)/3</f>
        <v>0</v>
      </c>
      <c r="I69" s="123" t="n">
        <f aca="false">('13.1н'!I69+'13.2н'!I69+'13.3н'!I69)/3</f>
        <v>0</v>
      </c>
      <c r="J69" s="123" t="n">
        <f aca="false">('13.1н'!J69+'13.2н'!J69+'13.3н'!J69)/3</f>
        <v>0</v>
      </c>
      <c r="K69" s="123" t="n">
        <f aca="false">('13.1н'!K69+'13.2н'!K69+'13.3н'!K69)/3</f>
        <v>0</v>
      </c>
      <c r="L69" s="123" t="n">
        <f aca="false">('13.1н'!L69+'13.2н'!L69+'13.3н'!L69)/3</f>
        <v>0</v>
      </c>
      <c r="M69" s="123" t="n">
        <f aca="false">('13.1н'!M69+'13.2н'!M69+'13.3н'!M69)/3</f>
        <v>0</v>
      </c>
      <c r="N69" s="123" t="n">
        <f aca="false">('13.1н'!N69+'13.2н'!N69+'13.3н'!N69)/3</f>
        <v>0</v>
      </c>
      <c r="O69" s="123" t="n">
        <f aca="false">('13.1н'!O69+'13.2н'!O69+'13.3н'!O69)/3</f>
        <v>0</v>
      </c>
      <c r="P69" s="123" t="n">
        <f aca="false">('13.1н'!P69+'13.2н'!P69+'13.3н'!P69)/3</f>
        <v>0</v>
      </c>
      <c r="Q69" s="123" t="n">
        <f aca="false">('13.1н'!Q69+'13.2н'!Q69+'13.3н'!Q69)/3</f>
        <v>0</v>
      </c>
      <c r="R69" s="123" t="n">
        <f aca="false">('13.1н'!B69+'13.2н'!B69+'13.3н'!B69)/3</f>
        <v>0.628564802168921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23" t="e">
        <f aca="false">('13.1н'!#ref!+'13.2н'!#ref!+'13.3н'!#ref!)/3</f>
        <v>#VALUE!</v>
      </c>
      <c r="D70" s="123" t="e">
        <f aca="false">('13.1н'!#ref!+'13.2н'!#ref!+'13.3н'!#ref!)/3</f>
        <v>#VALUE!</v>
      </c>
      <c r="E70" s="123" t="n">
        <f aca="false">('13.1н'!E70+'13.2н'!E70+'13.3н'!E70)/3</f>
        <v>0</v>
      </c>
      <c r="F70" s="123" t="n">
        <f aca="false">('13.1н'!F70+'13.2н'!F70+'13.3н'!F70)/3</f>
        <v>0</v>
      </c>
      <c r="G70" s="123" t="n">
        <f aca="false">('13.1н'!G70+'13.2н'!G70+'13.3н'!G70)/3</f>
        <v>0</v>
      </c>
      <c r="H70" s="123" t="n">
        <f aca="false">('13.1н'!H70+'13.2н'!H70+'13.3н'!H70)/3</f>
        <v>0</v>
      </c>
      <c r="I70" s="123" t="n">
        <f aca="false">('13.1н'!I70+'13.2н'!I70+'13.3н'!I70)/3</f>
        <v>0</v>
      </c>
      <c r="J70" s="123" t="n">
        <f aca="false">('13.1н'!J70+'13.2н'!J70+'13.3н'!J70)/3</f>
        <v>0</v>
      </c>
      <c r="K70" s="123" t="n">
        <f aca="false">('13.1н'!K70+'13.2н'!K70+'13.3н'!K70)/3</f>
        <v>0</v>
      </c>
      <c r="L70" s="123" t="n">
        <f aca="false">('13.1н'!L70+'13.2н'!L70+'13.3н'!L70)/3</f>
        <v>0</v>
      </c>
      <c r="M70" s="123" t="n">
        <f aca="false">('13.1н'!M70+'13.2н'!M70+'13.3н'!M70)/3</f>
        <v>0</v>
      </c>
      <c r="N70" s="123" t="n">
        <f aca="false">('13.1н'!N70+'13.2н'!N70+'13.3н'!N70)/3</f>
        <v>0</v>
      </c>
      <c r="O70" s="123" t="n">
        <f aca="false">('13.1н'!O70+'13.2н'!O70+'13.3н'!O70)/3</f>
        <v>0</v>
      </c>
      <c r="P70" s="123" t="n">
        <f aca="false">('13.1н'!P70+'13.2н'!P70+'13.3н'!P70)/3</f>
        <v>0</v>
      </c>
      <c r="Q70" s="123" t="n">
        <f aca="false">('13.1н'!Q70+'13.2н'!Q70+'13.3н'!Q70)/3</f>
        <v>0</v>
      </c>
      <c r="R70" s="123" t="n">
        <f aca="false">('13.1н'!B70+'13.2н'!B70+'13.3н'!B70)/3</f>
        <v>0.628246847287312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23" t="e">
        <f aca="false">('13.1н'!#ref!+'13.2н'!#ref!+'13.3н'!#ref!)/3</f>
        <v>#VALUE!</v>
      </c>
      <c r="D71" s="123" t="e">
        <f aca="false">('13.1н'!#ref!+'13.2н'!#ref!+'13.3н'!#ref!)/3</f>
        <v>#VALUE!</v>
      </c>
      <c r="E71" s="123" t="n">
        <f aca="false">('13.1н'!E71+'13.2н'!E71+'13.3н'!E71)/3</f>
        <v>0</v>
      </c>
      <c r="F71" s="123" t="n">
        <f aca="false">('13.1н'!F71+'13.2н'!F71+'13.3н'!F71)/3</f>
        <v>0</v>
      </c>
      <c r="G71" s="123" t="n">
        <f aca="false">('13.1н'!G71+'13.2н'!G71+'13.3н'!G71)/3</f>
        <v>0</v>
      </c>
      <c r="H71" s="123" t="n">
        <f aca="false">('13.1н'!H71+'13.2н'!H71+'13.3н'!H71)/3</f>
        <v>0</v>
      </c>
      <c r="I71" s="123" t="n">
        <f aca="false">('13.1н'!I71+'13.2н'!I71+'13.3н'!I71)/3</f>
        <v>0</v>
      </c>
      <c r="J71" s="123" t="n">
        <f aca="false">('13.1н'!J71+'13.2н'!J71+'13.3н'!J71)/3</f>
        <v>0</v>
      </c>
      <c r="K71" s="123" t="n">
        <f aca="false">('13.1н'!K71+'13.2н'!K71+'13.3н'!K71)/3</f>
        <v>0</v>
      </c>
      <c r="L71" s="123" t="n">
        <f aca="false">('13.1н'!L71+'13.2н'!L71+'13.3н'!L71)/3</f>
        <v>0</v>
      </c>
      <c r="M71" s="123" t="n">
        <f aca="false">('13.1н'!M71+'13.2н'!M71+'13.3н'!M71)/3</f>
        <v>0</v>
      </c>
      <c r="N71" s="123" t="n">
        <f aca="false">('13.1н'!N71+'13.2н'!N71+'13.3н'!N71)/3</f>
        <v>0</v>
      </c>
      <c r="O71" s="123" t="n">
        <f aca="false">('13.1н'!O71+'13.2н'!O71+'13.3н'!O71)/3</f>
        <v>0</v>
      </c>
      <c r="P71" s="123" t="n">
        <f aca="false">('13.1н'!P71+'13.2н'!P71+'13.3н'!P71)/3</f>
        <v>0</v>
      </c>
      <c r="Q71" s="123" t="n">
        <f aca="false">('13.1н'!Q71+'13.2н'!Q71+'13.3н'!Q71)/3</f>
        <v>0</v>
      </c>
      <c r="R71" s="123" t="n">
        <f aca="false">('13.1н'!B71+'13.2н'!B71+'13.3н'!B71)/3</f>
        <v>0.486964733625842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23" t="e">
        <f aca="false">('13.1н'!#ref!+'13.2н'!#ref!+'13.3н'!#ref!)/3</f>
        <v>#VALUE!</v>
      </c>
      <c r="D72" s="123" t="e">
        <f aca="false">('13.1н'!#ref!+'13.2н'!#ref!+'13.3н'!#ref!)/3</f>
        <v>#VALUE!</v>
      </c>
      <c r="E72" s="123" t="n">
        <f aca="false">('13.1н'!E72+'13.2н'!E72+'13.3н'!E72)/3</f>
        <v>0</v>
      </c>
      <c r="F72" s="123" t="n">
        <f aca="false">('13.1н'!F72+'13.2н'!F72+'13.3н'!F72)/3</f>
        <v>0</v>
      </c>
      <c r="G72" s="123" t="n">
        <f aca="false">('13.1н'!G72+'13.2н'!G72+'13.3н'!G72)/3</f>
        <v>0</v>
      </c>
      <c r="H72" s="123" t="n">
        <f aca="false">('13.1н'!H72+'13.2н'!H72+'13.3н'!H72)/3</f>
        <v>0</v>
      </c>
      <c r="I72" s="123" t="n">
        <f aca="false">('13.1н'!I72+'13.2н'!I72+'13.3н'!I72)/3</f>
        <v>0</v>
      </c>
      <c r="J72" s="123" t="n">
        <f aca="false">('13.1н'!J72+'13.2н'!J72+'13.3н'!J72)/3</f>
        <v>0</v>
      </c>
      <c r="K72" s="123" t="n">
        <f aca="false">('13.1н'!K72+'13.2н'!K72+'13.3н'!K72)/3</f>
        <v>0</v>
      </c>
      <c r="L72" s="123" t="n">
        <f aca="false">('13.1н'!L72+'13.2н'!L72+'13.3н'!L72)/3</f>
        <v>0</v>
      </c>
      <c r="M72" s="123" t="n">
        <f aca="false">('13.1н'!M72+'13.2н'!M72+'13.3н'!M72)/3</f>
        <v>0</v>
      </c>
      <c r="N72" s="123" t="n">
        <f aca="false">('13.1н'!N72+'13.2н'!N72+'13.3н'!N72)/3</f>
        <v>0</v>
      </c>
      <c r="O72" s="123" t="n">
        <f aca="false">('13.1н'!O72+'13.2н'!O72+'13.3н'!O72)/3</f>
        <v>0</v>
      </c>
      <c r="P72" s="123" t="n">
        <f aca="false">('13.1н'!P72+'13.2н'!P72+'13.3н'!P72)/3</f>
        <v>0</v>
      </c>
      <c r="Q72" s="123" t="n">
        <f aca="false">('13.1н'!Q72+'13.2н'!Q72+'13.3н'!Q72)/3</f>
        <v>0</v>
      </c>
      <c r="R72" s="123" t="n">
        <f aca="false">('13.1н'!B72+'13.2н'!B72+'13.3н'!B72)/3</f>
        <v>0.618532538266817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23" t="e">
        <f aca="false">('13.1н'!#ref!+'13.2н'!#ref!+'13.3н'!#ref!)/3</f>
        <v>#VALUE!</v>
      </c>
      <c r="D73" s="123" t="e">
        <f aca="false">('13.1н'!#ref!+'13.2н'!#ref!+'13.3н'!#ref!)/3</f>
        <v>#VALUE!</v>
      </c>
      <c r="E73" s="123" t="n">
        <f aca="false">('13.1н'!E73+'13.2н'!E73+'13.3н'!E73)/3</f>
        <v>0</v>
      </c>
      <c r="F73" s="123" t="n">
        <f aca="false">('13.1н'!F73+'13.2н'!F73+'13.3н'!F73)/3</f>
        <v>0</v>
      </c>
      <c r="G73" s="123" t="n">
        <f aca="false">('13.1н'!G73+'13.2н'!G73+'13.3н'!G73)/3</f>
        <v>0</v>
      </c>
      <c r="H73" s="123" t="n">
        <f aca="false">('13.1н'!H73+'13.2н'!H73+'13.3н'!H73)/3</f>
        <v>0</v>
      </c>
      <c r="I73" s="123" t="n">
        <f aca="false">('13.1н'!I73+'13.2н'!I73+'13.3н'!I73)/3</f>
        <v>0</v>
      </c>
      <c r="J73" s="123" t="n">
        <f aca="false">('13.1н'!J73+'13.2н'!J73+'13.3н'!J73)/3</f>
        <v>0</v>
      </c>
      <c r="K73" s="123" t="n">
        <f aca="false">('13.1н'!K73+'13.2н'!K73+'13.3н'!K73)/3</f>
        <v>0</v>
      </c>
      <c r="L73" s="123" t="n">
        <f aca="false">('13.1н'!L73+'13.2н'!L73+'13.3н'!L73)/3</f>
        <v>0</v>
      </c>
      <c r="M73" s="123" t="n">
        <f aca="false">('13.1н'!M73+'13.2н'!M73+'13.3н'!M73)/3</f>
        <v>0</v>
      </c>
      <c r="N73" s="123" t="n">
        <f aca="false">('13.1н'!N73+'13.2н'!N73+'13.3н'!N73)/3</f>
        <v>0</v>
      </c>
      <c r="O73" s="123" t="n">
        <f aca="false">('13.1н'!O73+'13.2н'!O73+'13.3н'!O73)/3</f>
        <v>0</v>
      </c>
      <c r="P73" s="123" t="n">
        <f aca="false">('13.1н'!P73+'13.2н'!P73+'13.3н'!P73)/3</f>
        <v>0</v>
      </c>
      <c r="Q73" s="123" t="n">
        <f aca="false">('13.1н'!Q73+'13.2н'!Q73+'13.3н'!Q73)/3</f>
        <v>0</v>
      </c>
      <c r="R73" s="123" t="n">
        <f aca="false">('13.1н'!B73+'13.2н'!B73+'13.3н'!B73)/3</f>
        <v>0.612484006463531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23" t="e">
        <f aca="false">('13.1н'!#ref!+'13.2н'!#ref!+'13.3н'!#ref!)/3</f>
        <v>#VALUE!</v>
      </c>
      <c r="D74" s="123" t="e">
        <f aca="false">('13.1н'!#ref!+'13.2н'!#ref!+'13.3н'!#ref!)/3</f>
        <v>#VALUE!</v>
      </c>
      <c r="E74" s="123" t="n">
        <f aca="false">('13.1н'!E74+'13.2н'!E74+'13.3н'!E74)/3</f>
        <v>0</v>
      </c>
      <c r="F74" s="123" t="n">
        <f aca="false">('13.1н'!F74+'13.2н'!F74+'13.3н'!F74)/3</f>
        <v>0</v>
      </c>
      <c r="G74" s="123" t="n">
        <f aca="false">('13.1н'!G74+'13.2н'!G74+'13.3н'!G74)/3</f>
        <v>0</v>
      </c>
      <c r="H74" s="123" t="n">
        <f aca="false">('13.1н'!H74+'13.2н'!H74+'13.3н'!H74)/3</f>
        <v>0</v>
      </c>
      <c r="I74" s="123" t="n">
        <f aca="false">('13.1н'!I74+'13.2н'!I74+'13.3н'!I74)/3</f>
        <v>0</v>
      </c>
      <c r="J74" s="123" t="n">
        <f aca="false">('13.1н'!J74+'13.2н'!J74+'13.3н'!J74)/3</f>
        <v>0</v>
      </c>
      <c r="K74" s="123" t="n">
        <f aca="false">('13.1н'!K74+'13.2н'!K74+'13.3н'!K74)/3</f>
        <v>0</v>
      </c>
      <c r="L74" s="123" t="n">
        <f aca="false">('13.1н'!L74+'13.2н'!L74+'13.3н'!L74)/3</f>
        <v>0</v>
      </c>
      <c r="M74" s="123" t="n">
        <f aca="false">('13.1н'!M74+'13.2н'!M74+'13.3н'!M74)/3</f>
        <v>0</v>
      </c>
      <c r="N74" s="123" t="n">
        <f aca="false">('13.1н'!N74+'13.2н'!N74+'13.3н'!N74)/3</f>
        <v>0</v>
      </c>
      <c r="O74" s="123" t="n">
        <f aca="false">('13.1н'!O74+'13.2н'!O74+'13.3н'!O74)/3</f>
        <v>0</v>
      </c>
      <c r="P74" s="123" t="n">
        <f aca="false">('13.1н'!P74+'13.2н'!P74+'13.3н'!P74)/3</f>
        <v>0</v>
      </c>
      <c r="Q74" s="123" t="n">
        <f aca="false">('13.1н'!Q74+'13.2н'!Q74+'13.3н'!Q74)/3</f>
        <v>0</v>
      </c>
      <c r="R74" s="123" t="n">
        <f aca="false">('13.1н'!B74+'13.2н'!B74+'13.3н'!B74)/3</f>
        <v>0.631514611222095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23" t="e">
        <f aca="false">('13.1н'!#ref!+'13.2н'!#ref!+'13.3н'!#ref!)/3</f>
        <v>#VALUE!</v>
      </c>
      <c r="D75" s="123" t="e">
        <f aca="false">('13.1н'!#ref!+'13.2н'!#ref!+'13.3н'!#ref!)/3</f>
        <v>#VALUE!</v>
      </c>
      <c r="E75" s="123" t="n">
        <f aca="false">('13.1н'!E75+'13.2н'!E75+'13.3н'!E75)/3</f>
        <v>0</v>
      </c>
      <c r="F75" s="123" t="n">
        <f aca="false">('13.1н'!F75+'13.2н'!F75+'13.3н'!F75)/3</f>
        <v>0</v>
      </c>
      <c r="G75" s="123" t="n">
        <f aca="false">('13.1н'!G75+'13.2н'!G75+'13.3н'!G75)/3</f>
        <v>0</v>
      </c>
      <c r="H75" s="123" t="n">
        <f aca="false">('13.1н'!H75+'13.2н'!H75+'13.3н'!H75)/3</f>
        <v>0</v>
      </c>
      <c r="I75" s="123" t="n">
        <f aca="false">('13.1н'!I75+'13.2н'!I75+'13.3н'!I75)/3</f>
        <v>0</v>
      </c>
      <c r="J75" s="123" t="n">
        <f aca="false">('13.1н'!J75+'13.2н'!J75+'13.3н'!J75)/3</f>
        <v>0</v>
      </c>
      <c r="K75" s="123" t="n">
        <f aca="false">('13.1н'!K75+'13.2н'!K75+'13.3н'!K75)/3</f>
        <v>0</v>
      </c>
      <c r="L75" s="123" t="n">
        <f aca="false">('13.1н'!L75+'13.2н'!L75+'13.3н'!L75)/3</f>
        <v>0</v>
      </c>
      <c r="M75" s="123" t="n">
        <f aca="false">('13.1н'!M75+'13.2н'!M75+'13.3н'!M75)/3</f>
        <v>0</v>
      </c>
      <c r="N75" s="123" t="n">
        <f aca="false">('13.1н'!N75+'13.2н'!N75+'13.3н'!N75)/3</f>
        <v>0</v>
      </c>
      <c r="O75" s="123" t="n">
        <f aca="false">('13.1н'!O75+'13.2н'!O75+'13.3н'!O75)/3</f>
        <v>0</v>
      </c>
      <c r="P75" s="123" t="n">
        <f aca="false">('13.1н'!P75+'13.2н'!P75+'13.3н'!P75)/3</f>
        <v>0</v>
      </c>
      <c r="Q75" s="123" t="n">
        <f aca="false">('13.1н'!Q75+'13.2н'!Q75+'13.3н'!Q75)/3</f>
        <v>0</v>
      </c>
      <c r="R75" s="123" t="n">
        <f aca="false">('13.1н'!B75+'13.2н'!B75+'13.3н'!B75)/3</f>
        <v>0.629153792105539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23" t="e">
        <f aca="false">('13.1н'!#ref!+'13.2н'!#ref!+'13.3н'!#ref!)/3</f>
        <v>#VALUE!</v>
      </c>
      <c r="D76" s="123" t="e">
        <f aca="false">('13.1н'!#ref!+'13.2н'!#ref!+'13.3н'!#ref!)/3</f>
        <v>#VALUE!</v>
      </c>
      <c r="E76" s="123" t="n">
        <f aca="false">('13.1н'!E76+'13.2н'!E76+'13.3н'!E76)/3</f>
        <v>0</v>
      </c>
      <c r="F76" s="123" t="n">
        <f aca="false">('13.1н'!F76+'13.2н'!F76+'13.3н'!F76)/3</f>
        <v>0</v>
      </c>
      <c r="G76" s="123" t="n">
        <f aca="false">('13.1н'!G76+'13.2н'!G76+'13.3н'!G76)/3</f>
        <v>0</v>
      </c>
      <c r="H76" s="123" t="n">
        <f aca="false">('13.1н'!H76+'13.2н'!H76+'13.3н'!H76)/3</f>
        <v>0</v>
      </c>
      <c r="I76" s="123" t="n">
        <f aca="false">('13.1н'!I76+'13.2н'!I76+'13.3н'!I76)/3</f>
        <v>0</v>
      </c>
      <c r="J76" s="123" t="n">
        <f aca="false">('13.1н'!J76+'13.2н'!J76+'13.3н'!J76)/3</f>
        <v>0</v>
      </c>
      <c r="K76" s="123" t="n">
        <f aca="false">('13.1н'!K76+'13.2н'!K76+'13.3н'!K76)/3</f>
        <v>0</v>
      </c>
      <c r="L76" s="123" t="n">
        <f aca="false">('13.1н'!L76+'13.2н'!L76+'13.3н'!L76)/3</f>
        <v>0</v>
      </c>
      <c r="M76" s="123" t="n">
        <f aca="false">('13.1н'!M76+'13.2н'!M76+'13.3н'!M76)/3</f>
        <v>0</v>
      </c>
      <c r="N76" s="123" t="n">
        <f aca="false">('13.1н'!N76+'13.2н'!N76+'13.3н'!N76)/3</f>
        <v>0</v>
      </c>
      <c r="O76" s="123" t="n">
        <f aca="false">('13.1н'!O76+'13.2н'!O76+'13.3н'!O76)/3</f>
        <v>0</v>
      </c>
      <c r="P76" s="123" t="n">
        <f aca="false">('13.1н'!P76+'13.2н'!P76+'13.3н'!P76)/3</f>
        <v>0</v>
      </c>
      <c r="Q76" s="123" t="n">
        <f aca="false">('13.1н'!Q76+'13.2н'!Q76+'13.3н'!Q76)/3</f>
        <v>0</v>
      </c>
      <c r="R76" s="123" t="n">
        <f aca="false">('13.1н'!B76+'13.2н'!B76+'13.3н'!B76)/3</f>
        <v>0.663441322269833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23" t="e">
        <f aca="false">('13.1н'!#ref!+'13.2н'!#ref!+'13.3н'!#ref!)/3</f>
        <v>#VALUE!</v>
      </c>
      <c r="D77" s="123" t="e">
        <f aca="false">('13.1н'!#ref!+'13.2н'!#ref!+'13.3н'!#ref!)/3</f>
        <v>#VALUE!</v>
      </c>
      <c r="E77" s="123" t="n">
        <f aca="false">('13.1н'!E77+'13.2н'!E77+'13.3н'!E77)/3</f>
        <v>0</v>
      </c>
      <c r="F77" s="123" t="n">
        <f aca="false">('13.1н'!F77+'13.2н'!F77+'13.3н'!F77)/3</f>
        <v>0</v>
      </c>
      <c r="G77" s="123" t="n">
        <f aca="false">('13.1н'!G77+'13.2н'!G77+'13.3н'!G77)/3</f>
        <v>0</v>
      </c>
      <c r="H77" s="123" t="n">
        <f aca="false">('13.1н'!H77+'13.2н'!H77+'13.3н'!H77)/3</f>
        <v>0</v>
      </c>
      <c r="I77" s="123" t="n">
        <f aca="false">('13.1н'!I77+'13.2н'!I77+'13.3н'!I77)/3</f>
        <v>0</v>
      </c>
      <c r="J77" s="123" t="n">
        <f aca="false">('13.1н'!J77+'13.2н'!J77+'13.3н'!J77)/3</f>
        <v>0</v>
      </c>
      <c r="K77" s="123" t="n">
        <f aca="false">('13.1н'!K77+'13.2н'!K77+'13.3н'!K77)/3</f>
        <v>0</v>
      </c>
      <c r="L77" s="123" t="n">
        <f aca="false">('13.1н'!L77+'13.2н'!L77+'13.3н'!L77)/3</f>
        <v>0</v>
      </c>
      <c r="M77" s="123" t="n">
        <f aca="false">('13.1н'!M77+'13.2н'!M77+'13.3н'!M77)/3</f>
        <v>0</v>
      </c>
      <c r="N77" s="123" t="n">
        <f aca="false">('13.1н'!N77+'13.2н'!N77+'13.3н'!N77)/3</f>
        <v>0</v>
      </c>
      <c r="O77" s="123" t="n">
        <f aca="false">('13.1н'!O77+'13.2н'!O77+'13.3н'!O77)/3</f>
        <v>0</v>
      </c>
      <c r="P77" s="123" t="n">
        <f aca="false">('13.1н'!P77+'13.2н'!P77+'13.3н'!P77)/3</f>
        <v>0</v>
      </c>
      <c r="Q77" s="123" t="n">
        <f aca="false">('13.1н'!Q77+'13.2н'!Q77+'13.3н'!Q77)/3</f>
        <v>0</v>
      </c>
      <c r="R77" s="123" t="n">
        <f aca="false">('13.1н'!B77+'13.2н'!B77+'13.3н'!B77)/3</f>
        <v>0.608798787638704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23" t="e">
        <f aca="false">('13.1н'!#ref!+'13.2н'!#ref!+'13.3н'!#ref!)/3</f>
        <v>#VALUE!</v>
      </c>
      <c r="D78" s="123" t="e">
        <f aca="false">('13.1н'!#ref!+'13.2н'!#ref!+'13.3н'!#ref!)/3</f>
        <v>#VALUE!</v>
      </c>
      <c r="E78" s="123" t="n">
        <f aca="false">('13.1н'!E78+'13.2н'!E78+'13.3н'!E78)/3</f>
        <v>0</v>
      </c>
      <c r="F78" s="123" t="n">
        <f aca="false">('13.1н'!F78+'13.2н'!F78+'13.3н'!F78)/3</f>
        <v>0</v>
      </c>
      <c r="G78" s="123" t="n">
        <f aca="false">('13.1н'!G78+'13.2н'!G78+'13.3н'!G78)/3</f>
        <v>0</v>
      </c>
      <c r="H78" s="123" t="n">
        <f aca="false">('13.1н'!H78+'13.2н'!H78+'13.3н'!H78)/3</f>
        <v>0</v>
      </c>
      <c r="I78" s="123" t="n">
        <f aca="false">('13.1н'!I78+'13.2н'!I78+'13.3н'!I78)/3</f>
        <v>0</v>
      </c>
      <c r="J78" s="123" t="n">
        <f aca="false">('13.1н'!J78+'13.2н'!J78+'13.3н'!J78)/3</f>
        <v>0</v>
      </c>
      <c r="K78" s="123" t="n">
        <f aca="false">('13.1н'!K78+'13.2н'!K78+'13.3н'!K78)/3</f>
        <v>0</v>
      </c>
      <c r="L78" s="123" t="n">
        <f aca="false">('13.1н'!L78+'13.2н'!L78+'13.3н'!L78)/3</f>
        <v>0</v>
      </c>
      <c r="M78" s="123" t="n">
        <f aca="false">('13.1н'!M78+'13.2н'!M78+'13.3н'!M78)/3</f>
        <v>0</v>
      </c>
      <c r="N78" s="123" t="n">
        <f aca="false">('13.1н'!N78+'13.2н'!N78+'13.3н'!N78)/3</f>
        <v>0</v>
      </c>
      <c r="O78" s="123" t="n">
        <f aca="false">('13.1н'!O78+'13.2н'!O78+'13.3н'!O78)/3</f>
        <v>0</v>
      </c>
      <c r="P78" s="123" t="n">
        <f aca="false">('13.1н'!P78+'13.2н'!P78+'13.3н'!P78)/3</f>
        <v>0</v>
      </c>
      <c r="Q78" s="123" t="n">
        <f aca="false">('13.1н'!Q78+'13.2н'!Q78+'13.3н'!Q78)/3</f>
        <v>0</v>
      </c>
      <c r="R78" s="123" t="n">
        <f aca="false">('13.1н'!B78+'13.2н'!B78+'13.3н'!B78)/3</f>
        <v>0.662228954569407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23" t="e">
        <f aca="false">('13.1н'!#ref!+'13.2н'!#ref!+'13.3н'!#ref!)/3</f>
        <v>#VALUE!</v>
      </c>
      <c r="D79" s="123" t="e">
        <f aca="false">('13.1н'!#ref!+'13.2н'!#ref!+'13.3н'!#ref!)/3</f>
        <v>#VALUE!</v>
      </c>
      <c r="E79" s="123" t="n">
        <f aca="false">('13.1н'!E79+'13.2н'!E79+'13.3н'!E79)/3</f>
        <v>0</v>
      </c>
      <c r="F79" s="123" t="n">
        <f aca="false">('13.1н'!F79+'13.2н'!F79+'13.3н'!F79)/3</f>
        <v>0</v>
      </c>
      <c r="G79" s="123" t="n">
        <f aca="false">('13.1н'!G79+'13.2н'!G79+'13.3н'!G79)/3</f>
        <v>0</v>
      </c>
      <c r="H79" s="123" t="n">
        <f aca="false">('13.1н'!H79+'13.2н'!H79+'13.3н'!H79)/3</f>
        <v>0</v>
      </c>
      <c r="I79" s="123" t="n">
        <f aca="false">('13.1н'!I79+'13.2н'!I79+'13.3н'!I79)/3</f>
        <v>0</v>
      </c>
      <c r="J79" s="123" t="n">
        <f aca="false">('13.1н'!J79+'13.2н'!J79+'13.3н'!J79)/3</f>
        <v>0</v>
      </c>
      <c r="K79" s="123" t="n">
        <f aca="false">('13.1н'!K79+'13.2н'!K79+'13.3н'!K79)/3</f>
        <v>0</v>
      </c>
      <c r="L79" s="123" t="n">
        <f aca="false">('13.1н'!L79+'13.2н'!L79+'13.3н'!L79)/3</f>
        <v>0</v>
      </c>
      <c r="M79" s="123" t="n">
        <f aca="false">('13.1н'!M79+'13.2н'!M79+'13.3н'!M79)/3</f>
        <v>0</v>
      </c>
      <c r="N79" s="123" t="n">
        <f aca="false">('13.1н'!N79+'13.2н'!N79+'13.3н'!N79)/3</f>
        <v>0</v>
      </c>
      <c r="O79" s="123" t="n">
        <f aca="false">('13.1н'!O79+'13.2н'!O79+'13.3н'!O79)/3</f>
        <v>0</v>
      </c>
      <c r="P79" s="123" t="n">
        <f aca="false">('13.1н'!P79+'13.2н'!P79+'13.3н'!P79)/3</f>
        <v>0</v>
      </c>
      <c r="Q79" s="123" t="n">
        <f aca="false">('13.1н'!Q79+'13.2н'!Q79+'13.3н'!Q79)/3</f>
        <v>0</v>
      </c>
      <c r="R79" s="123" t="n">
        <f aca="false">('13.1н'!B79+'13.2н'!B79+'13.3н'!B79)/3</f>
        <v>0.489456958851511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23" t="e">
        <f aca="false">('13.1н'!#ref!+'13.2н'!#ref!+'13.3н'!#ref!)/3</f>
        <v>#VALUE!</v>
      </c>
      <c r="D80" s="123" t="e">
        <f aca="false">('13.1н'!#ref!+'13.2н'!#ref!+'13.3н'!#ref!)/3</f>
        <v>#VALUE!</v>
      </c>
      <c r="E80" s="123" t="n">
        <f aca="false">('13.1н'!E80+'13.2н'!E80+'13.3н'!E80)/3</f>
        <v>0</v>
      </c>
      <c r="F80" s="123" t="n">
        <f aca="false">('13.1н'!F80+'13.2н'!F80+'13.3н'!F80)/3</f>
        <v>0</v>
      </c>
      <c r="G80" s="123" t="n">
        <f aca="false">('13.1н'!G80+'13.2н'!G80+'13.3н'!G80)/3</f>
        <v>0</v>
      </c>
      <c r="H80" s="123" t="n">
        <f aca="false">('13.1н'!H80+'13.2н'!H80+'13.3н'!H80)/3</f>
        <v>0</v>
      </c>
      <c r="I80" s="123" t="n">
        <f aca="false">('13.1н'!I80+'13.2н'!I80+'13.3н'!I80)/3</f>
        <v>0</v>
      </c>
      <c r="J80" s="123" t="n">
        <f aca="false">('13.1н'!J80+'13.2н'!J80+'13.3н'!J80)/3</f>
        <v>0</v>
      </c>
      <c r="K80" s="123" t="n">
        <f aca="false">('13.1н'!K80+'13.2н'!K80+'13.3н'!K80)/3</f>
        <v>0</v>
      </c>
      <c r="L80" s="123" t="n">
        <f aca="false">('13.1н'!L80+'13.2н'!L80+'13.3н'!L80)/3</f>
        <v>0</v>
      </c>
      <c r="M80" s="123" t="n">
        <f aca="false">('13.1н'!M80+'13.2н'!M80+'13.3н'!M80)/3</f>
        <v>0</v>
      </c>
      <c r="N80" s="123" t="n">
        <f aca="false">('13.1н'!N80+'13.2н'!N80+'13.3н'!N80)/3</f>
        <v>0</v>
      </c>
      <c r="O80" s="123" t="n">
        <f aca="false">('13.1н'!O80+'13.2н'!O80+'13.3н'!O80)/3</f>
        <v>0</v>
      </c>
      <c r="P80" s="123" t="n">
        <f aca="false">('13.1н'!P80+'13.2н'!P80+'13.3н'!P80)/3</f>
        <v>0</v>
      </c>
      <c r="Q80" s="123" t="n">
        <f aca="false">('13.1н'!Q80+'13.2н'!Q80+'13.3н'!Q80)/3</f>
        <v>0</v>
      </c>
      <c r="R80" s="123" t="n">
        <f aca="false">('13.1н'!B80+'13.2н'!B80+'13.3н'!B80)/3</f>
        <v>0.681206536512859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23" t="e">
        <f aca="false">('13.1н'!#ref!+'13.2н'!#ref!+'13.3н'!#ref!)/3</f>
        <v>#VALUE!</v>
      </c>
      <c r="D81" s="123" t="e">
        <f aca="false">('13.1н'!#ref!+'13.2н'!#ref!+'13.3н'!#ref!)/3</f>
        <v>#VALUE!</v>
      </c>
      <c r="E81" s="123" t="n">
        <f aca="false">('13.1н'!E81+'13.2н'!E81+'13.3н'!E81)/3</f>
        <v>0</v>
      </c>
      <c r="F81" s="123" t="n">
        <f aca="false">('13.1н'!F81+'13.2н'!F81+'13.3н'!F81)/3</f>
        <v>0</v>
      </c>
      <c r="G81" s="123" t="n">
        <f aca="false">('13.1н'!G81+'13.2н'!G81+'13.3н'!G81)/3</f>
        <v>0</v>
      </c>
      <c r="H81" s="123" t="n">
        <f aca="false">('13.1н'!H81+'13.2н'!H81+'13.3н'!H81)/3</f>
        <v>0</v>
      </c>
      <c r="I81" s="123" t="n">
        <f aca="false">('13.1н'!I81+'13.2н'!I81+'13.3н'!I81)/3</f>
        <v>0</v>
      </c>
      <c r="J81" s="123" t="n">
        <f aca="false">('13.1н'!J81+'13.2н'!J81+'13.3н'!J81)/3</f>
        <v>0</v>
      </c>
      <c r="K81" s="123" t="n">
        <f aca="false">('13.1н'!K81+'13.2н'!K81+'13.3н'!K81)/3</f>
        <v>0</v>
      </c>
      <c r="L81" s="123" t="n">
        <f aca="false">('13.1н'!L81+'13.2н'!L81+'13.3н'!L81)/3</f>
        <v>0</v>
      </c>
      <c r="M81" s="123" t="n">
        <f aca="false">('13.1н'!M81+'13.2н'!M81+'13.3н'!M81)/3</f>
        <v>0</v>
      </c>
      <c r="N81" s="123" t="n">
        <f aca="false">('13.1н'!N81+'13.2н'!N81+'13.3н'!N81)/3</f>
        <v>0</v>
      </c>
      <c r="O81" s="123" t="n">
        <f aca="false">('13.1н'!O81+'13.2н'!O81+'13.3н'!O81)/3</f>
        <v>0</v>
      </c>
      <c r="P81" s="123" t="n">
        <f aca="false">('13.1н'!P81+'13.2н'!P81+'13.3н'!P81)/3</f>
        <v>0</v>
      </c>
      <c r="Q81" s="123" t="n">
        <f aca="false">('13.1н'!Q81+'13.2н'!Q81+'13.3н'!Q81)/3</f>
        <v>0</v>
      </c>
      <c r="R81" s="123" t="n">
        <f aca="false">('13.1н'!B81+'13.2н'!B81+'13.3н'!B81)/3</f>
        <v>0.745556881455018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3" t="e">
        <f aca="false">('13.1н'!#ref!+'13.2н'!#ref!+'13.3н'!#ref!)/3</f>
        <v>#VALUE!</v>
      </c>
      <c r="D82" s="123" t="e">
        <f aca="false">('13.1н'!#ref!+'13.2н'!#ref!+'13.3н'!#ref!)/3</f>
        <v>#VALUE!</v>
      </c>
      <c r="E82" s="123" t="n">
        <f aca="false">('13.1н'!E82+'13.2н'!E82+'13.3н'!E82)/3</f>
        <v>0</v>
      </c>
      <c r="F82" s="123" t="n">
        <f aca="false">('13.1н'!F82+'13.2н'!F82+'13.3н'!F82)/3</f>
        <v>0</v>
      </c>
      <c r="G82" s="123" t="n">
        <f aca="false">('13.1н'!G82+'13.2н'!G82+'13.3н'!G82)/3</f>
        <v>0</v>
      </c>
      <c r="H82" s="123" t="n">
        <f aca="false">('13.1н'!H82+'13.2н'!H82+'13.3н'!H82)/3</f>
        <v>0</v>
      </c>
      <c r="I82" s="123" t="n">
        <f aca="false">('13.1н'!I82+'13.2н'!I82+'13.3н'!I82)/3</f>
        <v>0</v>
      </c>
      <c r="J82" s="123" t="n">
        <f aca="false">('13.1н'!J82+'13.2н'!J82+'13.3н'!J82)/3</f>
        <v>0</v>
      </c>
      <c r="K82" s="123" t="n">
        <f aca="false">('13.1н'!K82+'13.2н'!K82+'13.3н'!K82)/3</f>
        <v>0</v>
      </c>
      <c r="L82" s="123" t="n">
        <f aca="false">('13.1н'!L82+'13.2н'!L82+'13.3н'!L82)/3</f>
        <v>0</v>
      </c>
      <c r="M82" s="123" t="n">
        <f aca="false">('13.1н'!M82+'13.2н'!M82+'13.3н'!M82)/3</f>
        <v>0</v>
      </c>
      <c r="N82" s="123" t="n">
        <f aca="false">('13.1н'!N82+'13.2н'!N82+'13.3н'!N82)/3</f>
        <v>0</v>
      </c>
      <c r="O82" s="123" t="n">
        <f aca="false">('13.1н'!O82+'13.2н'!O82+'13.3н'!O82)/3</f>
        <v>0</v>
      </c>
      <c r="P82" s="123" t="n">
        <f aca="false">('13.1н'!P82+'13.2н'!P82+'13.3н'!P82)/3</f>
        <v>0</v>
      </c>
      <c r="Q82" s="123" t="n">
        <f aca="false">('13.1н'!Q82+'13.2н'!Q82+'13.3н'!Q82)/3</f>
        <v>0</v>
      </c>
      <c r="R82" s="123" t="n">
        <f aca="false">('13.1н'!B82+'13.2н'!B82+'13.3н'!B82)/3</f>
        <v>0.473746894118377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3" t="e">
        <f aca="false">('13.1н'!#ref!+'13.2н'!#ref!+'13.3н'!#ref!)/3</f>
        <v>#VALUE!</v>
      </c>
      <c r="D83" s="123" t="e">
        <f aca="false">('13.1н'!#ref!+'13.2н'!#ref!+'13.3н'!#ref!)/3</f>
        <v>#VALUE!</v>
      </c>
      <c r="E83" s="123" t="n">
        <f aca="false">('13.1н'!E83+'13.2н'!E83+'13.3н'!E83)/3</f>
        <v>0</v>
      </c>
      <c r="F83" s="123" t="n">
        <f aca="false">('13.1н'!F83+'13.2н'!F83+'13.3н'!F83)/3</f>
        <v>0</v>
      </c>
      <c r="G83" s="123" t="n">
        <f aca="false">('13.1н'!G83+'13.2н'!G83+'13.3н'!G83)/3</f>
        <v>0</v>
      </c>
      <c r="H83" s="123" t="n">
        <f aca="false">('13.1н'!H83+'13.2н'!H83+'13.3н'!H83)/3</f>
        <v>0</v>
      </c>
      <c r="I83" s="123" t="n">
        <f aca="false">('13.1н'!I83+'13.2н'!I83+'13.3н'!I83)/3</f>
        <v>0</v>
      </c>
      <c r="J83" s="123" t="n">
        <f aca="false">('13.1н'!J83+'13.2н'!J83+'13.3н'!J83)/3</f>
        <v>0</v>
      </c>
      <c r="K83" s="123" t="n">
        <f aca="false">('13.1н'!K83+'13.2н'!K83+'13.3н'!K83)/3</f>
        <v>0</v>
      </c>
      <c r="L83" s="123" t="n">
        <f aca="false">('13.1н'!L83+'13.2н'!L83+'13.3н'!L83)/3</f>
        <v>0</v>
      </c>
      <c r="M83" s="123" t="n">
        <f aca="false">('13.1н'!M83+'13.2н'!M83+'13.3н'!M83)/3</f>
        <v>0</v>
      </c>
      <c r="N83" s="123" t="n">
        <f aca="false">('13.1н'!N83+'13.2н'!N83+'13.3н'!N83)/3</f>
        <v>0</v>
      </c>
      <c r="O83" s="123" t="n">
        <f aca="false">('13.1н'!O83+'13.2н'!O83+'13.3н'!O83)/3</f>
        <v>0</v>
      </c>
      <c r="P83" s="123" t="n">
        <f aca="false">('13.1н'!P83+'13.2н'!P83+'13.3н'!P83)/3</f>
        <v>0</v>
      </c>
      <c r="Q83" s="123" t="n">
        <f aca="false">('13.1н'!Q83+'13.2н'!Q83+'13.3н'!Q83)/3</f>
        <v>0</v>
      </c>
      <c r="R83" s="123" t="n">
        <f aca="false">('13.1н'!B83+'13.2н'!B83+'13.3н'!B83)/3</f>
        <v>0.717109885404703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B49" colorId="64" zoomScale="100" zoomScaleNormal="100" zoomScalePageLayoutView="100" workbookViewId="0">
      <selection pane="topLeft" activeCell="C21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14"/>
    <col collapsed="false" customWidth="true" hidden="false" outlineLevel="0" max="3" min="3" style="117" width="9.71"/>
    <col collapsed="false" customWidth="false" hidden="false" outlineLevel="0" max="16384" min="4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23" t="e">
        <f aca="false">('14.1н'!#ref!+'14.2н'!#ref!+'14.3н'!#ref!)/3</f>
        <v>#VALUE!</v>
      </c>
      <c r="D2" s="123" t="e">
        <f aca="false">('14.1н'!#ref!+'14.2н'!#ref!+'14.3н'!#ref!)/3</f>
        <v>#VALUE!</v>
      </c>
      <c r="E2" s="123" t="n">
        <f aca="false">('14.1н'!E2+'14.2н'!E2+'14.3н'!E2)/3</f>
        <v>0</v>
      </c>
      <c r="F2" s="123" t="n">
        <f aca="false">('14.1н'!F2+'14.2н'!F2+'14.3н'!F2)/3</f>
        <v>0</v>
      </c>
      <c r="G2" s="123" t="n">
        <f aca="false">('14.1н'!G2+'14.2н'!G2+'14.3н'!G2)/3</f>
        <v>0</v>
      </c>
      <c r="H2" s="123" t="n">
        <f aca="false">('14.1н'!H2+'14.2н'!H2+'14.3н'!H2)/3</f>
        <v>0</v>
      </c>
      <c r="I2" s="123" t="n">
        <f aca="false">('14.1н'!I2+'14.2н'!I2+'14.3н'!I2)/3</f>
        <v>0</v>
      </c>
      <c r="J2" s="123" t="n">
        <f aca="false">('14.1н'!J2+'14.2н'!J2+'14.3н'!J2)/3</f>
        <v>0</v>
      </c>
      <c r="K2" s="123" t="n">
        <f aca="false">('14.1н'!K2+'14.2н'!K2+'14.3н'!K2)/3</f>
        <v>0</v>
      </c>
      <c r="L2" s="123" t="n">
        <f aca="false">('14.1н'!L2+'14.2н'!L2+'14.3н'!L2)/3</f>
        <v>0</v>
      </c>
      <c r="M2" s="123" t="n">
        <f aca="false">('14.1н'!M2+'14.2н'!M2+'14.3н'!M2)/3</f>
        <v>0</v>
      </c>
      <c r="N2" s="123" t="n">
        <f aca="false">('14.1н'!N2+'14.2н'!N2+'14.3н'!N2)/3</f>
        <v>0</v>
      </c>
      <c r="O2" s="123" t="n">
        <f aca="false">('14.1н'!O2+'14.2н'!O2+'14.3н'!O2)/3</f>
        <v>0</v>
      </c>
      <c r="P2" s="123" t="n">
        <f aca="false">('14.1н'!P2+'14.2н'!P2+'14.3н'!P2)/3</f>
        <v>0</v>
      </c>
      <c r="Q2" s="123" t="n">
        <f aca="false">('14.1н'!Q2+'14.2н'!Q2+'14.3н'!Q2)/3</f>
        <v>0</v>
      </c>
      <c r="R2" s="123" t="n">
        <f aca="false">('14.1н'!B2+'14.2н'!B2+'14.3н'!B2)/3</f>
        <v>0.373836122783573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23" t="e">
        <f aca="false">('14.1н'!#ref!+'14.2н'!#ref!+'14.3н'!#ref!)/3</f>
        <v>#VALUE!</v>
      </c>
      <c r="D3" s="123" t="e">
        <f aca="false">('14.1н'!#ref!+'14.2н'!#ref!+'14.3н'!#ref!)/3</f>
        <v>#VALUE!</v>
      </c>
      <c r="E3" s="123" t="n">
        <f aca="false">('14.1н'!E3+'14.2н'!E3+'14.3н'!E3)/3</f>
        <v>0</v>
      </c>
      <c r="F3" s="123" t="n">
        <f aca="false">('14.1н'!F3+'14.2н'!F3+'14.3н'!F3)/3</f>
        <v>0</v>
      </c>
      <c r="G3" s="123" t="n">
        <f aca="false">('14.1н'!G3+'14.2н'!G3+'14.3н'!G3)/3</f>
        <v>0</v>
      </c>
      <c r="H3" s="123" t="n">
        <f aca="false">('14.1н'!H3+'14.2н'!H3+'14.3н'!H3)/3</f>
        <v>0</v>
      </c>
      <c r="I3" s="123" t="n">
        <f aca="false">('14.1н'!I3+'14.2н'!I3+'14.3н'!I3)/3</f>
        <v>0</v>
      </c>
      <c r="J3" s="123" t="n">
        <f aca="false">('14.1н'!J3+'14.2н'!J3+'14.3н'!J3)/3</f>
        <v>0</v>
      </c>
      <c r="K3" s="123" t="n">
        <f aca="false">('14.1н'!K3+'14.2н'!K3+'14.3н'!K3)/3</f>
        <v>0</v>
      </c>
      <c r="L3" s="123" t="n">
        <f aca="false">('14.1н'!L3+'14.2н'!L3+'14.3н'!L3)/3</f>
        <v>0</v>
      </c>
      <c r="M3" s="123" t="n">
        <f aca="false">('14.1н'!M3+'14.2н'!M3+'14.3н'!M3)/3</f>
        <v>0</v>
      </c>
      <c r="N3" s="123" t="n">
        <f aca="false">('14.1н'!N3+'14.2н'!N3+'14.3н'!N3)/3</f>
        <v>0</v>
      </c>
      <c r="O3" s="123" t="n">
        <f aca="false">('14.1н'!O3+'14.2н'!O3+'14.3н'!O3)/3</f>
        <v>0</v>
      </c>
      <c r="P3" s="123" t="n">
        <f aca="false">('14.1н'!P3+'14.2н'!P3+'14.3н'!P3)/3</f>
        <v>0</v>
      </c>
      <c r="Q3" s="123" t="n">
        <f aca="false">('14.1н'!Q3+'14.2н'!Q3+'14.3н'!Q3)/3</f>
        <v>0</v>
      </c>
      <c r="R3" s="123" t="n">
        <f aca="false">('14.1н'!B3+'14.2н'!B3+'14.3н'!B3)/3</f>
        <v>0.215134318415425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23" t="e">
        <f aca="false">('14.1н'!#ref!+'14.2н'!#ref!+'14.3н'!#ref!)/3</f>
        <v>#VALUE!</v>
      </c>
      <c r="D4" s="123" t="e">
        <f aca="false">('14.1н'!#ref!+'14.2н'!#ref!+'14.3н'!#ref!)/3</f>
        <v>#VALUE!</v>
      </c>
      <c r="E4" s="123" t="n">
        <f aca="false">('14.1н'!E4+'14.2н'!E4+'14.3н'!E4)/3</f>
        <v>0</v>
      </c>
      <c r="F4" s="123" t="n">
        <f aca="false">('14.1н'!F4+'14.2н'!F4+'14.3н'!F4)/3</f>
        <v>0</v>
      </c>
      <c r="G4" s="123" t="n">
        <f aca="false">('14.1н'!G4+'14.2н'!G4+'14.3н'!G4)/3</f>
        <v>0</v>
      </c>
      <c r="H4" s="123" t="n">
        <f aca="false">('14.1н'!H4+'14.2н'!H4+'14.3н'!H4)/3</f>
        <v>0</v>
      </c>
      <c r="I4" s="123" t="n">
        <f aca="false">('14.1н'!I4+'14.2н'!I4+'14.3н'!I4)/3</f>
        <v>0</v>
      </c>
      <c r="J4" s="123" t="n">
        <f aca="false">('14.1н'!J4+'14.2н'!J4+'14.3н'!J4)/3</f>
        <v>0</v>
      </c>
      <c r="K4" s="123" t="n">
        <f aca="false">('14.1н'!K4+'14.2н'!K4+'14.3н'!K4)/3</f>
        <v>0</v>
      </c>
      <c r="L4" s="123" t="n">
        <f aca="false">('14.1н'!L4+'14.2н'!L4+'14.3н'!L4)/3</f>
        <v>0</v>
      </c>
      <c r="M4" s="123" t="n">
        <f aca="false">('14.1н'!M4+'14.2н'!M4+'14.3н'!M4)/3</f>
        <v>0</v>
      </c>
      <c r="N4" s="123" t="n">
        <f aca="false">('14.1н'!N4+'14.2н'!N4+'14.3н'!N4)/3</f>
        <v>0</v>
      </c>
      <c r="O4" s="123" t="n">
        <f aca="false">('14.1н'!O4+'14.2н'!O4+'14.3н'!O4)/3</f>
        <v>0</v>
      </c>
      <c r="P4" s="123" t="n">
        <f aca="false">('14.1н'!P4+'14.2н'!P4+'14.3н'!P4)/3</f>
        <v>0</v>
      </c>
      <c r="Q4" s="123" t="n">
        <f aca="false">('14.1н'!Q4+'14.2н'!Q4+'14.3н'!Q4)/3</f>
        <v>0</v>
      </c>
      <c r="R4" s="123" t="n">
        <f aca="false">('14.1н'!B4+'14.2н'!B4+'14.3н'!B4)/3</f>
        <v>0.27608907728988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23" t="e">
        <f aca="false">('14.1н'!#ref!+'14.2н'!#ref!+'14.3н'!#ref!)/3</f>
        <v>#VALUE!</v>
      </c>
      <c r="D5" s="123" t="e">
        <f aca="false">('14.1н'!#ref!+'14.2н'!#ref!+'14.3н'!#ref!)/3</f>
        <v>#VALUE!</v>
      </c>
      <c r="E5" s="123" t="n">
        <f aca="false">('14.1н'!E5+'14.2н'!E5+'14.3н'!E5)/3</f>
        <v>0</v>
      </c>
      <c r="F5" s="123" t="n">
        <f aca="false">('14.1н'!F5+'14.2н'!F5+'14.3н'!F5)/3</f>
        <v>0</v>
      </c>
      <c r="G5" s="123" t="n">
        <f aca="false">('14.1н'!G5+'14.2н'!G5+'14.3н'!G5)/3</f>
        <v>0</v>
      </c>
      <c r="H5" s="123" t="n">
        <f aca="false">('14.1н'!H5+'14.2н'!H5+'14.3н'!H5)/3</f>
        <v>0</v>
      </c>
      <c r="I5" s="123" t="n">
        <f aca="false">('14.1н'!I5+'14.2н'!I5+'14.3н'!I5)/3</f>
        <v>0</v>
      </c>
      <c r="J5" s="123" t="n">
        <f aca="false">('14.1н'!J5+'14.2н'!J5+'14.3н'!J5)/3</f>
        <v>0</v>
      </c>
      <c r="K5" s="123" t="n">
        <f aca="false">('14.1н'!K5+'14.2н'!K5+'14.3н'!K5)/3</f>
        <v>0</v>
      </c>
      <c r="L5" s="123" t="n">
        <f aca="false">('14.1н'!L5+'14.2н'!L5+'14.3н'!L5)/3</f>
        <v>0</v>
      </c>
      <c r="M5" s="123" t="n">
        <f aca="false">('14.1н'!M5+'14.2н'!M5+'14.3н'!M5)/3</f>
        <v>0</v>
      </c>
      <c r="N5" s="123" t="n">
        <f aca="false">('14.1н'!N5+'14.2н'!N5+'14.3н'!N5)/3</f>
        <v>0</v>
      </c>
      <c r="O5" s="123" t="n">
        <f aca="false">('14.1н'!O5+'14.2н'!O5+'14.3н'!O5)/3</f>
        <v>0</v>
      </c>
      <c r="P5" s="123" t="n">
        <f aca="false">('14.1н'!P5+'14.2н'!P5+'14.3н'!P5)/3</f>
        <v>0</v>
      </c>
      <c r="Q5" s="123" t="n">
        <f aca="false">('14.1н'!Q5+'14.2н'!Q5+'14.3н'!Q5)/3</f>
        <v>0</v>
      </c>
      <c r="R5" s="123" t="n">
        <f aca="false">('14.1н'!B5+'14.2н'!B5+'14.3н'!B5)/3</f>
        <v>0.354466829274192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23" t="e">
        <f aca="false">('14.1н'!#ref!+'14.2н'!#ref!+'14.3н'!#ref!)/3</f>
        <v>#VALUE!</v>
      </c>
      <c r="D6" s="123" t="e">
        <f aca="false">('14.1н'!#ref!+'14.2н'!#ref!+'14.3н'!#ref!)/3</f>
        <v>#VALUE!</v>
      </c>
      <c r="E6" s="123" t="n">
        <f aca="false">('14.1н'!E6+'14.2н'!E6+'14.3н'!E6)/3</f>
        <v>0</v>
      </c>
      <c r="F6" s="123" t="n">
        <f aca="false">('14.1н'!F6+'14.2н'!F6+'14.3н'!F6)/3</f>
        <v>0</v>
      </c>
      <c r="G6" s="123" t="n">
        <f aca="false">('14.1н'!G6+'14.2н'!G6+'14.3н'!G6)/3</f>
        <v>0</v>
      </c>
      <c r="H6" s="123" t="n">
        <f aca="false">('14.1н'!H6+'14.2н'!H6+'14.3н'!H6)/3</f>
        <v>0</v>
      </c>
      <c r="I6" s="123" t="n">
        <f aca="false">('14.1н'!I6+'14.2н'!I6+'14.3н'!I6)/3</f>
        <v>0</v>
      </c>
      <c r="J6" s="123" t="n">
        <f aca="false">('14.1н'!J6+'14.2н'!J6+'14.3н'!J6)/3</f>
        <v>0</v>
      </c>
      <c r="K6" s="123" t="n">
        <f aca="false">('14.1н'!K6+'14.2н'!K6+'14.3н'!K6)/3</f>
        <v>0</v>
      </c>
      <c r="L6" s="123" t="n">
        <f aca="false">('14.1н'!L6+'14.2н'!L6+'14.3н'!L6)/3</f>
        <v>0</v>
      </c>
      <c r="M6" s="123" t="n">
        <f aca="false">('14.1н'!M6+'14.2н'!M6+'14.3н'!M6)/3</f>
        <v>0</v>
      </c>
      <c r="N6" s="123" t="n">
        <f aca="false">('14.1н'!N6+'14.2н'!N6+'14.3н'!N6)/3</f>
        <v>0</v>
      </c>
      <c r="O6" s="123" t="n">
        <f aca="false">('14.1н'!O6+'14.2н'!O6+'14.3н'!O6)/3</f>
        <v>0</v>
      </c>
      <c r="P6" s="123" t="n">
        <f aca="false">('14.1н'!P6+'14.2н'!P6+'14.3н'!P6)/3</f>
        <v>0</v>
      </c>
      <c r="Q6" s="123" t="n">
        <f aca="false">('14.1н'!Q6+'14.2н'!Q6+'14.3н'!Q6)/3</f>
        <v>0</v>
      </c>
      <c r="R6" s="123" t="n">
        <f aca="false">('14.1н'!B6+'14.2н'!B6+'14.3н'!B6)/3</f>
        <v>0.176819252680444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23" t="e">
        <f aca="false">('14.1н'!#ref!+'14.2н'!#ref!+'14.3н'!#ref!)/3</f>
        <v>#VALUE!</v>
      </c>
      <c r="D7" s="123" t="e">
        <f aca="false">('14.1н'!#ref!+'14.2н'!#ref!+'14.3н'!#ref!)/3</f>
        <v>#VALUE!</v>
      </c>
      <c r="E7" s="123" t="n">
        <f aca="false">('14.1н'!E7+'14.2н'!E7+'14.3н'!E7)/3</f>
        <v>0</v>
      </c>
      <c r="F7" s="123" t="n">
        <f aca="false">('14.1н'!F7+'14.2н'!F7+'14.3н'!F7)/3</f>
        <v>0</v>
      </c>
      <c r="G7" s="123" t="n">
        <f aca="false">('14.1н'!G7+'14.2н'!G7+'14.3н'!G7)/3</f>
        <v>0</v>
      </c>
      <c r="H7" s="123" t="n">
        <f aca="false">('14.1н'!H7+'14.2н'!H7+'14.3н'!H7)/3</f>
        <v>0</v>
      </c>
      <c r="I7" s="123" t="n">
        <f aca="false">('14.1н'!I7+'14.2н'!I7+'14.3н'!I7)/3</f>
        <v>0</v>
      </c>
      <c r="J7" s="123" t="n">
        <f aca="false">('14.1н'!J7+'14.2н'!J7+'14.3н'!J7)/3</f>
        <v>0</v>
      </c>
      <c r="K7" s="123" t="n">
        <f aca="false">('14.1н'!K7+'14.2н'!K7+'14.3н'!K7)/3</f>
        <v>0</v>
      </c>
      <c r="L7" s="123" t="n">
        <f aca="false">('14.1н'!L7+'14.2н'!L7+'14.3н'!L7)/3</f>
        <v>0</v>
      </c>
      <c r="M7" s="123" t="n">
        <f aca="false">('14.1н'!M7+'14.2н'!M7+'14.3н'!M7)/3</f>
        <v>0</v>
      </c>
      <c r="N7" s="123" t="n">
        <f aca="false">('14.1н'!N7+'14.2н'!N7+'14.3н'!N7)/3</f>
        <v>0</v>
      </c>
      <c r="O7" s="123" t="n">
        <f aca="false">('14.1н'!O7+'14.2н'!O7+'14.3н'!O7)/3</f>
        <v>0</v>
      </c>
      <c r="P7" s="123" t="n">
        <f aca="false">('14.1н'!P7+'14.2н'!P7+'14.3н'!P7)/3</f>
        <v>0</v>
      </c>
      <c r="Q7" s="123" t="n">
        <f aca="false">('14.1н'!Q7+'14.2н'!Q7+'14.3н'!Q7)/3</f>
        <v>0</v>
      </c>
      <c r="R7" s="123" t="n">
        <f aca="false">('14.1н'!B7+'14.2н'!B7+'14.3н'!B7)/3</f>
        <v>0.138541956174159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23" t="e">
        <f aca="false">('14.1н'!#ref!+'14.2н'!#ref!+'14.3н'!#ref!)/3</f>
        <v>#VALUE!</v>
      </c>
      <c r="D8" s="123" t="e">
        <f aca="false">('14.1н'!#ref!+'14.2н'!#ref!+'14.3н'!#ref!)/3</f>
        <v>#VALUE!</v>
      </c>
      <c r="E8" s="123" t="n">
        <f aca="false">('14.1н'!E8+'14.2н'!E8+'14.3н'!E8)/3</f>
        <v>0</v>
      </c>
      <c r="F8" s="123" t="n">
        <f aca="false">('14.1н'!F8+'14.2н'!F8+'14.3н'!F8)/3</f>
        <v>0</v>
      </c>
      <c r="G8" s="123" t="n">
        <f aca="false">('14.1н'!G8+'14.2н'!G8+'14.3н'!G8)/3</f>
        <v>0</v>
      </c>
      <c r="H8" s="123" t="n">
        <f aca="false">('14.1н'!H8+'14.2н'!H8+'14.3н'!H8)/3</f>
        <v>0</v>
      </c>
      <c r="I8" s="123" t="n">
        <f aca="false">('14.1н'!I8+'14.2н'!I8+'14.3н'!I8)/3</f>
        <v>0</v>
      </c>
      <c r="J8" s="123" t="n">
        <f aca="false">('14.1н'!J8+'14.2н'!J8+'14.3н'!J8)/3</f>
        <v>0</v>
      </c>
      <c r="K8" s="123" t="n">
        <f aca="false">('14.1н'!K8+'14.2н'!K8+'14.3н'!K8)/3</f>
        <v>0</v>
      </c>
      <c r="L8" s="123" t="n">
        <f aca="false">('14.1н'!L8+'14.2н'!L8+'14.3н'!L8)/3</f>
        <v>0</v>
      </c>
      <c r="M8" s="123" t="n">
        <f aca="false">('14.1н'!M8+'14.2н'!M8+'14.3н'!M8)/3</f>
        <v>0</v>
      </c>
      <c r="N8" s="123" t="n">
        <f aca="false">('14.1н'!N8+'14.2н'!N8+'14.3н'!N8)/3</f>
        <v>0</v>
      </c>
      <c r="O8" s="123" t="n">
        <f aca="false">('14.1н'!O8+'14.2н'!O8+'14.3н'!O8)/3</f>
        <v>0</v>
      </c>
      <c r="P8" s="123" t="n">
        <f aca="false">('14.1н'!P8+'14.2н'!P8+'14.3н'!P8)/3</f>
        <v>0</v>
      </c>
      <c r="Q8" s="123" t="n">
        <f aca="false">('14.1н'!Q8+'14.2н'!Q8+'14.3н'!Q8)/3</f>
        <v>0</v>
      </c>
      <c r="R8" s="123" t="n">
        <f aca="false">('14.1н'!B8+'14.2н'!B8+'14.3н'!B8)/3</f>
        <v>0.0567617121619705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23" t="e">
        <f aca="false">('14.1н'!#ref!+'14.2н'!#ref!+'14.3н'!#ref!)/3</f>
        <v>#VALUE!</v>
      </c>
      <c r="D9" s="123" t="e">
        <f aca="false">('14.1н'!#ref!+'14.2н'!#ref!+'14.3н'!#ref!)/3</f>
        <v>#VALUE!</v>
      </c>
      <c r="E9" s="123" t="n">
        <f aca="false">('14.1н'!E9+'14.2н'!E9+'14.3н'!E9)/3</f>
        <v>0</v>
      </c>
      <c r="F9" s="123" t="n">
        <f aca="false">('14.1н'!F9+'14.2н'!F9+'14.3н'!F9)/3</f>
        <v>0</v>
      </c>
      <c r="G9" s="123" t="n">
        <f aca="false">('14.1н'!G9+'14.2н'!G9+'14.3н'!G9)/3</f>
        <v>0</v>
      </c>
      <c r="H9" s="123" t="n">
        <f aca="false">('14.1н'!H9+'14.2н'!H9+'14.3н'!H9)/3</f>
        <v>0</v>
      </c>
      <c r="I9" s="123" t="n">
        <f aca="false">('14.1н'!I9+'14.2н'!I9+'14.3н'!I9)/3</f>
        <v>0</v>
      </c>
      <c r="J9" s="123" t="n">
        <f aca="false">('14.1н'!J9+'14.2н'!J9+'14.3н'!J9)/3</f>
        <v>0</v>
      </c>
      <c r="K9" s="123" t="n">
        <f aca="false">('14.1н'!K9+'14.2н'!K9+'14.3н'!K9)/3</f>
        <v>0</v>
      </c>
      <c r="L9" s="123" t="n">
        <f aca="false">('14.1н'!L9+'14.2н'!L9+'14.3н'!L9)/3</f>
        <v>0</v>
      </c>
      <c r="M9" s="123" t="n">
        <f aca="false">('14.1н'!M9+'14.2н'!M9+'14.3н'!M9)/3</f>
        <v>0</v>
      </c>
      <c r="N9" s="123" t="n">
        <f aca="false">('14.1н'!N9+'14.2н'!N9+'14.3н'!N9)/3</f>
        <v>0</v>
      </c>
      <c r="O9" s="123" t="n">
        <f aca="false">('14.1н'!O9+'14.2н'!O9+'14.3н'!O9)/3</f>
        <v>0</v>
      </c>
      <c r="P9" s="123" t="n">
        <f aca="false">('14.1н'!P9+'14.2н'!P9+'14.3н'!P9)/3</f>
        <v>0</v>
      </c>
      <c r="Q9" s="123" t="n">
        <f aca="false">('14.1н'!Q9+'14.2н'!Q9+'14.3н'!Q9)/3</f>
        <v>0</v>
      </c>
      <c r="R9" s="123" t="n">
        <f aca="false">('14.1н'!B9+'14.2н'!B9+'14.3н'!B9)/3</f>
        <v>0.0866719914749463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23" t="e">
        <f aca="false">('14.1н'!#ref!+'14.2н'!#ref!+'14.3н'!#ref!)/3</f>
        <v>#VALUE!</v>
      </c>
      <c r="D10" s="123" t="e">
        <f aca="false">('14.1н'!#ref!+'14.2н'!#ref!+'14.3н'!#ref!)/3</f>
        <v>#VALUE!</v>
      </c>
      <c r="E10" s="123" t="n">
        <f aca="false">('14.1н'!E10+'14.2н'!E10+'14.3н'!E10)/3</f>
        <v>0</v>
      </c>
      <c r="F10" s="123" t="n">
        <f aca="false">('14.1н'!F10+'14.2н'!F10+'14.3н'!F10)/3</f>
        <v>0</v>
      </c>
      <c r="G10" s="123" t="n">
        <f aca="false">('14.1н'!G10+'14.2н'!G10+'14.3н'!G10)/3</f>
        <v>0</v>
      </c>
      <c r="H10" s="123" t="n">
        <f aca="false">('14.1н'!H10+'14.2н'!H10+'14.3н'!H10)/3</f>
        <v>0</v>
      </c>
      <c r="I10" s="123" t="n">
        <f aca="false">('14.1н'!I10+'14.2н'!I10+'14.3н'!I10)/3</f>
        <v>0</v>
      </c>
      <c r="J10" s="123" t="n">
        <f aca="false">('14.1н'!J10+'14.2н'!J10+'14.3н'!J10)/3</f>
        <v>0</v>
      </c>
      <c r="K10" s="123" t="n">
        <f aca="false">('14.1н'!K10+'14.2н'!K10+'14.3н'!K10)/3</f>
        <v>0</v>
      </c>
      <c r="L10" s="123" t="n">
        <f aca="false">('14.1н'!L10+'14.2н'!L10+'14.3н'!L10)/3</f>
        <v>0</v>
      </c>
      <c r="M10" s="123" t="n">
        <f aca="false">('14.1н'!M10+'14.2н'!M10+'14.3н'!M10)/3</f>
        <v>0</v>
      </c>
      <c r="N10" s="123" t="n">
        <f aca="false">('14.1н'!N10+'14.2н'!N10+'14.3н'!N10)/3</f>
        <v>0</v>
      </c>
      <c r="O10" s="123" t="n">
        <f aca="false">('14.1н'!O10+'14.2н'!O10+'14.3н'!O10)/3</f>
        <v>0</v>
      </c>
      <c r="P10" s="123" t="n">
        <f aca="false">('14.1н'!P10+'14.2н'!P10+'14.3н'!P10)/3</f>
        <v>0</v>
      </c>
      <c r="Q10" s="123" t="n">
        <f aca="false">('14.1н'!Q10+'14.2н'!Q10+'14.3н'!Q10)/3</f>
        <v>0</v>
      </c>
      <c r="R10" s="123" t="n">
        <f aca="false">('14.1н'!B10+'14.2н'!B10+'14.3н'!B10)/3</f>
        <v>0.350140522414008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23" t="e">
        <f aca="false">('14.1н'!#ref!+'14.2н'!#ref!+'14.3н'!#ref!)/3</f>
        <v>#VALUE!</v>
      </c>
      <c r="D11" s="123" t="e">
        <f aca="false">('14.1н'!#ref!+'14.2н'!#ref!+'14.3н'!#ref!)/3</f>
        <v>#VALUE!</v>
      </c>
      <c r="E11" s="123" t="n">
        <f aca="false">('14.1н'!E11+'14.2н'!E11+'14.3н'!E11)/3</f>
        <v>0</v>
      </c>
      <c r="F11" s="123" t="n">
        <f aca="false">('14.1н'!F11+'14.2н'!F11+'14.3н'!F11)/3</f>
        <v>0</v>
      </c>
      <c r="G11" s="123" t="n">
        <f aca="false">('14.1н'!G11+'14.2н'!G11+'14.3н'!G11)/3</f>
        <v>0</v>
      </c>
      <c r="H11" s="123" t="n">
        <f aca="false">('14.1н'!H11+'14.2н'!H11+'14.3н'!H11)/3</f>
        <v>0</v>
      </c>
      <c r="I11" s="123" t="n">
        <f aca="false">('14.1н'!I11+'14.2н'!I11+'14.3н'!I11)/3</f>
        <v>0</v>
      </c>
      <c r="J11" s="123" t="n">
        <f aca="false">('14.1н'!J11+'14.2н'!J11+'14.3н'!J11)/3</f>
        <v>0</v>
      </c>
      <c r="K11" s="123" t="n">
        <f aca="false">('14.1н'!K11+'14.2н'!K11+'14.3н'!K11)/3</f>
        <v>0</v>
      </c>
      <c r="L11" s="123" t="n">
        <f aca="false">('14.1н'!L11+'14.2н'!L11+'14.3н'!L11)/3</f>
        <v>0</v>
      </c>
      <c r="M11" s="123" t="n">
        <f aca="false">('14.1н'!M11+'14.2н'!M11+'14.3н'!M11)/3</f>
        <v>0</v>
      </c>
      <c r="N11" s="123" t="n">
        <f aca="false">('14.1н'!N11+'14.2н'!N11+'14.3н'!N11)/3</f>
        <v>0</v>
      </c>
      <c r="O11" s="123" t="n">
        <f aca="false">('14.1н'!O11+'14.2н'!O11+'14.3н'!O11)/3</f>
        <v>0</v>
      </c>
      <c r="P11" s="123" t="n">
        <f aca="false">('14.1н'!P11+'14.2н'!P11+'14.3н'!P11)/3</f>
        <v>0</v>
      </c>
      <c r="Q11" s="123" t="n">
        <f aca="false">('14.1н'!Q11+'14.2н'!Q11+'14.3н'!Q11)/3</f>
        <v>0</v>
      </c>
      <c r="R11" s="123" t="n">
        <f aca="false">('14.1н'!B11+'14.2н'!B11+'14.3н'!B11)/3</f>
        <v>0.35702107000709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23" t="e">
        <f aca="false">('14.1н'!#ref!+'14.2н'!#ref!+'14.3н'!#ref!)/3</f>
        <v>#VALUE!</v>
      </c>
      <c r="D12" s="123" t="e">
        <f aca="false">('14.1н'!#ref!+'14.2н'!#ref!+'14.3н'!#ref!)/3</f>
        <v>#VALUE!</v>
      </c>
      <c r="E12" s="123" t="n">
        <f aca="false">('14.1н'!E12+'14.2н'!E12+'14.3н'!E12)/3</f>
        <v>0</v>
      </c>
      <c r="F12" s="123" t="n">
        <f aca="false">('14.1н'!F12+'14.2н'!F12+'14.3н'!F12)/3</f>
        <v>0</v>
      </c>
      <c r="G12" s="123" t="n">
        <f aca="false">('14.1н'!G12+'14.2н'!G12+'14.3н'!G12)/3</f>
        <v>0</v>
      </c>
      <c r="H12" s="123" t="n">
        <f aca="false">('14.1н'!H12+'14.2н'!H12+'14.3н'!H12)/3</f>
        <v>0</v>
      </c>
      <c r="I12" s="123" t="n">
        <f aca="false">('14.1н'!I12+'14.2н'!I12+'14.3н'!I12)/3</f>
        <v>0</v>
      </c>
      <c r="J12" s="123" t="n">
        <f aca="false">('14.1н'!J12+'14.2н'!J12+'14.3н'!J12)/3</f>
        <v>0</v>
      </c>
      <c r="K12" s="123" t="n">
        <f aca="false">('14.1н'!K12+'14.2н'!K12+'14.3н'!K12)/3</f>
        <v>0</v>
      </c>
      <c r="L12" s="123" t="n">
        <f aca="false">('14.1н'!L12+'14.2н'!L12+'14.3н'!L12)/3</f>
        <v>0</v>
      </c>
      <c r="M12" s="123" t="n">
        <f aca="false">('14.1н'!M12+'14.2н'!M12+'14.3н'!M12)/3</f>
        <v>0</v>
      </c>
      <c r="N12" s="123" t="n">
        <f aca="false">('14.1н'!N12+'14.2н'!N12+'14.3н'!N12)/3</f>
        <v>0</v>
      </c>
      <c r="O12" s="123" t="n">
        <f aca="false">('14.1н'!O12+'14.2н'!O12+'14.3н'!O12)/3</f>
        <v>0</v>
      </c>
      <c r="P12" s="123" t="n">
        <f aca="false">('14.1н'!P12+'14.2н'!P12+'14.3н'!P12)/3</f>
        <v>0</v>
      </c>
      <c r="Q12" s="123" t="n">
        <f aca="false">('14.1н'!Q12+'14.2н'!Q12+'14.3н'!Q12)/3</f>
        <v>0</v>
      </c>
      <c r="R12" s="123" t="n">
        <f aca="false">('14.1н'!B12+'14.2н'!B12+'14.3н'!B12)/3</f>
        <v>0.151840173783463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23" t="e">
        <f aca="false">('14.1н'!#ref!+'14.2н'!#ref!+'14.3н'!#ref!)/3</f>
        <v>#VALUE!</v>
      </c>
      <c r="D13" s="123" t="e">
        <f aca="false">('14.1н'!#ref!+'14.2н'!#ref!+'14.3н'!#ref!)/3</f>
        <v>#VALUE!</v>
      </c>
      <c r="E13" s="123" t="n">
        <f aca="false">('14.1н'!E13+'14.2н'!E13+'14.3н'!E13)/3</f>
        <v>0</v>
      </c>
      <c r="F13" s="123" t="n">
        <f aca="false">('14.1н'!F13+'14.2н'!F13+'14.3н'!F13)/3</f>
        <v>0</v>
      </c>
      <c r="G13" s="123" t="n">
        <f aca="false">('14.1н'!G13+'14.2н'!G13+'14.3н'!G13)/3</f>
        <v>0</v>
      </c>
      <c r="H13" s="123" t="n">
        <f aca="false">('14.1н'!H13+'14.2н'!H13+'14.3н'!H13)/3</f>
        <v>0</v>
      </c>
      <c r="I13" s="123" t="n">
        <f aca="false">('14.1н'!I13+'14.2н'!I13+'14.3н'!I13)/3</f>
        <v>0</v>
      </c>
      <c r="J13" s="123" t="n">
        <f aca="false">('14.1н'!J13+'14.2н'!J13+'14.3н'!J13)/3</f>
        <v>0</v>
      </c>
      <c r="K13" s="123" t="n">
        <f aca="false">('14.1н'!K13+'14.2н'!K13+'14.3н'!K13)/3</f>
        <v>0</v>
      </c>
      <c r="L13" s="123" t="n">
        <f aca="false">('14.1н'!L13+'14.2н'!L13+'14.3н'!L13)/3</f>
        <v>0</v>
      </c>
      <c r="M13" s="123" t="n">
        <f aca="false">('14.1н'!M13+'14.2н'!M13+'14.3н'!M13)/3</f>
        <v>0</v>
      </c>
      <c r="N13" s="123" t="n">
        <f aca="false">('14.1н'!N13+'14.2н'!N13+'14.3н'!N13)/3</f>
        <v>0</v>
      </c>
      <c r="O13" s="123" t="n">
        <f aca="false">('14.1н'!O13+'14.2н'!O13+'14.3н'!O13)/3</f>
        <v>0</v>
      </c>
      <c r="P13" s="123" t="n">
        <f aca="false">('14.1н'!P13+'14.2н'!P13+'14.3н'!P13)/3</f>
        <v>0</v>
      </c>
      <c r="Q13" s="123" t="n">
        <f aca="false">('14.1н'!Q13+'14.2н'!Q13+'14.3н'!Q13)/3</f>
        <v>0</v>
      </c>
      <c r="R13" s="123" t="n">
        <f aca="false">('14.1н'!B13+'14.2н'!B13+'14.3н'!B13)/3</f>
        <v>0.157191227869088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23" t="e">
        <f aca="false">('14.1н'!#ref!+'14.2н'!#ref!+'14.3н'!#ref!)/3</f>
        <v>#VALUE!</v>
      </c>
      <c r="D14" s="123" t="e">
        <f aca="false">('14.1н'!#ref!+'14.2н'!#ref!+'14.3н'!#ref!)/3</f>
        <v>#VALUE!</v>
      </c>
      <c r="E14" s="123" t="n">
        <f aca="false">('14.1н'!E14+'14.2н'!E14+'14.3н'!E14)/3</f>
        <v>0</v>
      </c>
      <c r="F14" s="123" t="n">
        <f aca="false">('14.1н'!F14+'14.2н'!F14+'14.3н'!F14)/3</f>
        <v>0</v>
      </c>
      <c r="G14" s="123" t="n">
        <f aca="false">('14.1н'!G14+'14.2н'!G14+'14.3н'!G14)/3</f>
        <v>0</v>
      </c>
      <c r="H14" s="123" t="n">
        <f aca="false">('14.1н'!H14+'14.2н'!H14+'14.3н'!H14)/3</f>
        <v>0</v>
      </c>
      <c r="I14" s="123" t="n">
        <f aca="false">('14.1н'!I14+'14.2н'!I14+'14.3н'!I14)/3</f>
        <v>0</v>
      </c>
      <c r="J14" s="123" t="n">
        <f aca="false">('14.1н'!J14+'14.2н'!J14+'14.3н'!J14)/3</f>
        <v>0</v>
      </c>
      <c r="K14" s="123" t="n">
        <f aca="false">('14.1н'!K14+'14.2н'!K14+'14.3н'!K14)/3</f>
        <v>0</v>
      </c>
      <c r="L14" s="123" t="n">
        <f aca="false">('14.1н'!L14+'14.2н'!L14+'14.3н'!L14)/3</f>
        <v>0</v>
      </c>
      <c r="M14" s="123" t="n">
        <f aca="false">('14.1н'!M14+'14.2н'!M14+'14.3н'!M14)/3</f>
        <v>0</v>
      </c>
      <c r="N14" s="123" t="n">
        <f aca="false">('14.1н'!N14+'14.2н'!N14+'14.3н'!N14)/3</f>
        <v>0</v>
      </c>
      <c r="O14" s="123" t="n">
        <f aca="false">('14.1н'!O14+'14.2н'!O14+'14.3н'!O14)/3</f>
        <v>0</v>
      </c>
      <c r="P14" s="123" t="n">
        <f aca="false">('14.1н'!P14+'14.2н'!P14+'14.3н'!P14)/3</f>
        <v>0</v>
      </c>
      <c r="Q14" s="123" t="n">
        <f aca="false">('14.1н'!Q14+'14.2н'!Q14+'14.3н'!Q14)/3</f>
        <v>0</v>
      </c>
      <c r="R14" s="123" t="n">
        <f aca="false">('14.1н'!B14+'14.2н'!B14+'14.3н'!B14)/3</f>
        <v>0.104376258159669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23" t="e">
        <f aca="false">('14.1н'!#ref!+'14.2н'!#ref!+'14.3н'!#ref!)/3</f>
        <v>#VALUE!</v>
      </c>
      <c r="D15" s="123" t="e">
        <f aca="false">('14.1н'!#ref!+'14.2н'!#ref!+'14.3н'!#ref!)/3</f>
        <v>#VALUE!</v>
      </c>
      <c r="E15" s="123" t="n">
        <f aca="false">('14.1н'!E15+'14.2н'!E15+'14.3н'!E15)/3</f>
        <v>0</v>
      </c>
      <c r="F15" s="123" t="n">
        <f aca="false">('14.1н'!F15+'14.2н'!F15+'14.3н'!F15)/3</f>
        <v>0</v>
      </c>
      <c r="G15" s="123" t="n">
        <f aca="false">('14.1н'!G15+'14.2н'!G15+'14.3н'!G15)/3</f>
        <v>0</v>
      </c>
      <c r="H15" s="123" t="n">
        <f aca="false">('14.1н'!H15+'14.2н'!H15+'14.3н'!H15)/3</f>
        <v>0</v>
      </c>
      <c r="I15" s="123" t="n">
        <f aca="false">('14.1н'!I15+'14.2н'!I15+'14.3н'!I15)/3</f>
        <v>0</v>
      </c>
      <c r="J15" s="123" t="n">
        <f aca="false">('14.1н'!J15+'14.2н'!J15+'14.3н'!J15)/3</f>
        <v>0</v>
      </c>
      <c r="K15" s="123" t="n">
        <f aca="false">('14.1н'!K15+'14.2н'!K15+'14.3н'!K15)/3</f>
        <v>0</v>
      </c>
      <c r="L15" s="123" t="n">
        <f aca="false">('14.1н'!L15+'14.2н'!L15+'14.3н'!L15)/3</f>
        <v>0</v>
      </c>
      <c r="M15" s="123" t="n">
        <f aca="false">('14.1н'!M15+'14.2н'!M15+'14.3н'!M15)/3</f>
        <v>0</v>
      </c>
      <c r="N15" s="123" t="n">
        <f aca="false">('14.1н'!N15+'14.2н'!N15+'14.3н'!N15)/3</f>
        <v>0</v>
      </c>
      <c r="O15" s="123" t="n">
        <f aca="false">('14.1н'!O15+'14.2н'!O15+'14.3н'!O15)/3</f>
        <v>0</v>
      </c>
      <c r="P15" s="123" t="n">
        <f aca="false">('14.1н'!P15+'14.2н'!P15+'14.3н'!P15)/3</f>
        <v>0</v>
      </c>
      <c r="Q15" s="123" t="n">
        <f aca="false">('14.1н'!Q15+'14.2н'!Q15+'14.3н'!Q15)/3</f>
        <v>0</v>
      </c>
      <c r="R15" s="123" t="n">
        <f aca="false">('14.1н'!B15+'14.2н'!B15+'14.3н'!B15)/3</f>
        <v>0.186945361115588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23" t="e">
        <f aca="false">('14.1н'!#ref!+'14.2н'!#ref!+'14.3н'!#ref!)/3</f>
        <v>#VALUE!</v>
      </c>
      <c r="D16" s="123" t="e">
        <f aca="false">('14.1н'!#ref!+'14.2н'!#ref!+'14.3н'!#ref!)/3</f>
        <v>#VALUE!</v>
      </c>
      <c r="E16" s="123" t="n">
        <f aca="false">('14.1н'!E16+'14.2н'!E16+'14.3н'!E16)/3</f>
        <v>0</v>
      </c>
      <c r="F16" s="123" t="n">
        <f aca="false">('14.1н'!F16+'14.2н'!F16+'14.3н'!F16)/3</f>
        <v>0</v>
      </c>
      <c r="G16" s="123" t="n">
        <f aca="false">('14.1н'!G16+'14.2н'!G16+'14.3н'!G16)/3</f>
        <v>0</v>
      </c>
      <c r="H16" s="123" t="n">
        <f aca="false">('14.1н'!H16+'14.2н'!H16+'14.3н'!H16)/3</f>
        <v>0</v>
      </c>
      <c r="I16" s="123" t="n">
        <f aca="false">('14.1н'!I16+'14.2н'!I16+'14.3н'!I16)/3</f>
        <v>0</v>
      </c>
      <c r="J16" s="123" t="n">
        <f aca="false">('14.1н'!J16+'14.2н'!J16+'14.3н'!J16)/3</f>
        <v>0</v>
      </c>
      <c r="K16" s="123" t="n">
        <f aca="false">('14.1н'!K16+'14.2н'!K16+'14.3н'!K16)/3</f>
        <v>0</v>
      </c>
      <c r="L16" s="123" t="n">
        <f aca="false">('14.1н'!L16+'14.2н'!L16+'14.3н'!L16)/3</f>
        <v>0</v>
      </c>
      <c r="M16" s="123" t="n">
        <f aca="false">('14.1н'!M16+'14.2н'!M16+'14.3н'!M16)/3</f>
        <v>0</v>
      </c>
      <c r="N16" s="123" t="n">
        <f aca="false">('14.1н'!N16+'14.2н'!N16+'14.3н'!N16)/3</f>
        <v>0</v>
      </c>
      <c r="O16" s="123" t="n">
        <f aca="false">('14.1н'!O16+'14.2н'!O16+'14.3н'!O16)/3</f>
        <v>0</v>
      </c>
      <c r="P16" s="123" t="n">
        <f aca="false">('14.1н'!P16+'14.2н'!P16+'14.3н'!P16)/3</f>
        <v>0</v>
      </c>
      <c r="Q16" s="123" t="n">
        <f aca="false">('14.1н'!Q16+'14.2н'!Q16+'14.3н'!Q16)/3</f>
        <v>0</v>
      </c>
      <c r="R16" s="123" t="n">
        <f aca="false">('14.1н'!B16+'14.2н'!B16+'14.3н'!B16)/3</f>
        <v>0.225739838535825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23" t="e">
        <f aca="false">('14.1н'!#ref!+'14.2н'!#ref!+'14.3н'!#ref!)/3</f>
        <v>#VALUE!</v>
      </c>
      <c r="D17" s="123" t="e">
        <f aca="false">('14.1н'!#ref!+'14.2н'!#ref!+'14.3н'!#ref!)/3</f>
        <v>#VALUE!</v>
      </c>
      <c r="E17" s="123" t="n">
        <f aca="false">('14.1н'!E17+'14.2н'!E17+'14.3н'!E17)/3</f>
        <v>0</v>
      </c>
      <c r="F17" s="123" t="n">
        <f aca="false">('14.1н'!F17+'14.2н'!F17+'14.3н'!F17)/3</f>
        <v>0</v>
      </c>
      <c r="G17" s="123" t="n">
        <f aca="false">('14.1н'!G17+'14.2н'!G17+'14.3н'!G17)/3</f>
        <v>0</v>
      </c>
      <c r="H17" s="123" t="n">
        <f aca="false">('14.1н'!H17+'14.2н'!H17+'14.3н'!H17)/3</f>
        <v>0</v>
      </c>
      <c r="I17" s="123" t="n">
        <f aca="false">('14.1н'!I17+'14.2н'!I17+'14.3н'!I17)/3</f>
        <v>0</v>
      </c>
      <c r="J17" s="123" t="n">
        <f aca="false">('14.1н'!J17+'14.2н'!J17+'14.3н'!J17)/3</f>
        <v>0</v>
      </c>
      <c r="K17" s="123" t="n">
        <f aca="false">('14.1н'!K17+'14.2н'!K17+'14.3н'!K17)/3</f>
        <v>0</v>
      </c>
      <c r="L17" s="123" t="n">
        <f aca="false">('14.1н'!L17+'14.2н'!L17+'14.3н'!L17)/3</f>
        <v>0</v>
      </c>
      <c r="M17" s="123" t="n">
        <f aca="false">('14.1н'!M17+'14.2н'!M17+'14.3н'!M17)/3</f>
        <v>0</v>
      </c>
      <c r="N17" s="123" t="n">
        <f aca="false">('14.1н'!N17+'14.2н'!N17+'14.3н'!N17)/3</f>
        <v>0</v>
      </c>
      <c r="O17" s="123" t="n">
        <f aca="false">('14.1н'!O17+'14.2н'!O17+'14.3н'!O17)/3</f>
        <v>0</v>
      </c>
      <c r="P17" s="123" t="n">
        <f aca="false">('14.1н'!P17+'14.2н'!P17+'14.3н'!P17)/3</f>
        <v>0</v>
      </c>
      <c r="Q17" s="123" t="n">
        <f aca="false">('14.1н'!Q17+'14.2н'!Q17+'14.3н'!Q17)/3</f>
        <v>0</v>
      </c>
      <c r="R17" s="123" t="n">
        <f aca="false">('14.1н'!B17+'14.2н'!B17+'14.3н'!B17)/3</f>
        <v>0.425844418941784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23" t="e">
        <f aca="false">('14.1н'!#ref!+'14.2н'!#ref!+'14.3н'!#ref!)/3</f>
        <v>#VALUE!</v>
      </c>
      <c r="D18" s="123" t="e">
        <f aca="false">('14.1н'!#ref!+'14.2н'!#ref!+'14.3н'!#ref!)/3</f>
        <v>#VALUE!</v>
      </c>
      <c r="E18" s="123" t="n">
        <f aca="false">('14.1н'!E18+'14.2н'!E18+'14.3н'!E18)/3</f>
        <v>0</v>
      </c>
      <c r="F18" s="123" t="n">
        <f aca="false">('14.1н'!F18+'14.2н'!F18+'14.3н'!F18)/3</f>
        <v>0</v>
      </c>
      <c r="G18" s="123" t="n">
        <f aca="false">('14.1н'!G18+'14.2н'!G18+'14.3н'!G18)/3</f>
        <v>0</v>
      </c>
      <c r="H18" s="123" t="n">
        <f aca="false">('14.1н'!H18+'14.2н'!H18+'14.3н'!H18)/3</f>
        <v>0</v>
      </c>
      <c r="I18" s="123" t="n">
        <f aca="false">('14.1н'!I18+'14.2н'!I18+'14.3н'!I18)/3</f>
        <v>0</v>
      </c>
      <c r="J18" s="123" t="n">
        <f aca="false">('14.1н'!J18+'14.2н'!J18+'14.3н'!J18)/3</f>
        <v>0</v>
      </c>
      <c r="K18" s="123" t="n">
        <f aca="false">('14.1н'!K18+'14.2н'!K18+'14.3н'!K18)/3</f>
        <v>0</v>
      </c>
      <c r="L18" s="123" t="n">
        <f aca="false">('14.1н'!L18+'14.2н'!L18+'14.3н'!L18)/3</f>
        <v>0</v>
      </c>
      <c r="M18" s="123" t="n">
        <f aca="false">('14.1н'!M18+'14.2н'!M18+'14.3н'!M18)/3</f>
        <v>0</v>
      </c>
      <c r="N18" s="123" t="n">
        <f aca="false">('14.1н'!N18+'14.2н'!N18+'14.3н'!N18)/3</f>
        <v>0</v>
      </c>
      <c r="O18" s="123" t="n">
        <f aca="false">('14.1н'!O18+'14.2н'!O18+'14.3н'!O18)/3</f>
        <v>0</v>
      </c>
      <c r="P18" s="123" t="n">
        <f aca="false">('14.1н'!P18+'14.2н'!P18+'14.3н'!P18)/3</f>
        <v>0</v>
      </c>
      <c r="Q18" s="123" t="n">
        <f aca="false">('14.1н'!Q18+'14.2н'!Q18+'14.3н'!Q18)/3</f>
        <v>0</v>
      </c>
      <c r="R18" s="123" t="n">
        <f aca="false">('14.1н'!B18+'14.2н'!B18+'14.3н'!B18)/3</f>
        <v>0.202920183223931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23" t="e">
        <f aca="false">('14.1н'!#ref!+'14.2н'!#ref!+'14.3н'!#ref!)/3</f>
        <v>#VALUE!</v>
      </c>
      <c r="D19" s="123" t="e">
        <f aca="false">('14.1н'!#ref!+'14.2н'!#ref!+'14.3н'!#ref!)/3</f>
        <v>#VALUE!</v>
      </c>
      <c r="E19" s="123" t="n">
        <f aca="false">('14.1н'!E19+'14.2н'!E19+'14.3н'!E19)/3</f>
        <v>0</v>
      </c>
      <c r="F19" s="123" t="n">
        <f aca="false">('14.1н'!F19+'14.2н'!F19+'14.3н'!F19)/3</f>
        <v>0</v>
      </c>
      <c r="G19" s="123" t="n">
        <f aca="false">('14.1н'!G19+'14.2н'!G19+'14.3н'!G19)/3</f>
        <v>0</v>
      </c>
      <c r="H19" s="123" t="n">
        <f aca="false">('14.1н'!H19+'14.2н'!H19+'14.3н'!H19)/3</f>
        <v>0</v>
      </c>
      <c r="I19" s="123" t="n">
        <f aca="false">('14.1н'!I19+'14.2н'!I19+'14.3н'!I19)/3</f>
        <v>0</v>
      </c>
      <c r="J19" s="123" t="n">
        <f aca="false">('14.1н'!J19+'14.2н'!J19+'14.3н'!J19)/3</f>
        <v>0</v>
      </c>
      <c r="K19" s="123" t="n">
        <f aca="false">('14.1н'!K19+'14.2н'!K19+'14.3н'!K19)/3</f>
        <v>0</v>
      </c>
      <c r="L19" s="123" t="n">
        <f aca="false">('14.1н'!L19+'14.2н'!L19+'14.3н'!L19)/3</f>
        <v>0</v>
      </c>
      <c r="M19" s="123" t="n">
        <f aca="false">('14.1н'!M19+'14.2н'!M19+'14.3н'!M19)/3</f>
        <v>0</v>
      </c>
      <c r="N19" s="123" t="n">
        <f aca="false">('14.1н'!N19+'14.2н'!N19+'14.3н'!N19)/3</f>
        <v>0</v>
      </c>
      <c r="O19" s="123" t="n">
        <f aca="false">('14.1н'!O19+'14.2н'!O19+'14.3н'!O19)/3</f>
        <v>0</v>
      </c>
      <c r="P19" s="123" t="n">
        <f aca="false">('14.1н'!P19+'14.2н'!P19+'14.3н'!P19)/3</f>
        <v>0</v>
      </c>
      <c r="Q19" s="123" t="n">
        <f aca="false">('14.1н'!Q19+'14.2н'!Q19+'14.3н'!Q19)/3</f>
        <v>0</v>
      </c>
      <c r="R19" s="123" t="n">
        <f aca="false">('14.1н'!B19+'14.2н'!B19+'14.3н'!B19)/3</f>
        <v>0.294867589473059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23" t="e">
        <f aca="false">('14.1н'!#ref!+'14.2н'!#ref!+'14.3н'!#ref!)/3</f>
        <v>#VALUE!</v>
      </c>
      <c r="D20" s="123" t="e">
        <f aca="false">('14.1н'!#ref!+'14.2н'!#ref!+'14.3н'!#ref!)/3</f>
        <v>#VALUE!</v>
      </c>
      <c r="E20" s="123" t="n">
        <f aca="false">('14.1н'!E20+'14.2н'!E20+'14.3н'!E20)/3</f>
        <v>0</v>
      </c>
      <c r="F20" s="123" t="n">
        <f aca="false">('14.1н'!F20+'14.2н'!F20+'14.3н'!F20)/3</f>
        <v>0</v>
      </c>
      <c r="G20" s="123" t="n">
        <f aca="false">('14.1н'!G20+'14.2н'!G20+'14.3н'!G20)/3</f>
        <v>0</v>
      </c>
      <c r="H20" s="123" t="n">
        <f aca="false">('14.1н'!H20+'14.2н'!H20+'14.3н'!H20)/3</f>
        <v>0</v>
      </c>
      <c r="I20" s="123" t="n">
        <f aca="false">('14.1н'!I20+'14.2н'!I20+'14.3н'!I20)/3</f>
        <v>0</v>
      </c>
      <c r="J20" s="123" t="n">
        <f aca="false">('14.1н'!J20+'14.2н'!J20+'14.3н'!J20)/3</f>
        <v>0</v>
      </c>
      <c r="K20" s="123" t="n">
        <f aca="false">('14.1н'!K20+'14.2н'!K20+'14.3н'!K20)/3</f>
        <v>0</v>
      </c>
      <c r="L20" s="123" t="n">
        <f aca="false">('14.1н'!L20+'14.2н'!L20+'14.3н'!L20)/3</f>
        <v>0</v>
      </c>
      <c r="M20" s="123" t="n">
        <f aca="false">('14.1н'!M20+'14.2н'!M20+'14.3н'!M20)/3</f>
        <v>0</v>
      </c>
      <c r="N20" s="123" t="n">
        <f aca="false">('14.1н'!N20+'14.2н'!N20+'14.3н'!N20)/3</f>
        <v>0</v>
      </c>
      <c r="O20" s="123" t="n">
        <f aca="false">('14.1н'!O20+'14.2н'!O20+'14.3н'!O20)/3</f>
        <v>0</v>
      </c>
      <c r="P20" s="123" t="n">
        <f aca="false">('14.1н'!P20+'14.2н'!P20+'14.3н'!P20)/3</f>
        <v>0</v>
      </c>
      <c r="Q20" s="123" t="n">
        <f aca="false">('14.1н'!Q20+'14.2н'!Q20+'14.3н'!Q20)/3</f>
        <v>0</v>
      </c>
      <c r="R20" s="123" t="n">
        <f aca="false">('14.1н'!B20+'14.2н'!B20+'14.3н'!B20)/3</f>
        <v>0.162712873328242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23"/>
      <c r="D21" s="123" t="e">
        <f aca="false">('14.1н'!#ref!+'14.2н'!#ref!+'14.3н'!#ref!)/3</f>
        <v>#VALUE!</v>
      </c>
      <c r="E21" s="123" t="n">
        <f aca="false">('14.1н'!E21+'14.2н'!E21+'14.3н'!E21)/3</f>
        <v>0</v>
      </c>
      <c r="F21" s="123" t="n">
        <f aca="false">('14.1н'!F21+'14.2н'!F21+'14.3н'!F21)/3</f>
        <v>0</v>
      </c>
      <c r="G21" s="123" t="n">
        <f aca="false">('14.1н'!G21+'14.2н'!G21+'14.3н'!G21)/3</f>
        <v>0</v>
      </c>
      <c r="H21" s="123" t="n">
        <f aca="false">('14.1н'!H21+'14.2н'!H21+'14.3н'!H21)/3</f>
        <v>0</v>
      </c>
      <c r="I21" s="123" t="n">
        <f aca="false">('14.1н'!I21+'14.2н'!I21+'14.3н'!I21)/3</f>
        <v>0</v>
      </c>
      <c r="J21" s="123" t="n">
        <f aca="false">('14.1н'!J21+'14.2н'!J21+'14.3н'!J21)/3</f>
        <v>0</v>
      </c>
      <c r="K21" s="123" t="n">
        <f aca="false">('14.1н'!K21+'14.2н'!K21+'14.3н'!K21)/3</f>
        <v>0</v>
      </c>
      <c r="L21" s="123" t="n">
        <f aca="false">('14.1н'!L21+'14.2н'!L21+'14.3н'!L21)/3</f>
        <v>0</v>
      </c>
      <c r="M21" s="123" t="n">
        <f aca="false">('14.1н'!M21+'14.2н'!M21+'14.3н'!M21)/3</f>
        <v>0</v>
      </c>
      <c r="N21" s="123" t="n">
        <f aca="false">('14.1н'!N21+'14.2н'!N21+'14.3н'!N21)/3</f>
        <v>0</v>
      </c>
      <c r="O21" s="123" t="n">
        <f aca="false">('14.1н'!O21+'14.2н'!O21+'14.3н'!O21)/3</f>
        <v>0</v>
      </c>
      <c r="P21" s="123" t="n">
        <f aca="false">('14.1н'!P21+'14.2н'!P21+'14.3н'!P21)/3</f>
        <v>0</v>
      </c>
      <c r="Q21" s="123" t="n">
        <f aca="false">('14.1н'!Q21+'14.2н'!Q21+'14.3н'!Q21)/3</f>
        <v>0</v>
      </c>
      <c r="R21" s="123" t="n">
        <f aca="false">('14.1н'!B21+'14.2н'!B21+'14.3н'!B21)/3</f>
        <v>0.0845398609600455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23" t="e">
        <f aca="false">('14.1н'!#ref!+'14.2н'!#ref!+'14.3н'!#ref!)/3</f>
        <v>#VALUE!</v>
      </c>
      <c r="D22" s="123" t="e">
        <f aca="false">('14.1н'!#ref!+'14.2н'!#ref!+'14.3н'!#ref!)/3</f>
        <v>#VALUE!</v>
      </c>
      <c r="E22" s="123" t="n">
        <f aca="false">('14.1н'!E22+'14.2н'!E22+'14.3н'!E22)/3</f>
        <v>0</v>
      </c>
      <c r="F22" s="123" t="n">
        <f aca="false">('14.1н'!F22+'14.2н'!F22+'14.3н'!F22)/3</f>
        <v>0</v>
      </c>
      <c r="G22" s="123" t="n">
        <f aca="false">('14.1н'!G22+'14.2н'!G22+'14.3н'!G22)/3</f>
        <v>0</v>
      </c>
      <c r="H22" s="123" t="n">
        <f aca="false">('14.1н'!H22+'14.2н'!H22+'14.3н'!H22)/3</f>
        <v>0</v>
      </c>
      <c r="I22" s="123" t="n">
        <f aca="false">('14.1н'!I22+'14.2н'!I22+'14.3н'!I22)/3</f>
        <v>0</v>
      </c>
      <c r="J22" s="123" t="n">
        <f aca="false">('14.1н'!J22+'14.2н'!J22+'14.3н'!J22)/3</f>
        <v>0</v>
      </c>
      <c r="K22" s="123" t="n">
        <f aca="false">('14.1н'!K22+'14.2н'!K22+'14.3н'!K22)/3</f>
        <v>0</v>
      </c>
      <c r="L22" s="123" t="n">
        <f aca="false">('14.1н'!L22+'14.2н'!L22+'14.3н'!L22)/3</f>
        <v>0</v>
      </c>
      <c r="M22" s="123" t="n">
        <f aca="false">('14.1н'!M22+'14.2н'!M22+'14.3н'!M22)/3</f>
        <v>0</v>
      </c>
      <c r="N22" s="123" t="n">
        <f aca="false">('14.1н'!N22+'14.2н'!N22+'14.3н'!N22)/3</f>
        <v>0</v>
      </c>
      <c r="O22" s="123" t="n">
        <f aca="false">('14.1н'!O22+'14.2н'!O22+'14.3н'!O22)/3</f>
        <v>0</v>
      </c>
      <c r="P22" s="123" t="n">
        <f aca="false">('14.1н'!P22+'14.2н'!P22+'14.3н'!P22)/3</f>
        <v>0</v>
      </c>
      <c r="Q22" s="123" t="n">
        <f aca="false">('14.1н'!Q22+'14.2н'!Q22+'14.3н'!Q22)/3</f>
        <v>0</v>
      </c>
      <c r="R22" s="123" t="n">
        <f aca="false">('14.1н'!B22+'14.2н'!B22+'14.3н'!B22)/3</f>
        <v>0.0565201292218737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23" t="e">
        <f aca="false">('14.1н'!#ref!+'14.2н'!#ref!+'14.3н'!#ref!)/3</f>
        <v>#VALUE!</v>
      </c>
      <c r="D23" s="123" t="e">
        <f aca="false">('14.1н'!#ref!+'14.2н'!#ref!+'14.3н'!#ref!)/3</f>
        <v>#VALUE!</v>
      </c>
      <c r="E23" s="123" t="n">
        <f aca="false">('14.1н'!E23+'14.2н'!E23+'14.3н'!E23)/3</f>
        <v>0</v>
      </c>
      <c r="F23" s="123" t="n">
        <f aca="false">('14.1н'!F23+'14.2н'!F23+'14.3н'!F23)/3</f>
        <v>0</v>
      </c>
      <c r="G23" s="123" t="n">
        <f aca="false">('14.1н'!G23+'14.2н'!G23+'14.3н'!G23)/3</f>
        <v>0</v>
      </c>
      <c r="H23" s="123" t="n">
        <f aca="false">('14.1н'!H23+'14.2н'!H23+'14.3н'!H23)/3</f>
        <v>0</v>
      </c>
      <c r="I23" s="123" t="n">
        <f aca="false">('14.1н'!I23+'14.2н'!I23+'14.3н'!I23)/3</f>
        <v>0</v>
      </c>
      <c r="J23" s="123" t="n">
        <f aca="false">('14.1н'!J23+'14.2н'!J23+'14.3н'!J23)/3</f>
        <v>0</v>
      </c>
      <c r="K23" s="123" t="n">
        <f aca="false">('14.1н'!K23+'14.2н'!K23+'14.3н'!K23)/3</f>
        <v>0</v>
      </c>
      <c r="L23" s="123" t="n">
        <f aca="false">('14.1н'!L23+'14.2н'!L23+'14.3н'!L23)/3</f>
        <v>0</v>
      </c>
      <c r="M23" s="123" t="n">
        <f aca="false">('14.1н'!M23+'14.2н'!M23+'14.3н'!M23)/3</f>
        <v>0</v>
      </c>
      <c r="N23" s="123" t="n">
        <f aca="false">('14.1н'!N23+'14.2н'!N23+'14.3н'!N23)/3</f>
        <v>0</v>
      </c>
      <c r="O23" s="123" t="n">
        <f aca="false">('14.1н'!O23+'14.2н'!O23+'14.3н'!O23)/3</f>
        <v>0</v>
      </c>
      <c r="P23" s="123" t="n">
        <f aca="false">('14.1н'!P23+'14.2н'!P23+'14.3н'!P23)/3</f>
        <v>0</v>
      </c>
      <c r="Q23" s="123" t="n">
        <f aca="false">('14.1н'!Q23+'14.2н'!Q23+'14.3н'!Q23)/3</f>
        <v>0</v>
      </c>
      <c r="R23" s="123" t="n">
        <f aca="false">('14.1н'!B23+'14.2н'!B23+'14.3н'!B23)/3</f>
        <v>0.12493808101144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23" t="e">
        <f aca="false">('14.1н'!#ref!+'14.2н'!#ref!+'14.3н'!#ref!)/3</f>
        <v>#VALUE!</v>
      </c>
      <c r="D24" s="123" t="e">
        <f aca="false">('14.1н'!#ref!+'14.2н'!#ref!+'14.3н'!#ref!)/3</f>
        <v>#VALUE!</v>
      </c>
      <c r="E24" s="123" t="n">
        <f aca="false">('14.1н'!E24+'14.2н'!E24+'14.3н'!E24)/3</f>
        <v>0</v>
      </c>
      <c r="F24" s="123" t="n">
        <f aca="false">('14.1н'!F24+'14.2н'!F24+'14.3н'!F24)/3</f>
        <v>0</v>
      </c>
      <c r="G24" s="123" t="n">
        <f aca="false">('14.1н'!G24+'14.2н'!G24+'14.3н'!G24)/3</f>
        <v>0</v>
      </c>
      <c r="H24" s="123" t="n">
        <f aca="false">('14.1н'!H24+'14.2н'!H24+'14.3н'!H24)/3</f>
        <v>0</v>
      </c>
      <c r="I24" s="123" t="n">
        <f aca="false">('14.1н'!I24+'14.2н'!I24+'14.3н'!I24)/3</f>
        <v>0</v>
      </c>
      <c r="J24" s="123" t="n">
        <f aca="false">('14.1н'!J24+'14.2н'!J24+'14.3н'!J24)/3</f>
        <v>0</v>
      </c>
      <c r="K24" s="123" t="n">
        <f aca="false">('14.1н'!K24+'14.2н'!K24+'14.3н'!K24)/3</f>
        <v>0</v>
      </c>
      <c r="L24" s="123" t="n">
        <f aca="false">('14.1н'!L24+'14.2н'!L24+'14.3н'!L24)/3</f>
        <v>0</v>
      </c>
      <c r="M24" s="123" t="n">
        <f aca="false">('14.1н'!M24+'14.2н'!M24+'14.3н'!M24)/3</f>
        <v>0</v>
      </c>
      <c r="N24" s="123" t="n">
        <f aca="false">('14.1н'!N24+'14.2н'!N24+'14.3н'!N24)/3</f>
        <v>0</v>
      </c>
      <c r="O24" s="123" t="n">
        <f aca="false">('14.1н'!O24+'14.2н'!O24+'14.3н'!O24)/3</f>
        <v>0</v>
      </c>
      <c r="P24" s="123" t="n">
        <f aca="false">('14.1н'!P24+'14.2н'!P24+'14.3н'!P24)/3</f>
        <v>0</v>
      </c>
      <c r="Q24" s="123" t="n">
        <f aca="false">('14.1н'!Q24+'14.2н'!Q24+'14.3н'!Q24)/3</f>
        <v>0</v>
      </c>
      <c r="R24" s="123" t="n">
        <f aca="false">('14.1н'!B24+'14.2н'!B24+'14.3н'!B24)/3</f>
        <v>0.0387841176601435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23" t="e">
        <f aca="false">('14.1н'!#ref!+'14.2н'!#ref!+'14.3н'!#ref!)/3</f>
        <v>#VALUE!</v>
      </c>
      <c r="D25" s="123" t="e">
        <f aca="false">('14.1н'!#ref!+'14.2н'!#ref!+'14.3н'!#ref!)/3</f>
        <v>#VALUE!</v>
      </c>
      <c r="E25" s="123" t="n">
        <f aca="false">('14.1н'!E25+'14.2н'!E25+'14.3н'!E25)/3</f>
        <v>0</v>
      </c>
      <c r="F25" s="123" t="n">
        <f aca="false">('14.1н'!F25+'14.2н'!F25+'14.3н'!F25)/3</f>
        <v>0</v>
      </c>
      <c r="G25" s="123" t="n">
        <f aca="false">('14.1н'!G25+'14.2н'!G25+'14.3н'!G25)/3</f>
        <v>0</v>
      </c>
      <c r="H25" s="123" t="n">
        <f aca="false">('14.1н'!H25+'14.2н'!H25+'14.3н'!H25)/3</f>
        <v>0</v>
      </c>
      <c r="I25" s="123" t="n">
        <f aca="false">('14.1н'!I25+'14.2н'!I25+'14.3н'!I25)/3</f>
        <v>0</v>
      </c>
      <c r="J25" s="123" t="n">
        <f aca="false">('14.1н'!J25+'14.2н'!J25+'14.3н'!J25)/3</f>
        <v>0</v>
      </c>
      <c r="K25" s="123" t="n">
        <f aca="false">('14.1н'!K25+'14.2н'!K25+'14.3н'!K25)/3</f>
        <v>0</v>
      </c>
      <c r="L25" s="123" t="n">
        <f aca="false">('14.1н'!L25+'14.2н'!L25+'14.3н'!L25)/3</f>
        <v>0</v>
      </c>
      <c r="M25" s="123" t="n">
        <f aca="false">('14.1н'!M25+'14.2н'!M25+'14.3н'!M25)/3</f>
        <v>0</v>
      </c>
      <c r="N25" s="123" t="n">
        <f aca="false">('14.1н'!N25+'14.2н'!N25+'14.3н'!N25)/3</f>
        <v>0</v>
      </c>
      <c r="O25" s="123" t="n">
        <f aca="false">('14.1н'!O25+'14.2н'!O25+'14.3н'!O25)/3</f>
        <v>0</v>
      </c>
      <c r="P25" s="123" t="n">
        <f aca="false">('14.1н'!P25+'14.2н'!P25+'14.3н'!P25)/3</f>
        <v>0</v>
      </c>
      <c r="Q25" s="123" t="n">
        <f aca="false">('14.1н'!Q25+'14.2н'!Q25+'14.3н'!Q25)/3</f>
        <v>0</v>
      </c>
      <c r="R25" s="123" t="n">
        <f aca="false">('14.1н'!B25+'14.2н'!B25+'14.3н'!B25)/3</f>
        <v>0.158788381281601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23" t="e">
        <f aca="false">('14.1н'!#ref!+'14.2н'!#ref!+'14.3н'!#ref!)/3</f>
        <v>#VALUE!</v>
      </c>
      <c r="D26" s="123" t="e">
        <f aca="false">('14.1н'!#ref!+'14.2н'!#ref!+'14.3н'!#ref!)/3</f>
        <v>#VALUE!</v>
      </c>
      <c r="E26" s="123" t="n">
        <f aca="false">('14.1н'!E26+'14.2н'!E26+'14.3н'!E26)/3</f>
        <v>0</v>
      </c>
      <c r="F26" s="123" t="n">
        <f aca="false">('14.1н'!F26+'14.2н'!F26+'14.3н'!F26)/3</f>
        <v>0</v>
      </c>
      <c r="G26" s="123" t="n">
        <f aca="false">('14.1н'!G26+'14.2н'!G26+'14.3н'!G26)/3</f>
        <v>0</v>
      </c>
      <c r="H26" s="123" t="n">
        <f aca="false">('14.1н'!H26+'14.2н'!H26+'14.3н'!H26)/3</f>
        <v>0</v>
      </c>
      <c r="I26" s="123" t="n">
        <f aca="false">('14.1н'!I26+'14.2н'!I26+'14.3н'!I26)/3</f>
        <v>0</v>
      </c>
      <c r="J26" s="123" t="n">
        <f aca="false">('14.1н'!J26+'14.2н'!J26+'14.3н'!J26)/3</f>
        <v>0</v>
      </c>
      <c r="K26" s="123" t="n">
        <f aca="false">('14.1н'!K26+'14.2н'!K26+'14.3н'!K26)/3</f>
        <v>0</v>
      </c>
      <c r="L26" s="123" t="n">
        <f aca="false">('14.1н'!L26+'14.2н'!L26+'14.3н'!L26)/3</f>
        <v>0</v>
      </c>
      <c r="M26" s="123" t="n">
        <f aca="false">('14.1н'!M26+'14.2н'!M26+'14.3н'!M26)/3</f>
        <v>0</v>
      </c>
      <c r="N26" s="123" t="n">
        <f aca="false">('14.1н'!N26+'14.2н'!N26+'14.3н'!N26)/3</f>
        <v>0</v>
      </c>
      <c r="O26" s="123" t="n">
        <f aca="false">('14.1н'!O26+'14.2н'!O26+'14.3н'!O26)/3</f>
        <v>0</v>
      </c>
      <c r="P26" s="123" t="n">
        <f aca="false">('14.1н'!P26+'14.2н'!P26+'14.3н'!P26)/3</f>
        <v>0</v>
      </c>
      <c r="Q26" s="123" t="n">
        <f aca="false">('14.1н'!Q26+'14.2н'!Q26+'14.3н'!Q26)/3</f>
        <v>0</v>
      </c>
      <c r="R26" s="123" t="n">
        <f aca="false">('14.1н'!B26+'14.2н'!B26+'14.3н'!B26)/3</f>
        <v>0.159670874970483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23" t="e">
        <f aca="false">('14.1н'!#ref!+'14.2н'!#ref!+'14.3н'!#ref!)/3</f>
        <v>#VALUE!</v>
      </c>
      <c r="D27" s="123" t="e">
        <f aca="false">('14.1н'!#ref!+'14.2н'!#ref!+'14.3н'!#ref!)/3</f>
        <v>#VALUE!</v>
      </c>
      <c r="E27" s="123" t="n">
        <f aca="false">('14.1н'!E27+'14.2н'!E27+'14.3н'!E27)/3</f>
        <v>0</v>
      </c>
      <c r="F27" s="123" t="n">
        <f aca="false">('14.1н'!F27+'14.2н'!F27+'14.3н'!F27)/3</f>
        <v>0</v>
      </c>
      <c r="G27" s="123" t="n">
        <f aca="false">('14.1н'!G27+'14.2н'!G27+'14.3н'!G27)/3</f>
        <v>0</v>
      </c>
      <c r="H27" s="123" t="n">
        <f aca="false">('14.1н'!H27+'14.2н'!H27+'14.3н'!H27)/3</f>
        <v>0</v>
      </c>
      <c r="I27" s="123" t="n">
        <f aca="false">('14.1н'!I27+'14.2н'!I27+'14.3н'!I27)/3</f>
        <v>0</v>
      </c>
      <c r="J27" s="123" t="n">
        <f aca="false">('14.1н'!J27+'14.2н'!J27+'14.3н'!J27)/3</f>
        <v>0</v>
      </c>
      <c r="K27" s="123" t="n">
        <f aca="false">('14.1н'!K27+'14.2н'!K27+'14.3н'!K27)/3</f>
        <v>0</v>
      </c>
      <c r="L27" s="123" t="n">
        <f aca="false">('14.1н'!L27+'14.2н'!L27+'14.3н'!L27)/3</f>
        <v>0</v>
      </c>
      <c r="M27" s="123" t="n">
        <f aca="false">('14.1н'!M27+'14.2н'!M27+'14.3н'!M27)/3</f>
        <v>0</v>
      </c>
      <c r="N27" s="123" t="n">
        <f aca="false">('14.1н'!N27+'14.2н'!N27+'14.3н'!N27)/3</f>
        <v>0</v>
      </c>
      <c r="O27" s="123" t="n">
        <f aca="false">('14.1н'!O27+'14.2н'!O27+'14.3н'!O27)/3</f>
        <v>0</v>
      </c>
      <c r="P27" s="123" t="n">
        <f aca="false">('14.1н'!P27+'14.2н'!P27+'14.3н'!P27)/3</f>
        <v>0</v>
      </c>
      <c r="Q27" s="123" t="n">
        <f aca="false">('14.1н'!Q27+'14.2н'!Q27+'14.3н'!Q27)/3</f>
        <v>0</v>
      </c>
      <c r="R27" s="123" t="n">
        <f aca="false">('14.1н'!B27+'14.2н'!B27+'14.3н'!B27)/3</f>
        <v>0.157256819350435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23" t="e">
        <f aca="false">('14.1н'!#ref!+'14.2н'!#ref!+'14.3н'!#ref!)/3</f>
        <v>#VALUE!</v>
      </c>
      <c r="D28" s="123" t="e">
        <f aca="false">('14.1н'!#ref!+'14.2н'!#ref!+'14.3н'!#ref!)/3</f>
        <v>#VALUE!</v>
      </c>
      <c r="E28" s="123" t="n">
        <f aca="false">('14.1н'!E28+'14.2н'!E28+'14.3н'!E28)/3</f>
        <v>0</v>
      </c>
      <c r="F28" s="123" t="n">
        <f aca="false">('14.1н'!F28+'14.2н'!F28+'14.3н'!F28)/3</f>
        <v>0</v>
      </c>
      <c r="G28" s="123" t="n">
        <f aca="false">('14.1н'!G28+'14.2н'!G28+'14.3н'!G28)/3</f>
        <v>0</v>
      </c>
      <c r="H28" s="123" t="n">
        <f aca="false">('14.1н'!H28+'14.2н'!H28+'14.3н'!H28)/3</f>
        <v>0</v>
      </c>
      <c r="I28" s="123" t="n">
        <f aca="false">('14.1н'!I28+'14.2н'!I28+'14.3н'!I28)/3</f>
        <v>0</v>
      </c>
      <c r="J28" s="123" t="n">
        <f aca="false">('14.1н'!J28+'14.2н'!J28+'14.3н'!J28)/3</f>
        <v>0</v>
      </c>
      <c r="K28" s="123" t="n">
        <f aca="false">('14.1н'!K28+'14.2н'!K28+'14.3н'!K28)/3</f>
        <v>0</v>
      </c>
      <c r="L28" s="123" t="n">
        <f aca="false">('14.1н'!L28+'14.2н'!L28+'14.3н'!L28)/3</f>
        <v>0</v>
      </c>
      <c r="M28" s="123" t="n">
        <f aca="false">('14.1н'!M28+'14.2н'!M28+'14.3н'!M28)/3</f>
        <v>0</v>
      </c>
      <c r="N28" s="123" t="n">
        <f aca="false">('14.1н'!N28+'14.2н'!N28+'14.3н'!N28)/3</f>
        <v>0</v>
      </c>
      <c r="O28" s="123" t="n">
        <f aca="false">('14.1н'!O28+'14.2н'!O28+'14.3н'!O28)/3</f>
        <v>0</v>
      </c>
      <c r="P28" s="123" t="n">
        <f aca="false">('14.1н'!P28+'14.2н'!P28+'14.3н'!P28)/3</f>
        <v>0</v>
      </c>
      <c r="Q28" s="123" t="n">
        <f aca="false">('14.1н'!Q28+'14.2н'!Q28+'14.3н'!Q28)/3</f>
        <v>0</v>
      </c>
      <c r="R28" s="123" t="n">
        <f aca="false">('14.1н'!B28+'14.2н'!B28+'14.3н'!B28)/3</f>
        <v>0.096862376277116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23" t="e">
        <f aca="false">('14.1н'!#ref!+'14.2н'!#ref!+'14.3н'!#ref!)/3</f>
        <v>#VALUE!</v>
      </c>
      <c r="D29" s="123" t="e">
        <f aca="false">('14.1н'!#ref!+'14.2н'!#ref!+'14.3н'!#ref!)/3</f>
        <v>#VALUE!</v>
      </c>
      <c r="E29" s="123" t="n">
        <f aca="false">('14.1н'!E29+'14.2н'!E29+'14.3н'!E29)/3</f>
        <v>0</v>
      </c>
      <c r="F29" s="123" t="n">
        <f aca="false">('14.1н'!F29+'14.2н'!F29+'14.3н'!F29)/3</f>
        <v>0</v>
      </c>
      <c r="G29" s="123" t="n">
        <f aca="false">('14.1н'!G29+'14.2н'!G29+'14.3н'!G29)/3</f>
        <v>0</v>
      </c>
      <c r="H29" s="123" t="n">
        <f aca="false">('14.1н'!H29+'14.2н'!H29+'14.3н'!H29)/3</f>
        <v>0</v>
      </c>
      <c r="I29" s="123" t="n">
        <f aca="false">('14.1н'!I29+'14.2н'!I29+'14.3н'!I29)/3</f>
        <v>0</v>
      </c>
      <c r="J29" s="123" t="n">
        <f aca="false">('14.1н'!J29+'14.2н'!J29+'14.3н'!J29)/3</f>
        <v>0</v>
      </c>
      <c r="K29" s="123" t="n">
        <f aca="false">('14.1н'!K29+'14.2н'!K29+'14.3н'!K29)/3</f>
        <v>0</v>
      </c>
      <c r="L29" s="123" t="n">
        <f aca="false">('14.1н'!L29+'14.2н'!L29+'14.3н'!L29)/3</f>
        <v>0</v>
      </c>
      <c r="M29" s="123" t="n">
        <f aca="false">('14.1н'!M29+'14.2н'!M29+'14.3н'!M29)/3</f>
        <v>0</v>
      </c>
      <c r="N29" s="123" t="n">
        <f aca="false">('14.1н'!N29+'14.2н'!N29+'14.3н'!N29)/3</f>
        <v>0</v>
      </c>
      <c r="O29" s="123" t="n">
        <f aca="false">('14.1н'!O29+'14.2н'!O29+'14.3н'!O29)/3</f>
        <v>0</v>
      </c>
      <c r="P29" s="123" t="n">
        <f aca="false">('14.1н'!P29+'14.2н'!P29+'14.3н'!P29)/3</f>
        <v>0</v>
      </c>
      <c r="Q29" s="123" t="n">
        <f aca="false">('14.1н'!Q29+'14.2н'!Q29+'14.3н'!Q29)/3</f>
        <v>0</v>
      </c>
      <c r="R29" s="123" t="n">
        <f aca="false">('14.1н'!B29+'14.2н'!B29+'14.3н'!B29)/3</f>
        <v>0.383141962758186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23" t="e">
        <f aca="false">('14.1н'!#ref!+'14.2н'!#ref!+'14.3н'!#ref!)/3</f>
        <v>#VALUE!</v>
      </c>
      <c r="D30" s="123" t="e">
        <f aca="false">('14.1н'!#ref!+'14.2н'!#ref!+'14.3н'!#ref!)/3</f>
        <v>#VALUE!</v>
      </c>
      <c r="E30" s="123" t="n">
        <f aca="false">('14.1н'!E30+'14.2н'!E30+'14.3н'!E30)/3</f>
        <v>0</v>
      </c>
      <c r="F30" s="123" t="n">
        <f aca="false">('14.1н'!F30+'14.2н'!F30+'14.3н'!F30)/3</f>
        <v>0</v>
      </c>
      <c r="G30" s="123" t="n">
        <f aca="false">('14.1н'!G30+'14.2н'!G30+'14.3н'!G30)/3</f>
        <v>0</v>
      </c>
      <c r="H30" s="123" t="n">
        <f aca="false">('14.1н'!H30+'14.2н'!H30+'14.3н'!H30)/3</f>
        <v>0</v>
      </c>
      <c r="I30" s="123" t="n">
        <f aca="false">('14.1н'!I30+'14.2н'!I30+'14.3н'!I30)/3</f>
        <v>0</v>
      </c>
      <c r="J30" s="123" t="n">
        <f aca="false">('14.1н'!J30+'14.2н'!J30+'14.3н'!J30)/3</f>
        <v>0</v>
      </c>
      <c r="K30" s="123" t="n">
        <f aca="false">('14.1н'!K30+'14.2н'!K30+'14.3н'!K30)/3</f>
        <v>0</v>
      </c>
      <c r="L30" s="123" t="n">
        <f aca="false">('14.1н'!L30+'14.2н'!L30+'14.3н'!L30)/3</f>
        <v>0</v>
      </c>
      <c r="M30" s="123" t="n">
        <f aca="false">('14.1н'!M30+'14.2н'!M30+'14.3н'!M30)/3</f>
        <v>0</v>
      </c>
      <c r="N30" s="123" t="n">
        <f aca="false">('14.1н'!N30+'14.2н'!N30+'14.3н'!N30)/3</f>
        <v>0</v>
      </c>
      <c r="O30" s="123" t="n">
        <f aca="false">('14.1н'!O30+'14.2н'!O30+'14.3н'!O30)/3</f>
        <v>0</v>
      </c>
      <c r="P30" s="123" t="n">
        <f aca="false">('14.1н'!P30+'14.2н'!P30+'14.3н'!P30)/3</f>
        <v>0</v>
      </c>
      <c r="Q30" s="123"/>
      <c r="R30" s="123" t="n">
        <f aca="false">('14.1н'!B30+'14.2н'!B30+'14.3н'!B30)/3</f>
        <v>0.0872960824658919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3"/>
      <c r="D31" s="123"/>
      <c r="E31" s="123"/>
      <c r="F31" s="123"/>
      <c r="G31" s="123"/>
      <c r="H31" s="123"/>
      <c r="I31" s="123"/>
      <c r="J31" s="123" t="n">
        <f aca="false">('14.1н'!J31+'14.2н'!J31+'14.3н'!J31)/3</f>
        <v>0</v>
      </c>
      <c r="K31" s="123"/>
      <c r="L31" s="123" t="n">
        <f aca="false">('14.1н'!L31+'14.2н'!L31+'14.3н'!L31)/3</f>
        <v>0</v>
      </c>
      <c r="M31" s="123" t="n">
        <f aca="false">('14.1н'!M31+'14.2н'!M31+'14.3н'!M31)/3</f>
        <v>0</v>
      </c>
      <c r="N31" s="123" t="n">
        <f aca="false">('14.1н'!N31+'14.2н'!N31+'14.3н'!N31)/3</f>
        <v>0</v>
      </c>
      <c r="O31" s="123" t="n">
        <f aca="false">('14.1н'!O31+'14.2н'!O31+'14.3н'!O31)/3</f>
        <v>0</v>
      </c>
      <c r="P31" s="123" t="n">
        <f aca="false">('14.1н'!P31+'14.2н'!P31+'14.3н'!P31)/3</f>
        <v>0</v>
      </c>
      <c r="Q31" s="123" t="n">
        <f aca="false">('14.1н'!Q31+'14.2н'!Q31+'14.3н'!Q31)/3</f>
        <v>0</v>
      </c>
      <c r="R31" s="123" t="n">
        <f aca="false">('14.1н'!B31+'14.2н'!B31+'14.3н'!B31)/3</f>
        <v>0.00479904223774734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 t="n">
        <f aca="false">('14.1н'!L32+'14.2н'!L32+'14.3н'!L32)/3</f>
        <v>0</v>
      </c>
      <c r="M32" s="123" t="n">
        <f aca="false">('14.1н'!M32+'14.2н'!M32+'14.3н'!M32)/3</f>
        <v>0</v>
      </c>
      <c r="N32" s="123" t="n">
        <f aca="false">('14.1н'!N32+'14.2н'!N32+'14.3н'!N32)/3</f>
        <v>0</v>
      </c>
      <c r="O32" s="123" t="n">
        <f aca="false">('14.1н'!O32+'14.2н'!O32+'14.3н'!O32)/3</f>
        <v>0</v>
      </c>
      <c r="P32" s="123" t="n">
        <f aca="false">('14.1н'!P32+'14.2н'!P32+'14.3н'!P32)/3</f>
        <v>0</v>
      </c>
      <c r="Q32" s="123" t="n">
        <f aca="false">('14.1н'!Q32+'14.2н'!Q32+'14.3н'!Q32)/3</f>
        <v>0</v>
      </c>
      <c r="R32" s="123" t="n">
        <f aca="false">('14.1н'!B32+'14.2н'!B32+'14.3н'!B32)/3</f>
        <v>0.197685858836225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23" t="e">
        <f aca="false">('14.1н'!#ref!+'14.2н'!#ref!+'14.3н'!#ref!)/3</f>
        <v>#VALUE!</v>
      </c>
      <c r="D33" s="123" t="e">
        <f aca="false">('14.1н'!#ref!+'14.2н'!#ref!+'14.3н'!#ref!)/3</f>
        <v>#VALUE!</v>
      </c>
      <c r="E33" s="123" t="n">
        <f aca="false">('14.1н'!E33+'14.2н'!E33+'14.3н'!E33)/3</f>
        <v>0</v>
      </c>
      <c r="F33" s="123" t="n">
        <f aca="false">('14.1н'!F33+'14.2н'!F33+'14.3н'!F33)/3</f>
        <v>0</v>
      </c>
      <c r="G33" s="123" t="n">
        <f aca="false">('14.1н'!G33+'14.2н'!G33+'14.3н'!G33)/3</f>
        <v>0</v>
      </c>
      <c r="H33" s="123" t="n">
        <f aca="false">('14.1н'!H33+'14.2н'!H33+'14.3н'!H33)/3</f>
        <v>0</v>
      </c>
      <c r="I33" s="123" t="n">
        <f aca="false">('14.1н'!I33+'14.2н'!I33+'14.3н'!I33)/3</f>
        <v>0</v>
      </c>
      <c r="J33" s="123" t="n">
        <f aca="false">('14.1н'!J33+'14.2н'!J33+'14.3н'!J33)/3</f>
        <v>0</v>
      </c>
      <c r="K33" s="123" t="n">
        <f aca="false">('14.1н'!K33+'14.2н'!K33+'14.3н'!K33)/3</f>
        <v>0</v>
      </c>
      <c r="L33" s="123" t="n">
        <f aca="false">('14.1н'!L33+'14.2н'!L33+'14.3н'!L33)/3</f>
        <v>0</v>
      </c>
      <c r="M33" s="123" t="n">
        <f aca="false">('14.1н'!M33+'14.2н'!M33+'14.3н'!M33)/3</f>
        <v>0</v>
      </c>
      <c r="N33" s="123" t="n">
        <f aca="false">('14.1н'!N33+'14.2н'!N33+'14.3н'!N33)/3</f>
        <v>0</v>
      </c>
      <c r="O33" s="123" t="n">
        <f aca="false">('14.1н'!O33+'14.2н'!O33+'14.3н'!O33)/3</f>
        <v>0</v>
      </c>
      <c r="P33" s="123" t="n">
        <f aca="false">('14.1н'!P33+'14.2н'!P33+'14.3н'!P33)/3</f>
        <v>0</v>
      </c>
      <c r="Q33" s="123" t="n">
        <f aca="false">('14.1н'!Q33+'14.2н'!Q33+'14.3н'!Q33)/3</f>
        <v>0</v>
      </c>
      <c r="R33" s="123" t="n">
        <f aca="false">('14.1н'!B33+'14.2н'!B33+'14.3н'!B33)/3</f>
        <v>0.174533554061718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23" t="e">
        <f aca="false">('14.1н'!#ref!+'14.2н'!#ref!+'14.3н'!#ref!)/3</f>
        <v>#VALUE!</v>
      </c>
      <c r="D34" s="123" t="e">
        <f aca="false">('14.1н'!#ref!+'14.2н'!#ref!+'14.3н'!#ref!)/3</f>
        <v>#VALUE!</v>
      </c>
      <c r="E34" s="123" t="n">
        <f aca="false">('14.1н'!E34+'14.2н'!E34+'14.3н'!E34)/3</f>
        <v>0</v>
      </c>
      <c r="F34" s="123" t="n">
        <f aca="false">('14.1н'!F34+'14.2н'!F34+'14.3н'!F34)/3</f>
        <v>0</v>
      </c>
      <c r="G34" s="123" t="n">
        <f aca="false">('14.1н'!G34+'14.2н'!G34+'14.3н'!G34)/3</f>
        <v>0</v>
      </c>
      <c r="H34" s="123" t="n">
        <f aca="false">('14.1н'!H34+'14.2н'!H34+'14.3н'!H34)/3</f>
        <v>0</v>
      </c>
      <c r="I34" s="123" t="n">
        <f aca="false">('14.1н'!I34+'14.2н'!I34+'14.3н'!I34)/3</f>
        <v>0</v>
      </c>
      <c r="J34" s="123" t="n">
        <f aca="false">('14.1н'!J34+'14.2н'!J34+'14.3н'!J34)/3</f>
        <v>0</v>
      </c>
      <c r="K34" s="123" t="n">
        <f aca="false">('14.1н'!K34+'14.2н'!K34+'14.3н'!K34)/3</f>
        <v>0</v>
      </c>
      <c r="L34" s="123" t="n">
        <f aca="false">('14.1н'!L34+'14.2н'!L34+'14.3н'!L34)/3</f>
        <v>0</v>
      </c>
      <c r="M34" s="123" t="n">
        <f aca="false">('14.1н'!M34+'14.2н'!M34+'14.3н'!M34)/3</f>
        <v>0</v>
      </c>
      <c r="N34" s="123" t="n">
        <f aca="false">('14.1н'!N34+'14.2н'!N34+'14.3н'!N34)/3</f>
        <v>0</v>
      </c>
      <c r="O34" s="123" t="n">
        <f aca="false">('14.1н'!O34+'14.2н'!O34+'14.3н'!O34)/3</f>
        <v>0</v>
      </c>
      <c r="P34" s="123" t="n">
        <f aca="false">('14.1н'!P34+'14.2н'!P34+'14.3н'!P34)/3</f>
        <v>0</v>
      </c>
      <c r="Q34" s="123" t="n">
        <f aca="false">('14.1н'!Q34+'14.2н'!Q34+'14.3н'!Q34)/3</f>
        <v>0</v>
      </c>
      <c r="R34" s="123" t="n">
        <f aca="false">('14.1н'!B34+'14.2н'!B34+'14.3н'!B34)/3</f>
        <v>0.0445092449854895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23" t="e">
        <f aca="false">('14.1н'!#ref!+'14.2н'!#ref!+'14.3н'!#ref!)/3</f>
        <v>#VALUE!</v>
      </c>
      <c r="D35" s="123" t="e">
        <f aca="false">('14.1н'!#ref!+'14.2н'!#ref!+'14.3н'!#ref!)/3</f>
        <v>#VALUE!</v>
      </c>
      <c r="E35" s="123" t="n">
        <f aca="false">('14.1н'!E35+'14.2н'!E35+'14.3н'!E35)/3</f>
        <v>0</v>
      </c>
      <c r="F35" s="123" t="n">
        <f aca="false">('14.1н'!F35+'14.2н'!F35+'14.3н'!F35)/3</f>
        <v>0</v>
      </c>
      <c r="G35" s="123" t="n">
        <f aca="false">('14.1н'!G35+'14.2н'!G35+'14.3н'!G35)/3</f>
        <v>0</v>
      </c>
      <c r="H35" s="123" t="n">
        <f aca="false">('14.1н'!H35+'14.2н'!H35+'14.3н'!H35)/3</f>
        <v>0</v>
      </c>
      <c r="I35" s="123" t="n">
        <f aca="false">('14.1н'!I35+'14.2н'!I35+'14.3н'!I35)/3</f>
        <v>0</v>
      </c>
      <c r="J35" s="123" t="n">
        <f aca="false">('14.1н'!J35+'14.2н'!J35+'14.3н'!J35)/3</f>
        <v>0</v>
      </c>
      <c r="K35" s="123" t="n">
        <f aca="false">('14.1н'!K35+'14.2н'!K35+'14.3н'!K35)/3</f>
        <v>0</v>
      </c>
      <c r="L35" s="123" t="n">
        <f aca="false">('14.1н'!L35+'14.2н'!L35+'14.3н'!L35)/3</f>
        <v>0</v>
      </c>
      <c r="M35" s="123" t="n">
        <f aca="false">('14.1н'!M35+'14.2н'!M35+'14.3н'!M35)/3</f>
        <v>0</v>
      </c>
      <c r="N35" s="123" t="n">
        <f aca="false">('14.1н'!N35+'14.2н'!N35+'14.3н'!N35)/3</f>
        <v>0</v>
      </c>
      <c r="O35" s="123" t="n">
        <f aca="false">('14.1н'!O35+'14.2н'!O35+'14.3н'!O35)/3</f>
        <v>0</v>
      </c>
      <c r="P35" s="123" t="n">
        <f aca="false">('14.1н'!P35+'14.2н'!P35+'14.3н'!P35)/3</f>
        <v>0</v>
      </c>
      <c r="Q35" s="123" t="n">
        <f aca="false">('14.1н'!Q35+'14.2н'!Q35+'14.3н'!Q35)/3</f>
        <v>0</v>
      </c>
      <c r="R35" s="123" t="n">
        <f aca="false">('14.1н'!B35+'14.2н'!B35+'14.3н'!B35)/3</f>
        <v>0.0742941464085376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23" t="e">
        <f aca="false">('14.1н'!#ref!+'14.2н'!#ref!+'14.3н'!#ref!)/3</f>
        <v>#VALUE!</v>
      </c>
      <c r="D36" s="123" t="e">
        <f aca="false">('14.1н'!#ref!+'14.2н'!#ref!+'14.3н'!#ref!)/3</f>
        <v>#VALUE!</v>
      </c>
      <c r="E36" s="123" t="n">
        <f aca="false">('14.1н'!E36+'14.2н'!E36+'14.3н'!E36)/3</f>
        <v>0</v>
      </c>
      <c r="F36" s="123" t="n">
        <f aca="false">('14.1н'!F36+'14.2н'!F36+'14.3н'!F36)/3</f>
        <v>0</v>
      </c>
      <c r="G36" s="123" t="n">
        <f aca="false">('14.1н'!G36+'14.2н'!G36+'14.3н'!G36)/3</f>
        <v>0</v>
      </c>
      <c r="H36" s="123" t="n">
        <f aca="false">('14.1н'!H36+'14.2н'!H36+'14.3н'!H36)/3</f>
        <v>0</v>
      </c>
      <c r="I36" s="123" t="n">
        <f aca="false">('14.1н'!I36+'14.2н'!I36+'14.3н'!I36)/3</f>
        <v>0</v>
      </c>
      <c r="J36" s="123" t="n">
        <f aca="false">('14.1н'!J36+'14.2н'!J36+'14.3н'!J36)/3</f>
        <v>0</v>
      </c>
      <c r="K36" s="123" t="n">
        <f aca="false">('14.1н'!K36+'14.2н'!K36+'14.3н'!K36)/3</f>
        <v>0</v>
      </c>
      <c r="L36" s="123" t="n">
        <f aca="false">('14.1н'!L36+'14.2н'!L36+'14.3н'!L36)/3</f>
        <v>0</v>
      </c>
      <c r="M36" s="123" t="n">
        <f aca="false">('14.1н'!M36+'14.2н'!M36+'14.3н'!M36)/3</f>
        <v>0</v>
      </c>
      <c r="N36" s="123" t="n">
        <f aca="false">('14.1н'!N36+'14.2н'!N36+'14.3н'!N36)/3</f>
        <v>0</v>
      </c>
      <c r="O36" s="123" t="n">
        <f aca="false">('14.1н'!O36+'14.2н'!O36+'14.3н'!O36)/3</f>
        <v>0</v>
      </c>
      <c r="P36" s="123" t="n">
        <f aca="false">('14.1н'!P36+'14.2н'!P36+'14.3н'!P36)/3</f>
        <v>0</v>
      </c>
      <c r="Q36" s="123" t="n">
        <f aca="false">('14.1н'!Q36+'14.2н'!Q36+'14.3н'!Q36)/3</f>
        <v>0</v>
      </c>
      <c r="R36" s="123" t="n">
        <f aca="false">('14.1н'!B36+'14.2н'!B36+'14.3н'!B36)/3</f>
        <v>0.38006582877488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 t="n">
        <f aca="false">('14.1н'!L37+'14.2н'!L37+'14.3н'!L37)/3</f>
        <v>0</v>
      </c>
      <c r="M37" s="123"/>
      <c r="N37" s="123" t="n">
        <f aca="false">('14.1н'!N37+'14.2н'!N37+'14.3н'!N37)/3</f>
        <v>0</v>
      </c>
      <c r="O37" s="123" t="n">
        <f aca="false">('14.1н'!O37+'14.2н'!O37+'14.3н'!O37)/3</f>
        <v>0</v>
      </c>
      <c r="P37" s="123" t="n">
        <f aca="false">('14.1н'!P37+'14.2н'!P37+'14.3н'!P37)/3</f>
        <v>0</v>
      </c>
      <c r="Q37" s="123" t="n">
        <f aca="false">('14.1н'!Q37+'14.2н'!Q37+'14.3н'!Q37)/3</f>
        <v>0</v>
      </c>
      <c r="R37" s="123" t="n">
        <f aca="false">('14.1н'!B37+'14.2н'!B37+'14.3н'!B37)/3</f>
        <v>0.330819134626304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23" t="e">
        <f aca="false">('14.1н'!#ref!+'14.2н'!#ref!+'14.3н'!#ref!)/3</f>
        <v>#VALUE!</v>
      </c>
      <c r="D38" s="123" t="e">
        <f aca="false">('14.1н'!#ref!+'14.2н'!#ref!+'14.3н'!#ref!)/3</f>
        <v>#VALUE!</v>
      </c>
      <c r="E38" s="123" t="n">
        <f aca="false">('14.1н'!E38+'14.2н'!E38+'14.3н'!E38)/3</f>
        <v>0</v>
      </c>
      <c r="F38" s="123" t="n">
        <f aca="false">('14.1н'!F38+'14.2н'!F38+'14.3н'!F38)/3</f>
        <v>0</v>
      </c>
      <c r="G38" s="123" t="n">
        <f aca="false">('14.1н'!G38+'14.2н'!G38+'14.3н'!G38)/3</f>
        <v>0</v>
      </c>
      <c r="H38" s="123" t="n">
        <f aca="false">('14.1н'!H38+'14.2н'!H38+'14.3н'!H38)/3</f>
        <v>0</v>
      </c>
      <c r="I38" s="123" t="n">
        <f aca="false">('14.1н'!I38+'14.2н'!I38+'14.3н'!I38)/3</f>
        <v>0</v>
      </c>
      <c r="J38" s="123" t="n">
        <f aca="false">('14.1н'!J38+'14.2н'!J38+'14.3н'!J38)/3</f>
        <v>0</v>
      </c>
      <c r="K38" s="123" t="n">
        <f aca="false">('14.1н'!K38+'14.2н'!K38+'14.3н'!K38)/3</f>
        <v>0</v>
      </c>
      <c r="L38" s="123" t="n">
        <f aca="false">('14.1н'!L38+'14.2н'!L38+'14.3н'!L38)/3</f>
        <v>0</v>
      </c>
      <c r="M38" s="123" t="n">
        <f aca="false">('14.1н'!M38+'14.2н'!M38+'14.3н'!M38)/3</f>
        <v>0</v>
      </c>
      <c r="N38" s="123" t="n">
        <f aca="false">('14.1н'!N38+'14.2н'!N38+'14.3н'!N38)/3</f>
        <v>0</v>
      </c>
      <c r="O38" s="123" t="n">
        <f aca="false">('14.1н'!O38+'14.2н'!O38+'14.3н'!O38)/3</f>
        <v>0</v>
      </c>
      <c r="P38" s="123" t="n">
        <f aca="false">('14.1н'!P38+'14.2н'!P38+'14.3н'!P38)/3</f>
        <v>0</v>
      </c>
      <c r="Q38" s="123" t="n">
        <f aca="false">('14.1н'!Q38+'14.2н'!Q38+'14.3н'!Q38)/3</f>
        <v>0</v>
      </c>
      <c r="R38" s="123" t="n">
        <f aca="false">('14.1н'!B38+'14.2н'!B38+'14.3н'!B38)/3</f>
        <v>0.00752931772266751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3"/>
      <c r="D39" s="123"/>
      <c r="E39" s="123"/>
      <c r="F39" s="123"/>
      <c r="G39" s="123" t="n">
        <f aca="false">('14.1н'!G39+'14.2н'!G39+'14.3н'!G39)/3</f>
        <v>0</v>
      </c>
      <c r="H39" s="123" t="n">
        <f aca="false">('14.1н'!H39+'14.2н'!H39+'14.3н'!H39)/3</f>
        <v>0</v>
      </c>
      <c r="I39" s="123" t="n">
        <f aca="false">('14.1н'!I39+'14.2н'!I39+'14.3н'!I39)/3</f>
        <v>0</v>
      </c>
      <c r="J39" s="123" t="n">
        <f aca="false">('14.1н'!J39+'14.2н'!J39+'14.3н'!J39)/3</f>
        <v>0</v>
      </c>
      <c r="K39" s="123"/>
      <c r="L39" s="123" t="n">
        <f aca="false">('14.1н'!L39+'14.2н'!L39+'14.3н'!L39)/3</f>
        <v>0</v>
      </c>
      <c r="M39" s="123" t="n">
        <f aca="false">('14.1н'!M39+'14.2н'!M39+'14.3н'!M39)/3</f>
        <v>0</v>
      </c>
      <c r="N39" s="123"/>
      <c r="O39" s="123" t="n">
        <f aca="false">('14.1н'!O39+'14.2н'!O39+'14.3н'!O39)/3</f>
        <v>0</v>
      </c>
      <c r="P39" s="123"/>
      <c r="Q39" s="123"/>
      <c r="R39" s="123" t="n">
        <f aca="false">('14.1н'!B39+'14.2н'!B39+'14.3н'!B39)/3</f>
        <v>0.0244895612616681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23" t="e">
        <f aca="false">('14.1н'!#ref!+'14.2н'!#ref!+'14.3н'!#ref!)/3</f>
        <v>#VALUE!</v>
      </c>
      <c r="D40" s="123" t="e">
        <f aca="false">('14.1н'!#ref!+'14.2н'!#ref!+'14.3н'!#ref!)/3</f>
        <v>#VALUE!</v>
      </c>
      <c r="E40" s="123" t="n">
        <f aca="false">('14.1н'!E40+'14.2н'!E40+'14.3н'!E40)/3</f>
        <v>0</v>
      </c>
      <c r="F40" s="123" t="n">
        <f aca="false">('14.1н'!F40+'14.2н'!F40+'14.3н'!F40)/3</f>
        <v>0</v>
      </c>
      <c r="G40" s="123" t="n">
        <f aca="false">('14.1н'!G40+'14.2н'!G40+'14.3н'!G40)/3</f>
        <v>0</v>
      </c>
      <c r="H40" s="123" t="n">
        <f aca="false">('14.1н'!H40+'14.2н'!H40+'14.3н'!H40)/3</f>
        <v>0</v>
      </c>
      <c r="I40" s="123" t="n">
        <f aca="false">('14.1н'!I40+'14.2н'!I40+'14.3н'!I40)/3</f>
        <v>0</v>
      </c>
      <c r="J40" s="123" t="n">
        <f aca="false">('14.1н'!J40+'14.2н'!J40+'14.3н'!J40)/3</f>
        <v>0</v>
      </c>
      <c r="K40" s="123" t="n">
        <f aca="false">('14.1н'!K40+'14.2н'!K40+'14.3н'!K40)/3</f>
        <v>0</v>
      </c>
      <c r="L40" s="123" t="n">
        <f aca="false">('14.1н'!L40+'14.2н'!L40+'14.3н'!L40)/3</f>
        <v>0</v>
      </c>
      <c r="M40" s="123" t="n">
        <f aca="false">('14.1н'!M40+'14.2н'!M40+'14.3н'!M40)/3</f>
        <v>0</v>
      </c>
      <c r="N40" s="123" t="n">
        <f aca="false">('14.1н'!N40+'14.2н'!N40+'14.3н'!N40)/3</f>
        <v>0</v>
      </c>
      <c r="O40" s="123" t="n">
        <f aca="false">('14.1н'!O40+'14.2н'!O40+'14.3н'!O40)/3</f>
        <v>0</v>
      </c>
      <c r="P40" s="123" t="n">
        <f aca="false">('14.1н'!P40+'14.2н'!P40+'14.3н'!P40)/3</f>
        <v>0</v>
      </c>
      <c r="Q40" s="123" t="n">
        <f aca="false">('14.1н'!Q40+'14.2н'!Q40+'14.3н'!Q40)/3</f>
        <v>0</v>
      </c>
      <c r="R40" s="123" t="n">
        <f aca="false">('14.1н'!B40+'14.2н'!B40+'14.3н'!B40)/3</f>
        <v>0.0742790955154967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23" t="e">
        <f aca="false">('14.1н'!#ref!+'14.2н'!#ref!+'14.3н'!#ref!)/3</f>
        <v>#VALUE!</v>
      </c>
      <c r="D41" s="123" t="e">
        <f aca="false">('14.1н'!#ref!+'14.2н'!#ref!+'14.3н'!#ref!)/3</f>
        <v>#VALUE!</v>
      </c>
      <c r="E41" s="123" t="n">
        <f aca="false">('14.1н'!E41+'14.2н'!E41+'14.3н'!E41)/3</f>
        <v>0</v>
      </c>
      <c r="F41" s="123" t="n">
        <f aca="false">('14.1н'!F41+'14.2н'!F41+'14.3н'!F41)/3</f>
        <v>0</v>
      </c>
      <c r="G41" s="123" t="n">
        <f aca="false">('14.1н'!G41+'14.2н'!G41+'14.3н'!G41)/3</f>
        <v>0</v>
      </c>
      <c r="H41" s="123" t="n">
        <f aca="false">('14.1н'!H41+'14.2н'!H41+'14.3н'!H41)/3</f>
        <v>0</v>
      </c>
      <c r="I41" s="123" t="n">
        <f aca="false">('14.1н'!I41+'14.2н'!I41+'14.3н'!I41)/3</f>
        <v>0</v>
      </c>
      <c r="J41" s="123" t="n">
        <f aca="false">('14.1н'!J41+'14.2н'!J41+'14.3н'!J41)/3</f>
        <v>0</v>
      </c>
      <c r="K41" s="123" t="n">
        <f aca="false">('14.1н'!K41+'14.2н'!K41+'14.3н'!K41)/3</f>
        <v>0</v>
      </c>
      <c r="L41" s="123" t="n">
        <f aca="false">('14.1н'!L41+'14.2н'!L41+'14.3н'!L41)/3</f>
        <v>0</v>
      </c>
      <c r="M41" s="123" t="n">
        <f aca="false">('14.1н'!M41+'14.2н'!M41+'14.3н'!M41)/3</f>
        <v>0</v>
      </c>
      <c r="N41" s="123" t="n">
        <f aca="false">('14.1н'!N41+'14.2н'!N41+'14.3н'!N41)/3</f>
        <v>0</v>
      </c>
      <c r="O41" s="123" t="n">
        <f aca="false">('14.1н'!O41+'14.2н'!O41+'14.3н'!O41)/3</f>
        <v>0</v>
      </c>
      <c r="P41" s="123" t="n">
        <f aca="false">('14.1н'!P41+'14.2н'!P41+'14.3н'!P41)/3</f>
        <v>0</v>
      </c>
      <c r="Q41" s="123" t="n">
        <f aca="false">('14.1н'!Q41+'14.2н'!Q41+'14.3н'!Q41)/3</f>
        <v>0</v>
      </c>
      <c r="R41" s="123" t="n">
        <f aca="false">('14.1н'!B41+'14.2н'!B41+'14.3н'!B41)/3</f>
        <v>0.0401710279677355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23" t="e">
        <f aca="false">('14.1н'!#ref!+'14.2н'!#ref!+'14.3н'!#ref!)/3</f>
        <v>#VALUE!</v>
      </c>
      <c r="D42" s="123" t="e">
        <f aca="false">('14.1н'!#ref!+'14.2н'!#ref!+'14.3н'!#ref!)/3</f>
        <v>#VALUE!</v>
      </c>
      <c r="E42" s="123" t="n">
        <f aca="false">('14.1н'!E42+'14.2н'!E42+'14.3н'!E42)/3</f>
        <v>0</v>
      </c>
      <c r="F42" s="123"/>
      <c r="G42" s="123" t="n">
        <f aca="false">('14.1н'!G42+'14.2н'!G42+'14.3н'!G42)/3</f>
        <v>0</v>
      </c>
      <c r="H42" s="123" t="n">
        <f aca="false">('14.1н'!H42+'14.2н'!H42+'14.3н'!H42)/3</f>
        <v>0</v>
      </c>
      <c r="I42" s="123" t="n">
        <f aca="false">('14.1н'!I42+'14.2н'!I42+'14.3н'!I42)/3</f>
        <v>0</v>
      </c>
      <c r="J42" s="123" t="n">
        <f aca="false">('14.1н'!J42+'14.2н'!J42+'14.3н'!J42)/3</f>
        <v>0</v>
      </c>
      <c r="K42" s="123"/>
      <c r="L42" s="123" t="n">
        <f aca="false">('14.1н'!L42+'14.2н'!L42+'14.3н'!L42)/3</f>
        <v>0</v>
      </c>
      <c r="M42" s="123" t="n">
        <f aca="false">('14.1н'!M42+'14.2н'!M42+'14.3н'!M42)/3</f>
        <v>0</v>
      </c>
      <c r="N42" s="123" t="n">
        <f aca="false">('14.1н'!N42+'14.2н'!N42+'14.3н'!N42)/3</f>
        <v>0</v>
      </c>
      <c r="O42" s="123" t="n">
        <f aca="false">('14.1н'!O42+'14.2н'!O42+'14.3н'!O42)/3</f>
        <v>0</v>
      </c>
      <c r="P42" s="123" t="n">
        <f aca="false">('14.1н'!P42+'14.2н'!P42+'14.3н'!P42)/3</f>
        <v>0</v>
      </c>
      <c r="Q42" s="123" t="n">
        <f aca="false">('14.1н'!Q42+'14.2н'!Q42+'14.3н'!Q42)/3</f>
        <v>0</v>
      </c>
      <c r="R42" s="123" t="n">
        <f aca="false">('14.1н'!B42+'14.2н'!B42+'14.3н'!B42)/3</f>
        <v>0.00604490634507888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23"/>
      <c r="D43" s="123"/>
      <c r="E43" s="123"/>
      <c r="F43" s="123"/>
      <c r="G43" s="123"/>
      <c r="H43" s="123" t="n">
        <f aca="false">('14.1н'!H43+'14.2н'!H43+'14.3н'!H43)/3</f>
        <v>0</v>
      </c>
      <c r="I43" s="123" t="n">
        <f aca="false">('14.1н'!I43+'14.2н'!I43+'14.3н'!I43)/3</f>
        <v>0</v>
      </c>
      <c r="J43" s="123" t="n">
        <f aca="false">('14.1н'!J43+'14.2н'!J43+'14.3н'!J43)/3</f>
        <v>0</v>
      </c>
      <c r="K43" s="123"/>
      <c r="L43" s="123" t="n">
        <f aca="false">('14.1н'!L43+'14.2н'!L43+'14.3н'!L43)/3</f>
        <v>0</v>
      </c>
      <c r="M43" s="123" t="n">
        <f aca="false">('14.1н'!M43+'14.2н'!M43+'14.3н'!M43)/3</f>
        <v>0</v>
      </c>
      <c r="N43" s="123" t="n">
        <f aca="false">('14.1н'!N43+'14.2н'!N43+'14.3н'!N43)/3</f>
        <v>0</v>
      </c>
      <c r="O43" s="123" t="n">
        <f aca="false">('14.1н'!O43+'14.2н'!O43+'14.3н'!O43)/3</f>
        <v>0</v>
      </c>
      <c r="P43" s="123" t="n">
        <f aca="false">('14.1н'!P43+'14.2н'!P43+'14.3н'!P43)/3</f>
        <v>0</v>
      </c>
      <c r="Q43" s="123"/>
      <c r="R43" s="123" t="n">
        <f aca="false">('14.1н'!B43+'14.2н'!B43+'14.3н'!B43)/3</f>
        <v>0.000385455712454768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23" t="e">
        <f aca="false">('14.1н'!#ref!+'14.2н'!#ref!+'14.3н'!#ref!)/3</f>
        <v>#VALUE!</v>
      </c>
      <c r="D44" s="123" t="e">
        <f aca="false">('14.1н'!#ref!+'14.2н'!#ref!+'14.3н'!#ref!)/3</f>
        <v>#VALUE!</v>
      </c>
      <c r="E44" s="123" t="n">
        <f aca="false">('14.1н'!E44+'14.2н'!E44+'14.3н'!E44)/3</f>
        <v>0</v>
      </c>
      <c r="F44" s="123" t="n">
        <f aca="false">('14.1н'!F44+'14.2н'!F44+'14.3н'!F44)/3</f>
        <v>0</v>
      </c>
      <c r="G44" s="123" t="n">
        <f aca="false">('14.1н'!G44+'14.2н'!G44+'14.3н'!G44)/3</f>
        <v>0</v>
      </c>
      <c r="H44" s="123" t="n">
        <f aca="false">('14.1н'!H44+'14.2н'!H44+'14.3н'!H44)/3</f>
        <v>0</v>
      </c>
      <c r="I44" s="123" t="n">
        <f aca="false">('14.1н'!I44+'14.2н'!I44+'14.3н'!I44)/3</f>
        <v>0</v>
      </c>
      <c r="J44" s="123" t="n">
        <f aca="false">('14.1н'!J44+'14.2н'!J44+'14.3н'!J44)/3</f>
        <v>0</v>
      </c>
      <c r="K44" s="123" t="n">
        <f aca="false">('14.1н'!K44+'14.2н'!K44+'14.3н'!K44)/3</f>
        <v>0</v>
      </c>
      <c r="L44" s="123" t="n">
        <f aca="false">('14.1н'!L44+'14.2н'!L44+'14.3н'!L44)/3</f>
        <v>0</v>
      </c>
      <c r="M44" s="123" t="n">
        <f aca="false">('14.1н'!M44+'14.2н'!M44+'14.3н'!M44)/3</f>
        <v>0</v>
      </c>
      <c r="N44" s="123" t="n">
        <f aca="false">('14.1н'!N44+'14.2н'!N44+'14.3н'!N44)/3</f>
        <v>0</v>
      </c>
      <c r="O44" s="123" t="n">
        <f aca="false">('14.1н'!O44+'14.2н'!O44+'14.3н'!O44)/3</f>
        <v>0</v>
      </c>
      <c r="P44" s="123" t="n">
        <f aca="false">('14.1н'!P44+'14.2н'!P44+'14.3н'!P44)/3</f>
        <v>0</v>
      </c>
      <c r="Q44" s="123" t="n">
        <f aca="false">('14.1н'!Q44+'14.2н'!Q44+'14.3н'!Q44)/3</f>
        <v>0</v>
      </c>
      <c r="R44" s="123" t="n">
        <f aca="false">('14.1н'!B44+'14.2н'!B44+'14.3н'!B44)/3</f>
        <v>0.0880993973541537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23" t="e">
        <f aca="false">('14.1н'!#ref!+'14.2н'!#ref!+'14.3н'!#ref!)/3</f>
        <v>#VALUE!</v>
      </c>
      <c r="D45" s="123" t="e">
        <f aca="false">('14.1н'!#ref!+'14.2н'!#ref!+'14.3н'!#ref!)/3</f>
        <v>#VALUE!</v>
      </c>
      <c r="E45" s="123" t="n">
        <f aca="false">('14.1н'!E45+'14.2н'!E45+'14.3н'!E45)/3</f>
        <v>0</v>
      </c>
      <c r="F45" s="123" t="n">
        <f aca="false">('14.1н'!F45+'14.2н'!F45+'14.3н'!F45)/3</f>
        <v>0</v>
      </c>
      <c r="G45" s="123" t="n">
        <f aca="false">('14.1н'!G45+'14.2н'!G45+'14.3н'!G45)/3</f>
        <v>0</v>
      </c>
      <c r="H45" s="123" t="n">
        <f aca="false">('14.1н'!H45+'14.2н'!H45+'14.3н'!H45)/3</f>
        <v>0</v>
      </c>
      <c r="I45" s="123" t="n">
        <f aca="false">('14.1н'!I45+'14.2н'!I45+'14.3н'!I45)/3</f>
        <v>0</v>
      </c>
      <c r="J45" s="123" t="n">
        <f aca="false">('14.1н'!J45+'14.2н'!J45+'14.3н'!J45)/3</f>
        <v>0</v>
      </c>
      <c r="K45" s="123" t="n">
        <f aca="false">('14.1н'!K45+'14.2н'!K45+'14.3н'!K45)/3</f>
        <v>0</v>
      </c>
      <c r="L45" s="123" t="n">
        <f aca="false">('14.1н'!L45+'14.2н'!L45+'14.3н'!L45)/3</f>
        <v>0</v>
      </c>
      <c r="M45" s="123" t="n">
        <f aca="false">('14.1н'!M45+'14.2н'!M45+'14.3н'!M45)/3</f>
        <v>0</v>
      </c>
      <c r="N45" s="123" t="n">
        <f aca="false">('14.1н'!N45+'14.2н'!N45+'14.3н'!N45)/3</f>
        <v>0</v>
      </c>
      <c r="O45" s="123" t="n">
        <f aca="false">('14.1н'!O45+'14.2н'!O45+'14.3н'!O45)/3</f>
        <v>0</v>
      </c>
      <c r="P45" s="123" t="n">
        <f aca="false">('14.1н'!P45+'14.2н'!P45+'14.3н'!P45)/3</f>
        <v>0</v>
      </c>
      <c r="Q45" s="123" t="n">
        <f aca="false">('14.1н'!Q45+'14.2н'!Q45+'14.3н'!Q45)/3</f>
        <v>0</v>
      </c>
      <c r="R45" s="123" t="n">
        <f aca="false">('14.1н'!B45+'14.2н'!B45+'14.3н'!B45)/3</f>
        <v>0.309831729346616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23" t="e">
        <f aca="false">('14.1н'!#ref!+'14.2н'!#ref!+'14.3н'!#ref!)/3</f>
        <v>#VALUE!</v>
      </c>
      <c r="D46" s="123" t="e">
        <f aca="false">('14.1н'!#ref!+'14.2н'!#ref!+'14.3н'!#ref!)/3</f>
        <v>#VALUE!</v>
      </c>
      <c r="E46" s="123" t="n">
        <f aca="false">('14.1н'!E46+'14.2н'!E46+'14.3н'!E46)/3</f>
        <v>0</v>
      </c>
      <c r="F46" s="123" t="n">
        <f aca="false">('14.1н'!F46+'14.2н'!F46+'14.3н'!F46)/3</f>
        <v>0</v>
      </c>
      <c r="G46" s="123" t="n">
        <f aca="false">('14.1н'!G46+'14.2н'!G46+'14.3н'!G46)/3</f>
        <v>0</v>
      </c>
      <c r="H46" s="123" t="n">
        <f aca="false">('14.1н'!H46+'14.2н'!H46+'14.3н'!H46)/3</f>
        <v>0</v>
      </c>
      <c r="I46" s="123" t="n">
        <f aca="false">('14.1н'!I46+'14.2н'!I46+'14.3н'!I46)/3</f>
        <v>0</v>
      </c>
      <c r="J46" s="123" t="n">
        <f aca="false">('14.1н'!J46+'14.2н'!J46+'14.3н'!J46)/3</f>
        <v>0</v>
      </c>
      <c r="K46" s="123" t="n">
        <f aca="false">('14.1н'!K46+'14.2н'!K46+'14.3н'!K46)/3</f>
        <v>0</v>
      </c>
      <c r="L46" s="123" t="n">
        <f aca="false">('14.1н'!L46+'14.2н'!L46+'14.3н'!L46)/3</f>
        <v>0</v>
      </c>
      <c r="M46" s="123" t="n">
        <f aca="false">('14.1н'!M46+'14.2н'!M46+'14.3н'!M46)/3</f>
        <v>0</v>
      </c>
      <c r="N46" s="123" t="n">
        <f aca="false">('14.1н'!N46+'14.2н'!N46+'14.3н'!N46)/3</f>
        <v>0</v>
      </c>
      <c r="O46" s="123" t="n">
        <f aca="false">('14.1н'!O46+'14.2н'!O46+'14.3н'!O46)/3</f>
        <v>0</v>
      </c>
      <c r="P46" s="123" t="n">
        <f aca="false">('14.1н'!P46+'14.2н'!P46+'14.3н'!P46)/3</f>
        <v>0</v>
      </c>
      <c r="Q46" s="123" t="n">
        <f aca="false">('14.1н'!Q46+'14.2н'!Q46+'14.3н'!Q46)/3</f>
        <v>0</v>
      </c>
      <c r="R46" s="123" t="n">
        <f aca="false">('14.1н'!B46+'14.2н'!B46+'14.3н'!B46)/3</f>
        <v>0.139304782282266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23" t="e">
        <f aca="false">('14.1н'!#ref!+'14.2н'!#ref!+'14.3н'!#ref!)/3</f>
        <v>#VALUE!</v>
      </c>
      <c r="D47" s="123" t="e">
        <f aca="false">('14.1н'!#ref!+'14.2н'!#ref!+'14.3н'!#ref!)/3</f>
        <v>#VALUE!</v>
      </c>
      <c r="E47" s="123" t="n">
        <f aca="false">('14.1н'!E47+'14.2н'!E47+'14.3н'!E47)/3</f>
        <v>0</v>
      </c>
      <c r="F47" s="123" t="n">
        <f aca="false">('14.1н'!F47+'14.2н'!F47+'14.3н'!F47)/3</f>
        <v>0</v>
      </c>
      <c r="G47" s="123" t="n">
        <f aca="false">('14.1н'!G47+'14.2н'!G47+'14.3н'!G47)/3</f>
        <v>0</v>
      </c>
      <c r="H47" s="123" t="n">
        <f aca="false">('14.1н'!H47+'14.2н'!H47+'14.3н'!H47)/3</f>
        <v>0</v>
      </c>
      <c r="I47" s="123" t="n">
        <f aca="false">('14.1н'!I47+'14.2н'!I47+'14.3н'!I47)/3</f>
        <v>0</v>
      </c>
      <c r="J47" s="123" t="n">
        <f aca="false">('14.1н'!J47+'14.2н'!J47+'14.3н'!J47)/3</f>
        <v>0</v>
      </c>
      <c r="K47" s="123" t="n">
        <f aca="false">('14.1н'!K47+'14.2н'!K47+'14.3н'!K47)/3</f>
        <v>0</v>
      </c>
      <c r="L47" s="123" t="n">
        <f aca="false">('14.1н'!L47+'14.2н'!L47+'14.3н'!L47)/3</f>
        <v>0</v>
      </c>
      <c r="M47" s="123" t="n">
        <f aca="false">('14.1н'!M47+'14.2н'!M47+'14.3н'!M47)/3</f>
        <v>0</v>
      </c>
      <c r="N47" s="123" t="n">
        <f aca="false">('14.1н'!N47+'14.2н'!N47+'14.3н'!N47)/3</f>
        <v>0</v>
      </c>
      <c r="O47" s="123" t="n">
        <f aca="false">('14.1н'!O47+'14.2н'!O47+'14.3н'!O47)/3</f>
        <v>0</v>
      </c>
      <c r="P47" s="123" t="n">
        <f aca="false">('14.1н'!P47+'14.2н'!P47+'14.3н'!P47)/3</f>
        <v>0</v>
      </c>
      <c r="Q47" s="123" t="n">
        <f aca="false">('14.1н'!Q47+'14.2н'!Q47+'14.3н'!Q47)/3</f>
        <v>0</v>
      </c>
      <c r="R47" s="123" t="n">
        <f aca="false">('14.1н'!B47+'14.2н'!B47+'14.3н'!B47)/3</f>
        <v>0.468391125002966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23" t="e">
        <f aca="false">('14.1н'!#ref!+'14.2н'!#ref!+'14.3н'!#ref!)/3</f>
        <v>#VALUE!</v>
      </c>
      <c r="D48" s="123" t="e">
        <f aca="false">('14.1н'!#ref!+'14.2н'!#ref!+'14.3н'!#ref!)/3</f>
        <v>#VALUE!</v>
      </c>
      <c r="E48" s="123" t="n">
        <f aca="false">('14.1н'!E48+'14.2н'!E48+'14.3н'!E48)/3</f>
        <v>0</v>
      </c>
      <c r="F48" s="123" t="n">
        <f aca="false">('14.1н'!F48+'14.2н'!F48+'14.3н'!F48)/3</f>
        <v>0</v>
      </c>
      <c r="G48" s="123" t="n">
        <f aca="false">('14.1н'!G48+'14.2н'!G48+'14.3н'!G48)/3</f>
        <v>0</v>
      </c>
      <c r="H48" s="123" t="n">
        <f aca="false">('14.1н'!H48+'14.2н'!H48+'14.3н'!H48)/3</f>
        <v>0</v>
      </c>
      <c r="I48" s="123" t="n">
        <f aca="false">('14.1н'!I48+'14.2н'!I48+'14.3н'!I48)/3</f>
        <v>0</v>
      </c>
      <c r="J48" s="123" t="n">
        <f aca="false">('14.1н'!J48+'14.2н'!J48+'14.3н'!J48)/3</f>
        <v>0</v>
      </c>
      <c r="K48" s="123" t="n">
        <f aca="false">('14.1н'!K48+'14.2н'!K48+'14.3н'!K48)/3</f>
        <v>0</v>
      </c>
      <c r="L48" s="123" t="n">
        <f aca="false">('14.1н'!L48+'14.2н'!L48+'14.3н'!L48)/3</f>
        <v>0</v>
      </c>
      <c r="M48" s="123" t="n">
        <f aca="false">('14.1н'!M48+'14.2н'!M48+'14.3н'!M48)/3</f>
        <v>0</v>
      </c>
      <c r="N48" s="123" t="n">
        <f aca="false">('14.1н'!N48+'14.2н'!N48+'14.3н'!N48)/3</f>
        <v>0</v>
      </c>
      <c r="O48" s="123" t="n">
        <f aca="false">('14.1н'!O48+'14.2н'!O48+'14.3н'!O48)/3</f>
        <v>0</v>
      </c>
      <c r="P48" s="123" t="n">
        <f aca="false">('14.1н'!P48+'14.2н'!P48+'14.3н'!P48)/3</f>
        <v>0</v>
      </c>
      <c r="Q48" s="123" t="n">
        <f aca="false">('14.1н'!Q48+'14.2н'!Q48+'14.3н'!Q48)/3</f>
        <v>0</v>
      </c>
      <c r="R48" s="123" t="n">
        <f aca="false">('14.1н'!B48+'14.2н'!B48+'14.3н'!B48)/3</f>
        <v>0.548670051740081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23" t="e">
        <f aca="false">('14.1н'!#ref!+'14.2н'!#ref!+'14.3н'!#ref!)/3</f>
        <v>#VALUE!</v>
      </c>
      <c r="D49" s="123" t="e">
        <f aca="false">('14.1н'!#ref!+'14.2н'!#ref!+'14.3н'!#ref!)/3</f>
        <v>#VALUE!</v>
      </c>
      <c r="E49" s="123" t="n">
        <f aca="false">('14.1н'!E49+'14.2н'!E49+'14.3н'!E49)/3</f>
        <v>0</v>
      </c>
      <c r="F49" s="123" t="n">
        <f aca="false">('14.1н'!F49+'14.2н'!F49+'14.3н'!F49)/3</f>
        <v>0</v>
      </c>
      <c r="G49" s="123" t="n">
        <f aca="false">('14.1н'!G49+'14.2н'!G49+'14.3н'!G49)/3</f>
        <v>0</v>
      </c>
      <c r="H49" s="123" t="n">
        <f aca="false">('14.1н'!H49+'14.2н'!H49+'14.3н'!H49)/3</f>
        <v>0</v>
      </c>
      <c r="I49" s="123" t="n">
        <f aca="false">('14.1н'!I49+'14.2н'!I49+'14.3н'!I49)/3</f>
        <v>0</v>
      </c>
      <c r="J49" s="123" t="n">
        <f aca="false">('14.1н'!J49+'14.2н'!J49+'14.3н'!J49)/3</f>
        <v>0</v>
      </c>
      <c r="K49" s="123" t="n">
        <f aca="false">('14.1н'!K49+'14.2н'!K49+'14.3н'!K49)/3</f>
        <v>0</v>
      </c>
      <c r="L49" s="123" t="n">
        <f aca="false">('14.1н'!L49+'14.2н'!L49+'14.3н'!L49)/3</f>
        <v>0</v>
      </c>
      <c r="M49" s="123" t="n">
        <f aca="false">('14.1н'!M49+'14.2н'!M49+'14.3н'!M49)/3</f>
        <v>0</v>
      </c>
      <c r="N49" s="123" t="n">
        <f aca="false">('14.1н'!N49+'14.2н'!N49+'14.3н'!N49)/3</f>
        <v>0</v>
      </c>
      <c r="O49" s="123" t="n">
        <f aca="false">('14.1н'!O49+'14.2н'!O49+'14.3н'!O49)/3</f>
        <v>0</v>
      </c>
      <c r="P49" s="123" t="n">
        <f aca="false">('14.1н'!P49+'14.2н'!P49+'14.3н'!P49)/3</f>
        <v>0</v>
      </c>
      <c r="Q49" s="123" t="n">
        <f aca="false">('14.1н'!Q49+'14.2н'!Q49+'14.3н'!Q49)/3</f>
        <v>0</v>
      </c>
      <c r="R49" s="123" t="n">
        <f aca="false">('14.1н'!B49+'14.2н'!B49+'14.3н'!B49)/3</f>
        <v>0.217628257192701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23" t="e">
        <f aca="false">('14.1н'!#ref!+'14.2н'!#ref!+'14.3н'!#ref!)/3</f>
        <v>#VALUE!</v>
      </c>
      <c r="D50" s="123" t="e">
        <f aca="false">('14.1н'!#ref!+'14.2н'!#ref!+'14.3н'!#ref!)/3</f>
        <v>#VALUE!</v>
      </c>
      <c r="E50" s="123" t="n">
        <f aca="false">('14.1н'!E50+'14.2н'!E50+'14.3н'!E50)/3</f>
        <v>0</v>
      </c>
      <c r="F50" s="123" t="n">
        <f aca="false">('14.1н'!F50+'14.2н'!F50+'14.3н'!F50)/3</f>
        <v>0</v>
      </c>
      <c r="G50" s="123" t="n">
        <f aca="false">('14.1н'!G50+'14.2н'!G50+'14.3н'!G50)/3</f>
        <v>0</v>
      </c>
      <c r="H50" s="123" t="n">
        <f aca="false">('14.1н'!H50+'14.2н'!H50+'14.3н'!H50)/3</f>
        <v>0</v>
      </c>
      <c r="I50" s="123" t="n">
        <f aca="false">('14.1н'!I50+'14.2н'!I50+'14.3н'!I50)/3</f>
        <v>0</v>
      </c>
      <c r="J50" s="123" t="n">
        <f aca="false">('14.1н'!J50+'14.2н'!J50+'14.3н'!J50)/3</f>
        <v>0</v>
      </c>
      <c r="K50" s="123" t="n">
        <f aca="false">('14.1н'!K50+'14.2н'!K50+'14.3н'!K50)/3</f>
        <v>0</v>
      </c>
      <c r="L50" s="123" t="n">
        <f aca="false">('14.1н'!L50+'14.2н'!L50+'14.3н'!L50)/3</f>
        <v>0</v>
      </c>
      <c r="M50" s="123" t="n">
        <f aca="false">('14.1н'!M50+'14.2н'!M50+'14.3н'!M50)/3</f>
        <v>0</v>
      </c>
      <c r="N50" s="123" t="n">
        <f aca="false">('14.1н'!N50+'14.2н'!N50+'14.3н'!N50)/3</f>
        <v>0</v>
      </c>
      <c r="O50" s="123" t="n">
        <f aca="false">('14.1н'!O50+'14.2н'!O50+'14.3н'!O50)/3</f>
        <v>0</v>
      </c>
      <c r="P50" s="123" t="n">
        <f aca="false">('14.1н'!P50+'14.2н'!P50+'14.3н'!P50)/3</f>
        <v>0</v>
      </c>
      <c r="Q50" s="123" t="n">
        <f aca="false">('14.1н'!Q50+'14.2н'!Q50+'14.3н'!Q50)/3</f>
        <v>0</v>
      </c>
      <c r="R50" s="123" t="n">
        <f aca="false">('14.1н'!B50+'14.2н'!B50+'14.3н'!B50)/3</f>
        <v>0.303740614335639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23" t="e">
        <f aca="false">('14.1н'!#ref!+'14.2н'!#ref!+'14.3н'!#ref!)/3</f>
        <v>#VALUE!</v>
      </c>
      <c r="D51" s="123" t="e">
        <f aca="false">('14.1н'!#ref!+'14.2н'!#ref!+'14.3н'!#ref!)/3</f>
        <v>#VALUE!</v>
      </c>
      <c r="E51" s="123" t="n">
        <f aca="false">('14.1н'!E51+'14.2н'!E51+'14.3н'!E51)/3</f>
        <v>0</v>
      </c>
      <c r="F51" s="123" t="n">
        <f aca="false">('14.1н'!F51+'14.2н'!F51+'14.3н'!F51)/3</f>
        <v>0</v>
      </c>
      <c r="G51" s="123" t="n">
        <f aca="false">('14.1н'!G51+'14.2н'!G51+'14.3н'!G51)/3</f>
        <v>0</v>
      </c>
      <c r="H51" s="123" t="n">
        <f aca="false">('14.1н'!H51+'14.2н'!H51+'14.3н'!H51)/3</f>
        <v>0</v>
      </c>
      <c r="I51" s="123" t="n">
        <f aca="false">('14.1н'!I51+'14.2н'!I51+'14.3н'!I51)/3</f>
        <v>0</v>
      </c>
      <c r="J51" s="123" t="n">
        <f aca="false">('14.1н'!J51+'14.2н'!J51+'14.3н'!J51)/3</f>
        <v>0</v>
      </c>
      <c r="K51" s="123" t="n">
        <f aca="false">('14.1н'!K51+'14.2н'!K51+'14.3н'!K51)/3</f>
        <v>0</v>
      </c>
      <c r="L51" s="123" t="n">
        <f aca="false">('14.1н'!L51+'14.2н'!L51+'14.3н'!L51)/3</f>
        <v>0</v>
      </c>
      <c r="M51" s="123" t="n">
        <f aca="false">('14.1н'!M51+'14.2н'!M51+'14.3н'!M51)/3</f>
        <v>0</v>
      </c>
      <c r="N51" s="123" t="n">
        <f aca="false">('14.1н'!N51+'14.2н'!N51+'14.3н'!N51)/3</f>
        <v>0</v>
      </c>
      <c r="O51" s="123" t="n">
        <f aca="false">('14.1н'!O51+'14.2н'!O51+'14.3н'!O51)/3</f>
        <v>0</v>
      </c>
      <c r="P51" s="123" t="n">
        <f aca="false">('14.1н'!P51+'14.2н'!P51+'14.3н'!P51)/3</f>
        <v>0</v>
      </c>
      <c r="Q51" s="123" t="n">
        <f aca="false">('14.1н'!Q51+'14.2н'!Q51+'14.3н'!Q51)/3</f>
        <v>0</v>
      </c>
      <c r="R51" s="123" t="n">
        <f aca="false">('14.1н'!B51+'14.2н'!B51+'14.3н'!B51)/3</f>
        <v>0.296298476246789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23" t="e">
        <f aca="false">('14.1н'!#ref!+'14.2н'!#ref!+'14.3н'!#ref!)/3</f>
        <v>#VALUE!</v>
      </c>
      <c r="D52" s="123" t="e">
        <f aca="false">('14.1н'!#ref!+'14.2н'!#ref!+'14.3н'!#ref!)/3</f>
        <v>#VALUE!</v>
      </c>
      <c r="E52" s="123" t="n">
        <f aca="false">('14.1н'!E52+'14.2н'!E52+'14.3н'!E52)/3</f>
        <v>0</v>
      </c>
      <c r="F52" s="123" t="n">
        <f aca="false">('14.1н'!F52+'14.2н'!F52+'14.3н'!F52)/3</f>
        <v>0</v>
      </c>
      <c r="G52" s="123" t="n">
        <f aca="false">('14.1н'!G52+'14.2н'!G52+'14.3н'!G52)/3</f>
        <v>0</v>
      </c>
      <c r="H52" s="123" t="n">
        <f aca="false">('14.1н'!H52+'14.2н'!H52+'14.3н'!H52)/3</f>
        <v>0</v>
      </c>
      <c r="I52" s="123" t="n">
        <f aca="false">('14.1н'!I52+'14.2н'!I52+'14.3н'!I52)/3</f>
        <v>0</v>
      </c>
      <c r="J52" s="123" t="n">
        <f aca="false">('14.1н'!J52+'14.2н'!J52+'14.3н'!J52)/3</f>
        <v>0</v>
      </c>
      <c r="K52" s="123" t="n">
        <f aca="false">('14.1н'!K52+'14.2н'!K52+'14.3н'!K52)/3</f>
        <v>0</v>
      </c>
      <c r="L52" s="123" t="n">
        <f aca="false">('14.1н'!L52+'14.2н'!L52+'14.3н'!L52)/3</f>
        <v>0</v>
      </c>
      <c r="M52" s="123" t="n">
        <f aca="false">('14.1н'!M52+'14.2н'!M52+'14.3н'!M52)/3</f>
        <v>0</v>
      </c>
      <c r="N52" s="123" t="n">
        <f aca="false">('14.1н'!N52+'14.2н'!N52+'14.3н'!N52)/3</f>
        <v>0</v>
      </c>
      <c r="O52" s="123" t="n">
        <f aca="false">('14.1н'!O52+'14.2н'!O52+'14.3н'!O52)/3</f>
        <v>0</v>
      </c>
      <c r="P52" s="123" t="n">
        <f aca="false">('14.1н'!P52+'14.2н'!P52+'14.3н'!P52)/3</f>
        <v>0</v>
      </c>
      <c r="Q52" s="123" t="n">
        <f aca="false">('14.1н'!Q52+'14.2н'!Q52+'14.3н'!Q52)/3</f>
        <v>0</v>
      </c>
      <c r="R52" s="123" t="n">
        <f aca="false">('14.1н'!B52+'14.2н'!B52+'14.3н'!B52)/3</f>
        <v>0.298284928242366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23" t="e">
        <f aca="false">('14.1н'!#ref!+'14.2н'!#ref!+'14.3н'!#ref!)/3</f>
        <v>#VALUE!</v>
      </c>
      <c r="D53" s="123" t="e">
        <f aca="false">('14.1н'!#ref!+'14.2н'!#ref!+'14.3н'!#ref!)/3</f>
        <v>#VALUE!</v>
      </c>
      <c r="E53" s="123" t="n">
        <f aca="false">('14.1н'!E53+'14.2н'!E53+'14.3н'!E53)/3</f>
        <v>0</v>
      </c>
      <c r="F53" s="123" t="n">
        <f aca="false">('14.1н'!F53+'14.2н'!F53+'14.3н'!F53)/3</f>
        <v>0</v>
      </c>
      <c r="G53" s="123" t="n">
        <f aca="false">('14.1н'!G53+'14.2н'!G53+'14.3н'!G53)/3</f>
        <v>0</v>
      </c>
      <c r="H53" s="123" t="n">
        <f aca="false">('14.1н'!H53+'14.2н'!H53+'14.3н'!H53)/3</f>
        <v>0</v>
      </c>
      <c r="I53" s="123" t="n">
        <f aca="false">('14.1н'!I53+'14.2н'!I53+'14.3н'!I53)/3</f>
        <v>0</v>
      </c>
      <c r="J53" s="123" t="n">
        <f aca="false">('14.1н'!J53+'14.2н'!J53+'14.3н'!J53)/3</f>
        <v>0</v>
      </c>
      <c r="K53" s="123" t="n">
        <f aca="false">('14.1н'!K53+'14.2н'!K53+'14.3н'!K53)/3</f>
        <v>0</v>
      </c>
      <c r="L53" s="123" t="n">
        <f aca="false">('14.1н'!L53+'14.2н'!L53+'14.3н'!L53)/3</f>
        <v>0</v>
      </c>
      <c r="M53" s="123" t="n">
        <f aca="false">('14.1н'!M53+'14.2н'!M53+'14.3н'!M53)/3</f>
        <v>0</v>
      </c>
      <c r="N53" s="123" t="n">
        <f aca="false">('14.1н'!N53+'14.2н'!N53+'14.3н'!N53)/3</f>
        <v>0</v>
      </c>
      <c r="O53" s="123" t="n">
        <f aca="false">('14.1н'!O53+'14.2н'!O53+'14.3н'!O53)/3</f>
        <v>0</v>
      </c>
      <c r="P53" s="123" t="n">
        <f aca="false">('14.1н'!P53+'14.2н'!P53+'14.3н'!P53)/3</f>
        <v>0</v>
      </c>
      <c r="Q53" s="123" t="n">
        <f aca="false">('14.1н'!Q53+'14.2н'!Q53+'14.3н'!Q53)/3</f>
        <v>0</v>
      </c>
      <c r="R53" s="123" t="n">
        <f aca="false">('14.1н'!B53+'14.2н'!B53+'14.3н'!B53)/3</f>
        <v>0.508176205558616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23" t="e">
        <f aca="false">('14.1н'!#ref!+'14.2н'!#ref!+'14.3н'!#ref!)/3</f>
        <v>#VALUE!</v>
      </c>
      <c r="D54" s="123" t="e">
        <f aca="false">('14.1н'!#ref!+'14.2н'!#ref!+'14.3н'!#ref!)/3</f>
        <v>#VALUE!</v>
      </c>
      <c r="E54" s="123" t="n">
        <f aca="false">('14.1н'!E54+'14.2н'!E54+'14.3н'!E54)/3</f>
        <v>0</v>
      </c>
      <c r="F54" s="123" t="n">
        <f aca="false">('14.1н'!F54+'14.2н'!F54+'14.3н'!F54)/3</f>
        <v>0</v>
      </c>
      <c r="G54" s="123" t="n">
        <f aca="false">('14.1н'!G54+'14.2н'!G54+'14.3н'!G54)/3</f>
        <v>0</v>
      </c>
      <c r="H54" s="123" t="n">
        <f aca="false">('14.1н'!H54+'14.2н'!H54+'14.3н'!H54)/3</f>
        <v>0</v>
      </c>
      <c r="I54" s="123" t="n">
        <f aca="false">('14.1н'!I54+'14.2н'!I54+'14.3н'!I54)/3</f>
        <v>0</v>
      </c>
      <c r="J54" s="123" t="n">
        <f aca="false">('14.1н'!J54+'14.2н'!J54+'14.3н'!J54)/3</f>
        <v>0</v>
      </c>
      <c r="K54" s="123" t="n">
        <f aca="false">('14.1н'!K54+'14.2н'!K54+'14.3н'!K54)/3</f>
        <v>0</v>
      </c>
      <c r="L54" s="123" t="n">
        <f aca="false">('14.1н'!L54+'14.2н'!L54+'14.3н'!L54)/3</f>
        <v>0</v>
      </c>
      <c r="M54" s="123" t="n">
        <f aca="false">('14.1н'!M54+'14.2н'!M54+'14.3н'!M54)/3</f>
        <v>0</v>
      </c>
      <c r="N54" s="123" t="n">
        <f aca="false">('14.1н'!N54+'14.2н'!N54+'14.3н'!N54)/3</f>
        <v>0</v>
      </c>
      <c r="O54" s="123" t="n">
        <f aca="false">('14.1н'!O54+'14.2н'!O54+'14.3н'!O54)/3</f>
        <v>0</v>
      </c>
      <c r="P54" s="123" t="n">
        <f aca="false">('14.1н'!P54+'14.2н'!P54+'14.3н'!P54)/3</f>
        <v>0</v>
      </c>
      <c r="Q54" s="123" t="n">
        <f aca="false">('14.1н'!Q54+'14.2н'!Q54+'14.3н'!Q54)/3</f>
        <v>0</v>
      </c>
      <c r="R54" s="123" t="n">
        <f aca="false">('14.1н'!B54+'14.2н'!B54+'14.3н'!B54)/3</f>
        <v>0.123366738001057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23" t="e">
        <f aca="false">('14.1н'!#ref!+'14.2н'!#ref!+'14.3н'!#ref!)/3</f>
        <v>#VALUE!</v>
      </c>
      <c r="D55" s="123" t="e">
        <f aca="false">('14.1н'!#ref!+'14.2н'!#ref!+'14.3н'!#ref!)/3</f>
        <v>#VALUE!</v>
      </c>
      <c r="E55" s="123" t="n">
        <f aca="false">('14.1н'!E55+'14.2н'!E55+'14.3н'!E55)/3</f>
        <v>0</v>
      </c>
      <c r="F55" s="123" t="n">
        <f aca="false">('14.1н'!F55+'14.2н'!F55+'14.3н'!F55)/3</f>
        <v>0</v>
      </c>
      <c r="G55" s="123" t="n">
        <f aca="false">('14.1н'!G55+'14.2н'!G55+'14.3н'!G55)/3</f>
        <v>0</v>
      </c>
      <c r="H55" s="123" t="n">
        <f aca="false">('14.1н'!H55+'14.2н'!H55+'14.3н'!H55)/3</f>
        <v>0</v>
      </c>
      <c r="I55" s="123" t="n">
        <f aca="false">('14.1н'!I55+'14.2н'!I55+'14.3н'!I55)/3</f>
        <v>0</v>
      </c>
      <c r="J55" s="123" t="n">
        <f aca="false">('14.1н'!J55+'14.2н'!J55+'14.3н'!J55)/3</f>
        <v>0</v>
      </c>
      <c r="K55" s="123" t="n">
        <f aca="false">('14.1н'!K55+'14.2н'!K55+'14.3н'!K55)/3</f>
        <v>0</v>
      </c>
      <c r="L55" s="123" t="n">
        <f aca="false">('14.1н'!L55+'14.2н'!L55+'14.3н'!L55)/3</f>
        <v>0</v>
      </c>
      <c r="M55" s="123" t="n">
        <f aca="false">('14.1н'!M55+'14.2н'!M55+'14.3н'!M55)/3</f>
        <v>0</v>
      </c>
      <c r="N55" s="123" t="n">
        <f aca="false">('14.1н'!N55+'14.2н'!N55+'14.3н'!N55)/3</f>
        <v>0</v>
      </c>
      <c r="O55" s="123" t="n">
        <f aca="false">('14.1н'!O55+'14.2н'!O55+'14.3н'!O55)/3</f>
        <v>0</v>
      </c>
      <c r="P55" s="123" t="n">
        <f aca="false">('14.1н'!P55+'14.2н'!P55+'14.3н'!P55)/3</f>
        <v>0</v>
      </c>
      <c r="Q55" s="123" t="n">
        <f aca="false">('14.1н'!Q55+'14.2н'!Q55+'14.3н'!Q55)/3</f>
        <v>0</v>
      </c>
      <c r="R55" s="123" t="n">
        <f aca="false">('14.1н'!B55+'14.2н'!B55+'14.3н'!B55)/3</f>
        <v>0.377934365090194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23" t="e">
        <f aca="false">('14.1н'!#ref!+'14.2н'!#ref!+'14.3н'!#ref!)/3</f>
        <v>#VALUE!</v>
      </c>
      <c r="D56" s="123" t="e">
        <f aca="false">('14.1н'!#ref!+'14.2н'!#ref!+'14.3н'!#ref!)/3</f>
        <v>#VALUE!</v>
      </c>
      <c r="E56" s="123" t="n">
        <f aca="false">('14.1н'!E56+'14.2н'!E56+'14.3н'!E56)/3</f>
        <v>0</v>
      </c>
      <c r="F56" s="123" t="n">
        <f aca="false">('14.1н'!F56+'14.2н'!F56+'14.3н'!F56)/3</f>
        <v>0</v>
      </c>
      <c r="G56" s="123" t="n">
        <f aca="false">('14.1н'!G56+'14.2н'!G56+'14.3н'!G56)/3</f>
        <v>0</v>
      </c>
      <c r="H56" s="123" t="n">
        <f aca="false">('14.1н'!H56+'14.2н'!H56+'14.3н'!H56)/3</f>
        <v>0</v>
      </c>
      <c r="I56" s="123" t="n">
        <f aca="false">('14.1н'!I56+'14.2н'!I56+'14.3н'!I56)/3</f>
        <v>0</v>
      </c>
      <c r="J56" s="123" t="n">
        <f aca="false">('14.1н'!J56+'14.2н'!J56+'14.3н'!J56)/3</f>
        <v>0</v>
      </c>
      <c r="K56" s="123" t="n">
        <f aca="false">('14.1н'!K56+'14.2н'!K56+'14.3н'!K56)/3</f>
        <v>0</v>
      </c>
      <c r="L56" s="123" t="n">
        <f aca="false">('14.1н'!L56+'14.2н'!L56+'14.3н'!L56)/3</f>
        <v>0</v>
      </c>
      <c r="M56" s="123" t="n">
        <f aca="false">('14.1н'!M56+'14.2н'!M56+'14.3н'!M56)/3</f>
        <v>0</v>
      </c>
      <c r="N56" s="123" t="n">
        <f aca="false">('14.1н'!N56+'14.2н'!N56+'14.3н'!N56)/3</f>
        <v>0</v>
      </c>
      <c r="O56" s="123" t="n">
        <f aca="false">('14.1н'!O56+'14.2н'!O56+'14.3н'!O56)/3</f>
        <v>0</v>
      </c>
      <c r="P56" s="123" t="n">
        <f aca="false">('14.1н'!P56+'14.2н'!P56+'14.3н'!P56)/3</f>
        <v>0</v>
      </c>
      <c r="Q56" s="123" t="n">
        <f aca="false">('14.1н'!Q56+'14.2н'!Q56+'14.3н'!Q56)/3</f>
        <v>0</v>
      </c>
      <c r="R56" s="123" t="n">
        <f aca="false">('14.1н'!B56+'14.2н'!B56+'14.3н'!B56)/3</f>
        <v>0.387302540710934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23" t="e">
        <f aca="false">('14.1н'!#ref!+'14.2н'!#ref!+'14.3н'!#ref!)/3</f>
        <v>#VALUE!</v>
      </c>
      <c r="D57" s="123" t="e">
        <f aca="false">('14.1н'!#ref!+'14.2н'!#ref!+'14.3н'!#ref!)/3</f>
        <v>#VALUE!</v>
      </c>
      <c r="E57" s="123" t="n">
        <f aca="false">('14.1н'!E57+'14.2н'!E57+'14.3н'!E57)/3</f>
        <v>0</v>
      </c>
      <c r="F57" s="123" t="n">
        <f aca="false">('14.1н'!F57+'14.2н'!F57+'14.3н'!F57)/3</f>
        <v>0</v>
      </c>
      <c r="G57" s="123" t="n">
        <f aca="false">('14.1н'!G57+'14.2н'!G57+'14.3н'!G57)/3</f>
        <v>0</v>
      </c>
      <c r="H57" s="123" t="n">
        <f aca="false">('14.1н'!H57+'14.2н'!H57+'14.3н'!H57)/3</f>
        <v>0</v>
      </c>
      <c r="I57" s="123" t="n">
        <f aca="false">('14.1н'!I57+'14.2н'!I57+'14.3н'!I57)/3</f>
        <v>0</v>
      </c>
      <c r="J57" s="123" t="n">
        <f aca="false">('14.1н'!J57+'14.2н'!J57+'14.3н'!J57)/3</f>
        <v>0</v>
      </c>
      <c r="K57" s="123" t="n">
        <f aca="false">('14.1н'!K57+'14.2н'!K57+'14.3н'!K57)/3</f>
        <v>0</v>
      </c>
      <c r="L57" s="123" t="n">
        <f aca="false">('14.1н'!L57+'14.2н'!L57+'14.3н'!L57)/3</f>
        <v>0</v>
      </c>
      <c r="M57" s="123" t="n">
        <f aca="false">('14.1н'!M57+'14.2н'!M57+'14.3н'!M57)/3</f>
        <v>0</v>
      </c>
      <c r="N57" s="123" t="n">
        <f aca="false">('14.1н'!N57+'14.2н'!N57+'14.3н'!N57)/3</f>
        <v>0</v>
      </c>
      <c r="O57" s="123" t="n">
        <f aca="false">('14.1н'!O57+'14.2н'!O57+'14.3н'!O57)/3</f>
        <v>0</v>
      </c>
      <c r="P57" s="123" t="n">
        <f aca="false">('14.1н'!P57+'14.2н'!P57+'14.3н'!P57)/3</f>
        <v>0</v>
      </c>
      <c r="Q57" s="123" t="n">
        <f aca="false">('14.1н'!Q57+'14.2н'!Q57+'14.3н'!Q57)/3</f>
        <v>0</v>
      </c>
      <c r="R57" s="123" t="n">
        <f aca="false">('14.1н'!B57+'14.2н'!B57+'14.3н'!B57)/3</f>
        <v>0.0638049910658803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23" t="e">
        <f aca="false">('14.1н'!#ref!+'14.2н'!#ref!+'14.3н'!#ref!)/3</f>
        <v>#VALUE!</v>
      </c>
      <c r="D58" s="123" t="e">
        <f aca="false">('14.1н'!#ref!+'14.2н'!#ref!+'14.3н'!#ref!)/3</f>
        <v>#VALUE!</v>
      </c>
      <c r="E58" s="123" t="n">
        <f aca="false">('14.1н'!E58+'14.2н'!E58+'14.3н'!E58)/3</f>
        <v>0</v>
      </c>
      <c r="F58" s="123" t="n">
        <f aca="false">('14.1н'!F58+'14.2н'!F58+'14.3н'!F58)/3</f>
        <v>0</v>
      </c>
      <c r="G58" s="123" t="n">
        <f aca="false">('14.1н'!G58+'14.2н'!G58+'14.3н'!G58)/3</f>
        <v>0</v>
      </c>
      <c r="H58" s="123" t="n">
        <f aca="false">('14.1н'!H58+'14.2н'!H58+'14.3н'!H58)/3</f>
        <v>0</v>
      </c>
      <c r="I58" s="123" t="n">
        <f aca="false">('14.1н'!I58+'14.2н'!I58+'14.3н'!I58)/3</f>
        <v>0</v>
      </c>
      <c r="J58" s="123" t="n">
        <f aca="false">('14.1н'!J58+'14.2н'!J58+'14.3н'!J58)/3</f>
        <v>0</v>
      </c>
      <c r="K58" s="123" t="n">
        <f aca="false">('14.1н'!K58+'14.2н'!K58+'14.3н'!K58)/3</f>
        <v>0</v>
      </c>
      <c r="L58" s="123" t="n">
        <f aca="false">('14.1н'!L58+'14.2н'!L58+'14.3н'!L58)/3</f>
        <v>0</v>
      </c>
      <c r="M58" s="123" t="n">
        <f aca="false">('14.1н'!M58+'14.2н'!M58+'14.3н'!M58)/3</f>
        <v>0</v>
      </c>
      <c r="N58" s="123" t="n">
        <f aca="false">('14.1н'!N58+'14.2н'!N58+'14.3н'!N58)/3</f>
        <v>0</v>
      </c>
      <c r="O58" s="123" t="n">
        <f aca="false">('14.1н'!O58+'14.2н'!O58+'14.3н'!O58)/3</f>
        <v>0</v>
      </c>
      <c r="P58" s="123" t="n">
        <f aca="false">('14.1н'!P58+'14.2н'!P58+'14.3н'!P58)/3</f>
        <v>0</v>
      </c>
      <c r="Q58" s="123" t="n">
        <f aca="false">('14.1н'!Q58+'14.2н'!Q58+'14.3н'!Q58)/3</f>
        <v>0</v>
      </c>
      <c r="R58" s="123" t="n">
        <f aca="false">('14.1н'!B58+'14.2н'!B58+'14.3н'!B58)/3</f>
        <v>0.364805513849673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23" t="e">
        <f aca="false">('14.1н'!#ref!+'14.2н'!#ref!+'14.3н'!#ref!)/3</f>
        <v>#VALUE!</v>
      </c>
      <c r="D59" s="123" t="e">
        <f aca="false">('14.1н'!#ref!+'14.2н'!#ref!+'14.3н'!#ref!)/3</f>
        <v>#VALUE!</v>
      </c>
      <c r="E59" s="123" t="n">
        <f aca="false">('14.1н'!E59+'14.2н'!E59+'14.3н'!E59)/3</f>
        <v>0</v>
      </c>
      <c r="F59" s="123" t="n">
        <f aca="false">('14.1н'!F59+'14.2н'!F59+'14.3н'!F59)/3</f>
        <v>0</v>
      </c>
      <c r="G59" s="123" t="n">
        <f aca="false">('14.1н'!G59+'14.2н'!G59+'14.3н'!G59)/3</f>
        <v>0</v>
      </c>
      <c r="H59" s="123" t="n">
        <f aca="false">('14.1н'!H59+'14.2н'!H59+'14.3н'!H59)/3</f>
        <v>0</v>
      </c>
      <c r="I59" s="123" t="n">
        <f aca="false">('14.1н'!I59+'14.2н'!I59+'14.3н'!I59)/3</f>
        <v>0</v>
      </c>
      <c r="J59" s="123" t="n">
        <f aca="false">('14.1н'!J59+'14.2н'!J59+'14.3н'!J59)/3</f>
        <v>0</v>
      </c>
      <c r="K59" s="123" t="n">
        <f aca="false">('14.1н'!K59+'14.2н'!K59+'14.3н'!K59)/3</f>
        <v>0</v>
      </c>
      <c r="L59" s="123" t="n">
        <f aca="false">('14.1н'!L59+'14.2н'!L59+'14.3н'!L59)/3</f>
        <v>0</v>
      </c>
      <c r="M59" s="123" t="n">
        <f aca="false">('14.1н'!M59+'14.2н'!M59+'14.3н'!M59)/3</f>
        <v>0</v>
      </c>
      <c r="N59" s="123" t="n">
        <f aca="false">('14.1н'!N59+'14.2н'!N59+'14.3н'!N59)/3</f>
        <v>0</v>
      </c>
      <c r="O59" s="123" t="n">
        <f aca="false">('14.1н'!O59+'14.2н'!O59+'14.3н'!O59)/3</f>
        <v>0</v>
      </c>
      <c r="P59" s="123" t="n">
        <f aca="false">('14.1н'!P59+'14.2н'!P59+'14.3н'!P59)/3</f>
        <v>0</v>
      </c>
      <c r="Q59" s="123" t="n">
        <f aca="false">('14.1н'!Q59+'14.2н'!Q59+'14.3н'!Q59)/3</f>
        <v>0</v>
      </c>
      <c r="R59" s="123" t="n">
        <f aca="false">('14.1н'!B59+'14.2н'!B59+'14.3н'!B59)/3</f>
        <v>0.181724640028697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23" t="e">
        <f aca="false">('14.1н'!#ref!+'14.2н'!#ref!+'14.3н'!#ref!)/3</f>
        <v>#VALUE!</v>
      </c>
      <c r="D60" s="123" t="e">
        <f aca="false">('14.1н'!#ref!+'14.2н'!#ref!+'14.3н'!#ref!)/3</f>
        <v>#VALUE!</v>
      </c>
      <c r="E60" s="123" t="n">
        <f aca="false">('14.1н'!E60+'14.2н'!E60+'14.3н'!E60)/3</f>
        <v>0</v>
      </c>
      <c r="F60" s="123" t="n">
        <f aca="false">('14.1н'!F60+'14.2н'!F60+'14.3н'!F60)/3</f>
        <v>0</v>
      </c>
      <c r="G60" s="123" t="n">
        <f aca="false">('14.1н'!G60+'14.2н'!G60+'14.3н'!G60)/3</f>
        <v>0</v>
      </c>
      <c r="H60" s="123" t="n">
        <f aca="false">('14.1н'!H60+'14.2н'!H60+'14.3н'!H60)/3</f>
        <v>0</v>
      </c>
      <c r="I60" s="123" t="n">
        <f aca="false">('14.1н'!I60+'14.2н'!I60+'14.3н'!I60)/3</f>
        <v>0</v>
      </c>
      <c r="J60" s="123" t="n">
        <f aca="false">('14.1н'!J60+'14.2н'!J60+'14.3н'!J60)/3</f>
        <v>0</v>
      </c>
      <c r="K60" s="123" t="n">
        <f aca="false">('14.1н'!K60+'14.2н'!K60+'14.3н'!K60)/3</f>
        <v>0</v>
      </c>
      <c r="L60" s="123" t="n">
        <f aca="false">('14.1н'!L60+'14.2н'!L60+'14.3н'!L60)/3</f>
        <v>0</v>
      </c>
      <c r="M60" s="123" t="n">
        <f aca="false">('14.1н'!M60+'14.2н'!M60+'14.3н'!M60)/3</f>
        <v>0</v>
      </c>
      <c r="N60" s="123" t="n">
        <f aca="false">('14.1н'!N60+'14.2н'!N60+'14.3н'!N60)/3</f>
        <v>0</v>
      </c>
      <c r="O60" s="123" t="n">
        <f aca="false">('14.1н'!O60+'14.2н'!O60+'14.3н'!O60)/3</f>
        <v>0</v>
      </c>
      <c r="P60" s="123" t="n">
        <f aca="false">('14.1н'!P60+'14.2н'!P60+'14.3н'!P60)/3</f>
        <v>0</v>
      </c>
      <c r="Q60" s="123" t="n">
        <f aca="false">('14.1н'!Q60+'14.2н'!Q60+'14.3н'!Q60)/3</f>
        <v>0</v>
      </c>
      <c r="R60" s="123" t="n">
        <f aca="false">('14.1н'!B60+'14.2н'!B60+'14.3н'!B60)/3</f>
        <v>0.220738786735759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23" t="e">
        <f aca="false">('14.1н'!#ref!+'14.2н'!#ref!+'14.3н'!#ref!)/3</f>
        <v>#VALUE!</v>
      </c>
      <c r="D61" s="123" t="e">
        <f aca="false">('14.1н'!#ref!+'14.2н'!#ref!+'14.3н'!#ref!)/3</f>
        <v>#VALUE!</v>
      </c>
      <c r="E61" s="123" t="n">
        <f aca="false">('14.1н'!E61+'14.2н'!E61+'14.3н'!E61)/3</f>
        <v>0</v>
      </c>
      <c r="F61" s="123" t="n">
        <f aca="false">('14.1н'!F61+'14.2н'!F61+'14.3н'!F61)/3</f>
        <v>0</v>
      </c>
      <c r="G61" s="123" t="n">
        <f aca="false">('14.1н'!G61+'14.2н'!G61+'14.3н'!G61)/3</f>
        <v>0</v>
      </c>
      <c r="H61" s="123" t="n">
        <f aca="false">('14.1н'!H61+'14.2н'!H61+'14.3н'!H61)/3</f>
        <v>0</v>
      </c>
      <c r="I61" s="123" t="n">
        <f aca="false">('14.1н'!I61+'14.2н'!I61+'14.3н'!I61)/3</f>
        <v>0</v>
      </c>
      <c r="J61" s="123" t="n">
        <f aca="false">('14.1н'!J61+'14.2н'!J61+'14.3н'!J61)/3</f>
        <v>0</v>
      </c>
      <c r="K61" s="123" t="n">
        <f aca="false">('14.1н'!K61+'14.2н'!K61+'14.3н'!K61)/3</f>
        <v>0</v>
      </c>
      <c r="L61" s="123" t="n">
        <f aca="false">('14.1н'!L61+'14.2н'!L61+'14.3н'!L61)/3</f>
        <v>0</v>
      </c>
      <c r="M61" s="123" t="n">
        <f aca="false">('14.1н'!M61+'14.2н'!M61+'14.3н'!M61)/3</f>
        <v>0</v>
      </c>
      <c r="N61" s="123" t="n">
        <f aca="false">('14.1н'!N61+'14.2н'!N61+'14.3н'!N61)/3</f>
        <v>0</v>
      </c>
      <c r="O61" s="123" t="n">
        <f aca="false">('14.1н'!O61+'14.2н'!O61+'14.3н'!O61)/3</f>
        <v>0</v>
      </c>
      <c r="P61" s="123" t="n">
        <f aca="false">('14.1н'!P61+'14.2н'!P61+'14.3н'!P61)/3</f>
        <v>0</v>
      </c>
      <c r="Q61" s="123" t="n">
        <f aca="false">('14.1н'!Q61+'14.2н'!Q61+'14.3н'!Q61)/3</f>
        <v>0</v>
      </c>
      <c r="R61" s="123" t="n">
        <f aca="false">('14.1н'!B61+'14.2н'!B61+'14.3н'!B61)/3</f>
        <v>0.0909255146971557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23" t="e">
        <f aca="false">('14.1н'!#ref!+'14.2н'!#ref!+'14.3н'!#ref!)/3</f>
        <v>#VALUE!</v>
      </c>
      <c r="D62" s="123" t="e">
        <f aca="false">('14.1н'!#ref!+'14.2н'!#ref!+'14.3н'!#ref!)/3</f>
        <v>#VALUE!</v>
      </c>
      <c r="E62" s="123" t="n">
        <f aca="false">('14.1н'!E62+'14.2н'!E62+'14.3н'!E62)/3</f>
        <v>0</v>
      </c>
      <c r="F62" s="123" t="n">
        <f aca="false">('14.1н'!F62+'14.2н'!F62+'14.3н'!F62)/3</f>
        <v>0</v>
      </c>
      <c r="G62" s="123" t="n">
        <f aca="false">('14.1н'!G62+'14.2н'!G62+'14.3н'!G62)/3</f>
        <v>0</v>
      </c>
      <c r="H62" s="123" t="n">
        <f aca="false">('14.1н'!H62+'14.2н'!H62+'14.3н'!H62)/3</f>
        <v>0</v>
      </c>
      <c r="I62" s="123" t="n">
        <f aca="false">('14.1н'!I62+'14.2н'!I62+'14.3н'!I62)/3</f>
        <v>0</v>
      </c>
      <c r="J62" s="123" t="n">
        <f aca="false">('14.1н'!J62+'14.2н'!J62+'14.3н'!J62)/3</f>
        <v>0</v>
      </c>
      <c r="K62" s="123" t="n">
        <f aca="false">('14.1н'!K62+'14.2н'!K62+'14.3н'!K62)/3</f>
        <v>0</v>
      </c>
      <c r="L62" s="123" t="n">
        <f aca="false">('14.1н'!L62+'14.2н'!L62+'14.3н'!L62)/3</f>
        <v>0</v>
      </c>
      <c r="M62" s="123" t="n">
        <f aca="false">('14.1н'!M62+'14.2н'!M62+'14.3н'!M62)/3</f>
        <v>0</v>
      </c>
      <c r="N62" s="123" t="n">
        <f aca="false">('14.1н'!N62+'14.2н'!N62+'14.3н'!N62)/3</f>
        <v>0</v>
      </c>
      <c r="O62" s="123" t="n">
        <f aca="false">('14.1н'!O62+'14.2н'!O62+'14.3н'!O62)/3</f>
        <v>0</v>
      </c>
      <c r="P62" s="123" t="n">
        <f aca="false">('14.1н'!P62+'14.2н'!P62+'14.3н'!P62)/3</f>
        <v>0</v>
      </c>
      <c r="Q62" s="123" t="n">
        <f aca="false">('14.1н'!Q62+'14.2н'!Q62+'14.3н'!Q62)/3</f>
        <v>0</v>
      </c>
      <c r="R62" s="123" t="n">
        <f aca="false">('14.1н'!B62+'14.2н'!B62+'14.3н'!B62)/3</f>
        <v>0.179193048588373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23"/>
      <c r="D63" s="123" t="e">
        <f aca="false">('14.1н'!#ref!+'14.2н'!#ref!+'14.3н'!#ref!)/3</f>
        <v>#VALUE!</v>
      </c>
      <c r="E63" s="123" t="n">
        <f aca="false">('14.1н'!E63+'14.2н'!E63+'14.3н'!E63)/3</f>
        <v>0</v>
      </c>
      <c r="F63" s="123" t="n">
        <f aca="false">('14.1н'!F63+'14.2н'!F63+'14.3н'!F63)/3</f>
        <v>0</v>
      </c>
      <c r="G63" s="123"/>
      <c r="H63" s="123" t="n">
        <f aca="false">('14.1н'!H63+'14.2н'!H63+'14.3н'!H63)/3</f>
        <v>0</v>
      </c>
      <c r="I63" s="123" t="n">
        <f aca="false">('14.1н'!I63+'14.2н'!I63+'14.3н'!I63)/3</f>
        <v>0</v>
      </c>
      <c r="J63" s="123" t="n">
        <f aca="false">('14.1н'!J63+'14.2н'!J63+'14.3н'!J63)/3</f>
        <v>0</v>
      </c>
      <c r="K63" s="123" t="n">
        <f aca="false">('14.1н'!K63+'14.2н'!K63+'14.3н'!K63)/3</f>
        <v>0</v>
      </c>
      <c r="L63" s="123" t="n">
        <f aca="false">('14.1н'!L63+'14.2н'!L63+'14.3н'!L63)/3</f>
        <v>0</v>
      </c>
      <c r="M63" s="123" t="n">
        <f aca="false">('14.1н'!M63+'14.2н'!M63+'14.3н'!M63)/3</f>
        <v>0</v>
      </c>
      <c r="N63" s="123" t="n">
        <f aca="false">('14.1н'!N63+'14.2н'!N63+'14.3н'!N63)/3</f>
        <v>0</v>
      </c>
      <c r="O63" s="123" t="n">
        <f aca="false">('14.1н'!O63+'14.2н'!O63+'14.3н'!O63)/3</f>
        <v>0</v>
      </c>
      <c r="P63" s="123" t="n">
        <f aca="false">('14.1н'!P63+'14.2н'!P63+'14.3н'!P63)/3</f>
        <v>0</v>
      </c>
      <c r="Q63" s="123" t="n">
        <f aca="false">('14.1н'!Q63+'14.2н'!Q63+'14.3н'!Q63)/3</f>
        <v>0</v>
      </c>
      <c r="R63" s="123" t="n">
        <f aca="false">('14.1н'!B63+'14.2н'!B63+'14.3н'!B63)/3</f>
        <v>0.145300221634604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23" t="e">
        <f aca="false">('14.1н'!#ref!+'14.2н'!#ref!+'14.3н'!#ref!)/3</f>
        <v>#VALUE!</v>
      </c>
      <c r="D64" s="123" t="e">
        <f aca="false">('14.1н'!#ref!+'14.2н'!#ref!+'14.3н'!#ref!)/3</f>
        <v>#VALUE!</v>
      </c>
      <c r="E64" s="123" t="n">
        <f aca="false">('14.1н'!E64+'14.2н'!E64+'14.3н'!E64)/3</f>
        <v>0</v>
      </c>
      <c r="F64" s="123" t="n">
        <f aca="false">('14.1н'!F64+'14.2н'!F64+'14.3н'!F64)/3</f>
        <v>0</v>
      </c>
      <c r="G64" s="123" t="n">
        <f aca="false">('14.1н'!G64+'14.2н'!G64+'14.3н'!G64)/3</f>
        <v>0</v>
      </c>
      <c r="H64" s="123" t="n">
        <f aca="false">('14.1н'!H64+'14.2н'!H64+'14.3н'!H64)/3</f>
        <v>0</v>
      </c>
      <c r="I64" s="123" t="n">
        <f aca="false">('14.1н'!I64+'14.2н'!I64+'14.3н'!I64)/3</f>
        <v>0</v>
      </c>
      <c r="J64" s="123" t="n">
        <f aca="false">('14.1н'!J64+'14.2н'!J64+'14.3н'!J64)/3</f>
        <v>0</v>
      </c>
      <c r="K64" s="123" t="n">
        <f aca="false">('14.1н'!K64+'14.2н'!K64+'14.3н'!K64)/3</f>
        <v>0</v>
      </c>
      <c r="L64" s="123" t="n">
        <f aca="false">('14.1н'!L64+'14.2н'!L64+'14.3н'!L64)/3</f>
        <v>0</v>
      </c>
      <c r="M64" s="123" t="n">
        <f aca="false">('14.1н'!M64+'14.2н'!M64+'14.3н'!M64)/3</f>
        <v>0</v>
      </c>
      <c r="N64" s="123" t="n">
        <f aca="false">('14.1н'!N64+'14.2н'!N64+'14.3н'!N64)/3</f>
        <v>0</v>
      </c>
      <c r="O64" s="123" t="n">
        <f aca="false">('14.1н'!O64+'14.2н'!O64+'14.3н'!O64)/3</f>
        <v>0</v>
      </c>
      <c r="P64" s="123" t="n">
        <f aca="false">('14.1н'!P64+'14.2н'!P64+'14.3н'!P64)/3</f>
        <v>0</v>
      </c>
      <c r="Q64" s="123" t="n">
        <f aca="false">('14.1н'!Q64+'14.2н'!Q64+'14.3н'!Q64)/3</f>
        <v>0</v>
      </c>
      <c r="R64" s="123" t="n">
        <f aca="false">('14.1н'!B64+'14.2н'!B64+'14.3н'!B64)/3</f>
        <v>0.223263941124281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3"/>
      <c r="D65" s="123" t="e">
        <f aca="false">('14.1н'!#ref!+'14.2н'!#ref!+'14.3н'!#ref!)/3</f>
        <v>#VALUE!</v>
      </c>
      <c r="E65" s="123" t="n">
        <f aca="false">('14.1н'!E65+'14.2н'!E65+'14.3н'!E65)/3</f>
        <v>0</v>
      </c>
      <c r="F65" s="123"/>
      <c r="G65" s="123" t="n">
        <f aca="false">('14.1н'!G65+'14.2н'!G65+'14.3н'!G65)/3</f>
        <v>0</v>
      </c>
      <c r="H65" s="123" t="n">
        <f aca="false">('14.1н'!H65+'14.2н'!H65+'14.3н'!H65)/3</f>
        <v>0</v>
      </c>
      <c r="I65" s="123" t="n">
        <f aca="false">('14.1н'!I65+'14.2н'!I65+'14.3н'!I65)/3</f>
        <v>0</v>
      </c>
      <c r="J65" s="123" t="n">
        <f aca="false">('14.1н'!J65+'14.2н'!J65+'14.3н'!J65)/3</f>
        <v>0</v>
      </c>
      <c r="K65" s="123"/>
      <c r="L65" s="123" t="n">
        <f aca="false">('14.1н'!L65+'14.2н'!L65+'14.3н'!L65)/3</f>
        <v>0</v>
      </c>
      <c r="M65" s="123" t="n">
        <f aca="false">('14.1н'!M65+'14.2н'!M65+'14.3н'!M65)/3</f>
        <v>0</v>
      </c>
      <c r="N65" s="123" t="n">
        <f aca="false">('14.1н'!N65+'14.2н'!N65+'14.3н'!N65)/3</f>
        <v>0</v>
      </c>
      <c r="O65" s="123" t="n">
        <f aca="false">('14.1н'!O65+'14.2н'!O65+'14.3н'!O65)/3</f>
        <v>0</v>
      </c>
      <c r="P65" s="123" t="n">
        <f aca="false">('14.1н'!P65+'14.2н'!P65+'14.3н'!P65)/3</f>
        <v>0</v>
      </c>
      <c r="Q65" s="123" t="n">
        <f aca="false">('14.1н'!Q65+'14.2н'!Q65+'14.3н'!Q65)/3</f>
        <v>0</v>
      </c>
      <c r="R65" s="123" t="n">
        <f aca="false">('14.1н'!B65+'14.2н'!B65+'14.3н'!B65)/3</f>
        <v>0.216709285853223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23" t="e">
        <f aca="false">('14.1н'!#ref!+'14.2н'!#ref!+'14.3н'!#ref!)/3</f>
        <v>#VALUE!</v>
      </c>
      <c r="D66" s="123" t="e">
        <f aca="false">('14.1н'!#ref!+'14.2н'!#ref!+'14.3н'!#ref!)/3</f>
        <v>#VALUE!</v>
      </c>
      <c r="E66" s="123" t="n">
        <f aca="false">('14.1н'!E66+'14.2н'!E66+'14.3н'!E66)/3</f>
        <v>0</v>
      </c>
      <c r="F66" s="123"/>
      <c r="G66" s="123" t="n">
        <f aca="false">('14.1н'!G66+'14.2н'!G66+'14.3н'!G66)/3</f>
        <v>0</v>
      </c>
      <c r="H66" s="123" t="n">
        <f aca="false">('14.1н'!H66+'14.2н'!H66+'14.3н'!H66)/3</f>
        <v>0</v>
      </c>
      <c r="I66" s="123" t="n">
        <f aca="false">('14.1н'!I66+'14.2н'!I66+'14.3н'!I66)/3</f>
        <v>0</v>
      </c>
      <c r="J66" s="123" t="n">
        <f aca="false">('14.1н'!J66+'14.2н'!J66+'14.3н'!J66)/3</f>
        <v>0</v>
      </c>
      <c r="K66" s="123"/>
      <c r="L66" s="123" t="n">
        <f aca="false">('14.1н'!L66+'14.2н'!L66+'14.3н'!L66)/3</f>
        <v>0</v>
      </c>
      <c r="M66" s="123" t="n">
        <f aca="false">('14.1н'!M66+'14.2н'!M66+'14.3н'!M66)/3</f>
        <v>0</v>
      </c>
      <c r="N66" s="123" t="n">
        <f aca="false">('14.1н'!N66+'14.2н'!N66+'14.3н'!N66)/3</f>
        <v>0</v>
      </c>
      <c r="O66" s="123" t="n">
        <f aca="false">('14.1н'!O66+'14.2н'!O66+'14.3н'!O66)/3</f>
        <v>0</v>
      </c>
      <c r="P66" s="123" t="n">
        <f aca="false">('14.1н'!P66+'14.2н'!P66+'14.3н'!P66)/3</f>
        <v>0</v>
      </c>
      <c r="Q66" s="123" t="n">
        <f aca="false">('14.1н'!Q66+'14.2н'!Q66+'14.3н'!Q66)/3</f>
        <v>0</v>
      </c>
      <c r="R66" s="123" t="n">
        <f aca="false">('14.1н'!B66+'14.2н'!B66+'14.3н'!B66)/3</f>
        <v>0.0143262776147856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23" t="e">
        <f aca="false">('14.1н'!#ref!+'14.2н'!#ref!+'14.3н'!#ref!)/3</f>
        <v>#VALUE!</v>
      </c>
      <c r="D67" s="123" t="e">
        <f aca="false">('14.1н'!#ref!+'14.2н'!#ref!+'14.3н'!#ref!)/3</f>
        <v>#VALUE!</v>
      </c>
      <c r="E67" s="123" t="n">
        <f aca="false">('14.1н'!E67+'14.2н'!E67+'14.3н'!E67)/3</f>
        <v>0</v>
      </c>
      <c r="F67" s="123" t="n">
        <f aca="false">('14.1н'!F67+'14.2н'!F67+'14.3н'!F67)/3</f>
        <v>0</v>
      </c>
      <c r="G67" s="123" t="n">
        <f aca="false">('14.1н'!G67+'14.2н'!G67+'14.3н'!G67)/3</f>
        <v>0</v>
      </c>
      <c r="H67" s="123" t="n">
        <f aca="false">('14.1н'!H67+'14.2н'!H67+'14.3н'!H67)/3</f>
        <v>0</v>
      </c>
      <c r="I67" s="123" t="n">
        <f aca="false">('14.1н'!I67+'14.2н'!I67+'14.3н'!I67)/3</f>
        <v>0</v>
      </c>
      <c r="J67" s="123" t="n">
        <f aca="false">('14.1н'!J67+'14.2н'!J67+'14.3н'!J67)/3</f>
        <v>0</v>
      </c>
      <c r="K67" s="123" t="n">
        <f aca="false">('14.1н'!K67+'14.2н'!K67+'14.3н'!K67)/3</f>
        <v>0</v>
      </c>
      <c r="L67" s="123" t="n">
        <f aca="false">('14.1н'!L67+'14.2н'!L67+'14.3н'!L67)/3</f>
        <v>0</v>
      </c>
      <c r="M67" s="123" t="n">
        <f aca="false">('14.1н'!M67+'14.2н'!M67+'14.3н'!M67)/3</f>
        <v>0</v>
      </c>
      <c r="N67" s="123" t="n">
        <f aca="false">('14.1н'!N67+'14.2н'!N67+'14.3н'!N67)/3</f>
        <v>0</v>
      </c>
      <c r="O67" s="123" t="n">
        <f aca="false">('14.1н'!O67+'14.2н'!O67+'14.3н'!O67)/3</f>
        <v>0</v>
      </c>
      <c r="P67" s="123" t="n">
        <f aca="false">('14.1н'!P67+'14.2н'!P67+'14.3н'!P67)/3</f>
        <v>0</v>
      </c>
      <c r="Q67" s="123" t="n">
        <f aca="false">('14.1н'!Q67+'14.2н'!Q67+'14.3н'!Q67)/3</f>
        <v>0</v>
      </c>
      <c r="R67" s="123" t="n">
        <f aca="false">('14.1н'!B67+'14.2н'!B67+'14.3н'!B67)/3</f>
        <v>0.294007104063926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23" t="e">
        <f aca="false">('14.1н'!#ref!+'14.2н'!#ref!+'14.3н'!#ref!)/3</f>
        <v>#VALUE!</v>
      </c>
      <c r="D68" s="123" t="e">
        <f aca="false">('14.1н'!#ref!+'14.2н'!#ref!+'14.3н'!#ref!)/3</f>
        <v>#VALUE!</v>
      </c>
      <c r="E68" s="123" t="n">
        <f aca="false">('14.1н'!E68+'14.2н'!E68+'14.3н'!E68)/3</f>
        <v>0</v>
      </c>
      <c r="F68" s="123" t="n">
        <f aca="false">('14.1н'!F68+'14.2н'!F68+'14.3н'!F68)/3</f>
        <v>0</v>
      </c>
      <c r="G68" s="123" t="n">
        <f aca="false">('14.1н'!G68+'14.2н'!G68+'14.3н'!G68)/3</f>
        <v>0</v>
      </c>
      <c r="H68" s="123" t="n">
        <f aca="false">('14.1н'!H68+'14.2н'!H68+'14.3н'!H68)/3</f>
        <v>0</v>
      </c>
      <c r="I68" s="123" t="n">
        <f aca="false">('14.1н'!I68+'14.2н'!I68+'14.3н'!I68)/3</f>
        <v>0</v>
      </c>
      <c r="J68" s="123" t="n">
        <f aca="false">('14.1н'!J68+'14.2н'!J68+'14.3н'!J68)/3</f>
        <v>0</v>
      </c>
      <c r="K68" s="123" t="n">
        <f aca="false">('14.1н'!K68+'14.2н'!K68+'14.3н'!K68)/3</f>
        <v>0</v>
      </c>
      <c r="L68" s="123" t="n">
        <f aca="false">('14.1н'!L68+'14.2н'!L68+'14.3н'!L68)/3</f>
        <v>0</v>
      </c>
      <c r="M68" s="123" t="n">
        <f aca="false">('14.1н'!M68+'14.2н'!M68+'14.3н'!M68)/3</f>
        <v>0</v>
      </c>
      <c r="N68" s="123" t="n">
        <f aca="false">('14.1н'!N68+'14.2н'!N68+'14.3н'!N68)/3</f>
        <v>0</v>
      </c>
      <c r="O68" s="123" t="n">
        <f aca="false">('14.1н'!O68+'14.2н'!O68+'14.3н'!O68)/3</f>
        <v>0</v>
      </c>
      <c r="P68" s="123" t="n">
        <f aca="false">('14.1н'!P68+'14.2н'!P68+'14.3н'!P68)/3</f>
        <v>0</v>
      </c>
      <c r="Q68" s="123" t="n">
        <f aca="false">('14.1н'!Q68+'14.2н'!Q68+'14.3н'!Q68)/3</f>
        <v>0</v>
      </c>
      <c r="R68" s="123" t="n">
        <f aca="false">('14.1н'!B68+'14.2н'!B68+'14.3н'!B68)/3</f>
        <v>0.0177935594244541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23" t="e">
        <f aca="false">('14.1н'!#ref!+'14.2н'!#ref!+'14.3н'!#ref!)/3</f>
        <v>#VALUE!</v>
      </c>
      <c r="D69" s="123" t="e">
        <f aca="false">('14.1н'!#ref!+'14.2н'!#ref!+'14.3н'!#ref!)/3</f>
        <v>#VALUE!</v>
      </c>
      <c r="E69" s="123" t="n">
        <f aca="false">('14.1н'!E69+'14.2н'!E69+'14.3н'!E69)/3</f>
        <v>0</v>
      </c>
      <c r="F69" s="123" t="n">
        <f aca="false">('14.1н'!F69+'14.2н'!F69+'14.3н'!F69)/3</f>
        <v>0</v>
      </c>
      <c r="G69" s="123" t="n">
        <f aca="false">('14.1н'!G69+'14.2н'!G69+'14.3н'!G69)/3</f>
        <v>0</v>
      </c>
      <c r="H69" s="123" t="n">
        <f aca="false">('14.1н'!H69+'14.2н'!H69+'14.3н'!H69)/3</f>
        <v>0</v>
      </c>
      <c r="I69" s="123" t="n">
        <f aca="false">('14.1н'!I69+'14.2н'!I69+'14.3н'!I69)/3</f>
        <v>0</v>
      </c>
      <c r="J69" s="123" t="n">
        <f aca="false">('14.1н'!J69+'14.2н'!J69+'14.3н'!J69)/3</f>
        <v>0</v>
      </c>
      <c r="K69" s="123" t="n">
        <f aca="false">('14.1н'!K69+'14.2н'!K69+'14.3н'!K69)/3</f>
        <v>0</v>
      </c>
      <c r="L69" s="123" t="n">
        <f aca="false">('14.1н'!L69+'14.2н'!L69+'14.3н'!L69)/3</f>
        <v>0</v>
      </c>
      <c r="M69" s="123" t="n">
        <f aca="false">('14.1н'!M69+'14.2н'!M69+'14.3н'!M69)/3</f>
        <v>0</v>
      </c>
      <c r="N69" s="123" t="n">
        <f aca="false">('14.1н'!N69+'14.2н'!N69+'14.3н'!N69)/3</f>
        <v>0</v>
      </c>
      <c r="O69" s="123" t="n">
        <f aca="false">('14.1н'!O69+'14.2н'!O69+'14.3н'!O69)/3</f>
        <v>0</v>
      </c>
      <c r="P69" s="123" t="n">
        <f aca="false">('14.1н'!P69+'14.2н'!P69+'14.3н'!P69)/3</f>
        <v>0</v>
      </c>
      <c r="Q69" s="123" t="n">
        <f aca="false">('14.1н'!Q69+'14.2н'!Q69+'14.3н'!Q69)/3</f>
        <v>0</v>
      </c>
      <c r="R69" s="123" t="n">
        <f aca="false">('14.1н'!B69+'14.2н'!B69+'14.3н'!B69)/3</f>
        <v>0.161960800563678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23" t="e">
        <f aca="false">('14.1н'!#ref!+'14.2н'!#ref!+'14.3н'!#ref!)/3</f>
        <v>#VALUE!</v>
      </c>
      <c r="D70" s="123" t="e">
        <f aca="false">('14.1н'!#ref!+'14.2н'!#ref!+'14.3н'!#ref!)/3</f>
        <v>#VALUE!</v>
      </c>
      <c r="E70" s="123" t="n">
        <f aca="false">('14.1н'!E70+'14.2н'!E70+'14.3н'!E70)/3</f>
        <v>0</v>
      </c>
      <c r="F70" s="123" t="n">
        <f aca="false">('14.1н'!F70+'14.2н'!F70+'14.3н'!F70)/3</f>
        <v>0</v>
      </c>
      <c r="G70" s="123" t="n">
        <f aca="false">('14.1н'!G70+'14.2н'!G70+'14.3н'!G70)/3</f>
        <v>0</v>
      </c>
      <c r="H70" s="123" t="n">
        <f aca="false">('14.1н'!H70+'14.2н'!H70+'14.3н'!H70)/3</f>
        <v>0</v>
      </c>
      <c r="I70" s="123" t="n">
        <f aca="false">('14.1н'!I70+'14.2н'!I70+'14.3н'!I70)/3</f>
        <v>0</v>
      </c>
      <c r="J70" s="123" t="n">
        <f aca="false">('14.1н'!J70+'14.2н'!J70+'14.3н'!J70)/3</f>
        <v>0</v>
      </c>
      <c r="K70" s="123" t="n">
        <f aca="false">('14.1н'!K70+'14.2н'!K70+'14.3н'!K70)/3</f>
        <v>0</v>
      </c>
      <c r="L70" s="123" t="n">
        <f aca="false">('14.1н'!L70+'14.2н'!L70+'14.3н'!L70)/3</f>
        <v>0</v>
      </c>
      <c r="M70" s="123" t="n">
        <f aca="false">('14.1н'!M70+'14.2н'!M70+'14.3н'!M70)/3</f>
        <v>0</v>
      </c>
      <c r="N70" s="123" t="n">
        <f aca="false">('14.1н'!N70+'14.2н'!N70+'14.3н'!N70)/3</f>
        <v>0</v>
      </c>
      <c r="O70" s="123" t="n">
        <f aca="false">('14.1н'!O70+'14.2н'!O70+'14.3н'!O70)/3</f>
        <v>0</v>
      </c>
      <c r="P70" s="123" t="n">
        <f aca="false">('14.1н'!P70+'14.2н'!P70+'14.3н'!P70)/3</f>
        <v>0</v>
      </c>
      <c r="Q70" s="123" t="n">
        <f aca="false">('14.1н'!Q70+'14.2н'!Q70+'14.3н'!Q70)/3</f>
        <v>0</v>
      </c>
      <c r="R70" s="123" t="n">
        <f aca="false">('14.1н'!B70+'14.2н'!B70+'14.3н'!B70)/3</f>
        <v>0.219558918602065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23" t="e">
        <f aca="false">('14.1н'!#ref!+'14.2н'!#ref!+'14.3н'!#ref!)/3</f>
        <v>#VALUE!</v>
      </c>
      <c r="D71" s="123" t="e">
        <f aca="false">('14.1н'!#ref!+'14.2н'!#ref!+'14.3н'!#ref!)/3</f>
        <v>#VALUE!</v>
      </c>
      <c r="E71" s="123" t="n">
        <f aca="false">('14.1н'!E71+'14.2н'!E71+'14.3н'!E71)/3</f>
        <v>0</v>
      </c>
      <c r="F71" s="123" t="n">
        <f aca="false">('14.1н'!F71+'14.2н'!F71+'14.3н'!F71)/3</f>
        <v>0</v>
      </c>
      <c r="G71" s="123" t="n">
        <f aca="false">('14.1н'!G71+'14.2н'!G71+'14.3н'!G71)/3</f>
        <v>0</v>
      </c>
      <c r="H71" s="123" t="n">
        <f aca="false">('14.1н'!H71+'14.2н'!H71+'14.3н'!H71)/3</f>
        <v>0</v>
      </c>
      <c r="I71" s="123" t="n">
        <f aca="false">('14.1н'!I71+'14.2н'!I71+'14.3н'!I71)/3</f>
        <v>0</v>
      </c>
      <c r="J71" s="123" t="n">
        <f aca="false">('14.1н'!J71+'14.2н'!J71+'14.3н'!J71)/3</f>
        <v>0</v>
      </c>
      <c r="K71" s="123" t="n">
        <f aca="false">('14.1н'!K71+'14.2н'!K71+'14.3н'!K71)/3</f>
        <v>0</v>
      </c>
      <c r="L71" s="123" t="n">
        <f aca="false">('14.1н'!L71+'14.2н'!L71+'14.3н'!L71)/3</f>
        <v>0</v>
      </c>
      <c r="M71" s="123" t="n">
        <f aca="false">('14.1н'!M71+'14.2н'!M71+'14.3н'!M71)/3</f>
        <v>0</v>
      </c>
      <c r="N71" s="123" t="n">
        <f aca="false">('14.1н'!N71+'14.2н'!N71+'14.3н'!N71)/3</f>
        <v>0</v>
      </c>
      <c r="O71" s="123" t="n">
        <f aca="false">('14.1н'!O71+'14.2н'!O71+'14.3н'!O71)/3</f>
        <v>0</v>
      </c>
      <c r="P71" s="123" t="n">
        <f aca="false">('14.1н'!P71+'14.2н'!P71+'14.3н'!P71)/3</f>
        <v>0</v>
      </c>
      <c r="Q71" s="123" t="n">
        <f aca="false">('14.1н'!Q71+'14.2н'!Q71+'14.3н'!Q71)/3</f>
        <v>0</v>
      </c>
      <c r="R71" s="123" t="n">
        <f aca="false">('14.1н'!B71+'14.2н'!B71+'14.3н'!B71)/3</f>
        <v>0.163647726602999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23" t="e">
        <f aca="false">('14.1н'!#ref!+'14.2н'!#ref!+'14.3н'!#ref!)/3</f>
        <v>#VALUE!</v>
      </c>
      <c r="D72" s="123" t="e">
        <f aca="false">('14.1н'!#ref!+'14.2н'!#ref!+'14.3н'!#ref!)/3</f>
        <v>#VALUE!</v>
      </c>
      <c r="E72" s="123" t="n">
        <f aca="false">('14.1н'!E72+'14.2н'!E72+'14.3н'!E72)/3</f>
        <v>0</v>
      </c>
      <c r="F72" s="123" t="n">
        <f aca="false">('14.1н'!F72+'14.2н'!F72+'14.3н'!F72)/3</f>
        <v>0</v>
      </c>
      <c r="G72" s="123" t="n">
        <f aca="false">('14.1н'!G72+'14.2н'!G72+'14.3н'!G72)/3</f>
        <v>0</v>
      </c>
      <c r="H72" s="123" t="n">
        <f aca="false">('14.1н'!H72+'14.2н'!H72+'14.3н'!H72)/3</f>
        <v>0</v>
      </c>
      <c r="I72" s="123" t="n">
        <f aca="false">('14.1н'!I72+'14.2н'!I72+'14.3н'!I72)/3</f>
        <v>0</v>
      </c>
      <c r="J72" s="123" t="n">
        <f aca="false">('14.1н'!J72+'14.2н'!J72+'14.3н'!J72)/3</f>
        <v>0</v>
      </c>
      <c r="K72" s="123" t="n">
        <f aca="false">('14.1н'!K72+'14.2н'!K72+'14.3н'!K72)/3</f>
        <v>0</v>
      </c>
      <c r="L72" s="123" t="n">
        <f aca="false">('14.1н'!L72+'14.2н'!L72+'14.3н'!L72)/3</f>
        <v>0</v>
      </c>
      <c r="M72" s="123" t="n">
        <f aca="false">('14.1н'!M72+'14.2н'!M72+'14.3н'!M72)/3</f>
        <v>0</v>
      </c>
      <c r="N72" s="123" t="n">
        <f aca="false">('14.1н'!N72+'14.2н'!N72+'14.3н'!N72)/3</f>
        <v>0</v>
      </c>
      <c r="O72" s="123" t="n">
        <f aca="false">('14.1н'!O72+'14.2н'!O72+'14.3н'!O72)/3</f>
        <v>0</v>
      </c>
      <c r="P72" s="123" t="n">
        <f aca="false">('14.1н'!P72+'14.2н'!P72+'14.3н'!P72)/3</f>
        <v>0</v>
      </c>
      <c r="Q72" s="123" t="n">
        <f aca="false">('14.1н'!Q72+'14.2н'!Q72+'14.3н'!Q72)/3</f>
        <v>0</v>
      </c>
      <c r="R72" s="123" t="n">
        <f aca="false">('14.1н'!B72+'14.2н'!B72+'14.3н'!B72)/3</f>
        <v>0.146093371110814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23" t="e">
        <f aca="false">('14.1н'!#ref!+'14.2н'!#ref!+'14.3н'!#ref!)/3</f>
        <v>#VALUE!</v>
      </c>
      <c r="D73" s="123" t="e">
        <f aca="false">('14.1н'!#ref!+'14.2н'!#ref!+'14.3н'!#ref!)/3</f>
        <v>#VALUE!</v>
      </c>
      <c r="E73" s="123" t="n">
        <f aca="false">('14.1н'!E73+'14.2н'!E73+'14.3н'!E73)/3</f>
        <v>0</v>
      </c>
      <c r="F73" s="123" t="n">
        <f aca="false">('14.1н'!F73+'14.2н'!F73+'14.3н'!F73)/3</f>
        <v>0</v>
      </c>
      <c r="G73" s="123" t="n">
        <f aca="false">('14.1н'!G73+'14.2н'!G73+'14.3н'!G73)/3</f>
        <v>0</v>
      </c>
      <c r="H73" s="123" t="n">
        <f aca="false">('14.1н'!H73+'14.2н'!H73+'14.3н'!H73)/3</f>
        <v>0</v>
      </c>
      <c r="I73" s="123" t="n">
        <f aca="false">('14.1н'!I73+'14.2н'!I73+'14.3н'!I73)/3</f>
        <v>0</v>
      </c>
      <c r="J73" s="123" t="n">
        <f aca="false">('14.1н'!J73+'14.2н'!J73+'14.3н'!J73)/3</f>
        <v>0</v>
      </c>
      <c r="K73" s="123" t="n">
        <f aca="false">('14.1н'!K73+'14.2н'!K73+'14.3н'!K73)/3</f>
        <v>0</v>
      </c>
      <c r="L73" s="123" t="n">
        <f aca="false">('14.1н'!L73+'14.2н'!L73+'14.3н'!L73)/3</f>
        <v>0</v>
      </c>
      <c r="M73" s="123" t="n">
        <f aca="false">('14.1н'!M73+'14.2н'!M73+'14.3н'!M73)/3</f>
        <v>0</v>
      </c>
      <c r="N73" s="123" t="n">
        <f aca="false">('14.1н'!N73+'14.2н'!N73+'14.3н'!N73)/3</f>
        <v>0</v>
      </c>
      <c r="O73" s="123" t="n">
        <f aca="false">('14.1н'!O73+'14.2н'!O73+'14.3н'!O73)/3</f>
        <v>0</v>
      </c>
      <c r="P73" s="123" t="n">
        <f aca="false">('14.1н'!P73+'14.2н'!P73+'14.3н'!P73)/3</f>
        <v>0</v>
      </c>
      <c r="Q73" s="123" t="n">
        <f aca="false">('14.1н'!Q73+'14.2н'!Q73+'14.3н'!Q73)/3</f>
        <v>0</v>
      </c>
      <c r="R73" s="123" t="n">
        <f aca="false">('14.1н'!B73+'14.2н'!B73+'14.3н'!B73)/3</f>
        <v>0.258417606772891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23" t="e">
        <f aca="false">('14.1н'!#ref!+'14.2н'!#ref!+'14.3н'!#ref!)/3</f>
        <v>#VALUE!</v>
      </c>
      <c r="D74" s="123" t="e">
        <f aca="false">('14.1н'!#ref!+'14.2н'!#ref!+'14.3н'!#ref!)/3</f>
        <v>#VALUE!</v>
      </c>
      <c r="E74" s="123" t="n">
        <f aca="false">('14.1н'!E74+'14.2н'!E74+'14.3н'!E74)/3</f>
        <v>0</v>
      </c>
      <c r="F74" s="123" t="n">
        <f aca="false">('14.1н'!F74+'14.2н'!F74+'14.3н'!F74)/3</f>
        <v>0</v>
      </c>
      <c r="G74" s="123" t="n">
        <f aca="false">('14.1н'!G74+'14.2н'!G74+'14.3н'!G74)/3</f>
        <v>0</v>
      </c>
      <c r="H74" s="123" t="n">
        <f aca="false">('14.1н'!H74+'14.2н'!H74+'14.3н'!H74)/3</f>
        <v>0</v>
      </c>
      <c r="I74" s="123" t="n">
        <f aca="false">('14.1н'!I74+'14.2н'!I74+'14.3н'!I74)/3</f>
        <v>0</v>
      </c>
      <c r="J74" s="123" t="n">
        <f aca="false">('14.1н'!J74+'14.2н'!J74+'14.3н'!J74)/3</f>
        <v>0</v>
      </c>
      <c r="K74" s="123" t="n">
        <f aca="false">('14.1н'!K74+'14.2н'!K74+'14.3н'!K74)/3</f>
        <v>0</v>
      </c>
      <c r="L74" s="123" t="n">
        <f aca="false">('14.1н'!L74+'14.2н'!L74+'14.3н'!L74)/3</f>
        <v>0</v>
      </c>
      <c r="M74" s="123" t="n">
        <f aca="false">('14.1н'!M74+'14.2н'!M74+'14.3н'!M74)/3</f>
        <v>0</v>
      </c>
      <c r="N74" s="123" t="n">
        <f aca="false">('14.1н'!N74+'14.2н'!N74+'14.3н'!N74)/3</f>
        <v>0</v>
      </c>
      <c r="O74" s="123" t="n">
        <f aca="false">('14.1н'!O74+'14.2н'!O74+'14.3н'!O74)/3</f>
        <v>0</v>
      </c>
      <c r="P74" s="123" t="n">
        <f aca="false">('14.1н'!P74+'14.2н'!P74+'14.3н'!P74)/3</f>
        <v>0</v>
      </c>
      <c r="Q74" s="123" t="n">
        <f aca="false">('14.1н'!Q74+'14.2н'!Q74+'14.3н'!Q74)/3</f>
        <v>0</v>
      </c>
      <c r="R74" s="123" t="n">
        <f aca="false">('14.1н'!B74+'14.2н'!B74+'14.3н'!B74)/3</f>
        <v>0.322347868081016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23" t="e">
        <f aca="false">('14.1н'!#ref!+'14.2н'!#ref!+'14.3н'!#ref!)/3</f>
        <v>#VALUE!</v>
      </c>
      <c r="D75" s="123" t="e">
        <f aca="false">('14.1н'!#ref!+'14.2н'!#ref!+'14.3н'!#ref!)/3</f>
        <v>#VALUE!</v>
      </c>
      <c r="E75" s="123" t="n">
        <f aca="false">('14.1н'!E75+'14.2н'!E75+'14.3н'!E75)/3</f>
        <v>0</v>
      </c>
      <c r="F75" s="123" t="n">
        <f aca="false">('14.1н'!F75+'14.2н'!F75+'14.3н'!F75)/3</f>
        <v>0</v>
      </c>
      <c r="G75" s="123" t="n">
        <f aca="false">('14.1н'!G75+'14.2н'!G75+'14.3н'!G75)/3</f>
        <v>0</v>
      </c>
      <c r="H75" s="123" t="n">
        <f aca="false">('14.1н'!H75+'14.2н'!H75+'14.3н'!H75)/3</f>
        <v>0</v>
      </c>
      <c r="I75" s="123" t="n">
        <f aca="false">('14.1н'!I75+'14.2н'!I75+'14.3н'!I75)/3</f>
        <v>0</v>
      </c>
      <c r="J75" s="123" t="n">
        <f aca="false">('14.1н'!J75+'14.2н'!J75+'14.3н'!J75)/3</f>
        <v>0</v>
      </c>
      <c r="K75" s="123" t="n">
        <f aca="false">('14.1н'!K75+'14.2н'!K75+'14.3н'!K75)/3</f>
        <v>0</v>
      </c>
      <c r="L75" s="123" t="n">
        <f aca="false">('14.1н'!L75+'14.2н'!L75+'14.3н'!L75)/3</f>
        <v>0</v>
      </c>
      <c r="M75" s="123" t="n">
        <f aca="false">('14.1н'!M75+'14.2н'!M75+'14.3н'!M75)/3</f>
        <v>0</v>
      </c>
      <c r="N75" s="123" t="n">
        <f aca="false">('14.1н'!N75+'14.2н'!N75+'14.3н'!N75)/3</f>
        <v>0</v>
      </c>
      <c r="O75" s="123" t="n">
        <f aca="false">('14.1н'!O75+'14.2н'!O75+'14.3н'!O75)/3</f>
        <v>0</v>
      </c>
      <c r="P75" s="123" t="n">
        <f aca="false">('14.1н'!P75+'14.2н'!P75+'14.3н'!P75)/3</f>
        <v>0</v>
      </c>
      <c r="Q75" s="123" t="n">
        <f aca="false">('14.1н'!Q75+'14.2н'!Q75+'14.3н'!Q75)/3</f>
        <v>0</v>
      </c>
      <c r="R75" s="123" t="n">
        <f aca="false">('14.1н'!B75+'14.2н'!B75+'14.3н'!B75)/3</f>
        <v>0.0905931353850132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23" t="e">
        <f aca="false">('14.1н'!#ref!+'14.2н'!#ref!+'14.3н'!#ref!)/3</f>
        <v>#VALUE!</v>
      </c>
      <c r="D76" s="123" t="e">
        <f aca="false">('14.1н'!#ref!+'14.2н'!#ref!+'14.3н'!#ref!)/3</f>
        <v>#VALUE!</v>
      </c>
      <c r="E76" s="123" t="n">
        <f aca="false">('14.1н'!E76+'14.2н'!E76+'14.3н'!E76)/3</f>
        <v>0</v>
      </c>
      <c r="F76" s="123" t="n">
        <f aca="false">('14.1н'!F76+'14.2н'!F76+'14.3н'!F76)/3</f>
        <v>0</v>
      </c>
      <c r="G76" s="123" t="n">
        <f aca="false">('14.1н'!G76+'14.2н'!G76+'14.3н'!G76)/3</f>
        <v>0</v>
      </c>
      <c r="H76" s="123" t="n">
        <f aca="false">('14.1н'!H76+'14.2н'!H76+'14.3н'!H76)/3</f>
        <v>0</v>
      </c>
      <c r="I76" s="123" t="n">
        <f aca="false">('14.1н'!I76+'14.2н'!I76+'14.3н'!I76)/3</f>
        <v>0</v>
      </c>
      <c r="J76" s="123" t="n">
        <f aca="false">('14.1н'!J76+'14.2н'!J76+'14.3н'!J76)/3</f>
        <v>0</v>
      </c>
      <c r="K76" s="123" t="n">
        <f aca="false">('14.1н'!K76+'14.2н'!K76+'14.3н'!K76)/3</f>
        <v>0</v>
      </c>
      <c r="L76" s="123" t="n">
        <f aca="false">('14.1н'!L76+'14.2н'!L76+'14.3н'!L76)/3</f>
        <v>0</v>
      </c>
      <c r="M76" s="123" t="n">
        <f aca="false">('14.1н'!M76+'14.2н'!M76+'14.3н'!M76)/3</f>
        <v>0</v>
      </c>
      <c r="N76" s="123" t="n">
        <f aca="false">('14.1н'!N76+'14.2н'!N76+'14.3н'!N76)/3</f>
        <v>0</v>
      </c>
      <c r="O76" s="123" t="n">
        <f aca="false">('14.1н'!O76+'14.2н'!O76+'14.3н'!O76)/3</f>
        <v>0</v>
      </c>
      <c r="P76" s="123" t="n">
        <f aca="false">('14.1н'!P76+'14.2н'!P76+'14.3н'!P76)/3</f>
        <v>0</v>
      </c>
      <c r="Q76" s="123" t="n">
        <f aca="false">('14.1н'!Q76+'14.2н'!Q76+'14.3н'!Q76)/3</f>
        <v>0</v>
      </c>
      <c r="R76" s="123" t="n">
        <f aca="false">('14.1н'!B76+'14.2н'!B76+'14.3н'!B76)/3</f>
        <v>0.171251780927781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23" t="e">
        <f aca="false">('14.1н'!#ref!+'14.2н'!#ref!+'14.3н'!#ref!)/3</f>
        <v>#VALUE!</v>
      </c>
      <c r="D77" s="123" t="e">
        <f aca="false">('14.1н'!#ref!+'14.2н'!#ref!+'14.3н'!#ref!)/3</f>
        <v>#VALUE!</v>
      </c>
      <c r="E77" s="123" t="n">
        <f aca="false">('14.1н'!E77+'14.2н'!E77+'14.3н'!E77)/3</f>
        <v>0</v>
      </c>
      <c r="F77" s="123" t="n">
        <f aca="false">('14.1н'!F77+'14.2н'!F77+'14.3н'!F77)/3</f>
        <v>0</v>
      </c>
      <c r="G77" s="123" t="n">
        <f aca="false">('14.1н'!G77+'14.2н'!G77+'14.3н'!G77)/3</f>
        <v>0</v>
      </c>
      <c r="H77" s="123" t="n">
        <f aca="false">('14.1н'!H77+'14.2н'!H77+'14.3н'!H77)/3</f>
        <v>0</v>
      </c>
      <c r="I77" s="123" t="n">
        <f aca="false">('14.1н'!I77+'14.2н'!I77+'14.3н'!I77)/3</f>
        <v>0</v>
      </c>
      <c r="J77" s="123" t="n">
        <f aca="false">('14.1н'!J77+'14.2н'!J77+'14.3н'!J77)/3</f>
        <v>0</v>
      </c>
      <c r="K77" s="123" t="n">
        <f aca="false">('14.1н'!K77+'14.2н'!K77+'14.3н'!K77)/3</f>
        <v>0</v>
      </c>
      <c r="L77" s="123" t="n">
        <f aca="false">('14.1н'!L77+'14.2н'!L77+'14.3н'!L77)/3</f>
        <v>0</v>
      </c>
      <c r="M77" s="123" t="n">
        <f aca="false">('14.1н'!M77+'14.2н'!M77+'14.3н'!M77)/3</f>
        <v>0</v>
      </c>
      <c r="N77" s="123" t="n">
        <f aca="false">('14.1н'!N77+'14.2н'!N77+'14.3н'!N77)/3</f>
        <v>0</v>
      </c>
      <c r="O77" s="123" t="n">
        <f aca="false">('14.1н'!O77+'14.2н'!O77+'14.3н'!O77)/3</f>
        <v>0</v>
      </c>
      <c r="P77" s="123" t="n">
        <f aca="false">('14.1н'!P77+'14.2н'!P77+'14.3н'!P77)/3</f>
        <v>0</v>
      </c>
      <c r="Q77" s="123" t="n">
        <f aca="false">('14.1н'!Q77+'14.2н'!Q77+'14.3н'!Q77)/3</f>
        <v>0</v>
      </c>
      <c r="R77" s="123" t="n">
        <f aca="false">('14.1н'!B77+'14.2н'!B77+'14.3н'!B77)/3</f>
        <v>0.0752863393340042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23" t="e">
        <f aca="false">('14.1н'!#ref!+'14.2н'!#ref!+'14.3н'!#ref!)/3</f>
        <v>#VALUE!</v>
      </c>
      <c r="D78" s="123" t="e">
        <f aca="false">('14.1н'!#ref!+'14.2н'!#ref!+'14.3н'!#ref!)/3</f>
        <v>#VALUE!</v>
      </c>
      <c r="E78" s="123" t="n">
        <f aca="false">('14.1н'!E78+'14.2н'!E78+'14.3н'!E78)/3</f>
        <v>0</v>
      </c>
      <c r="F78" s="123" t="n">
        <f aca="false">('14.1н'!F78+'14.2н'!F78+'14.3н'!F78)/3</f>
        <v>0</v>
      </c>
      <c r="G78" s="123" t="n">
        <f aca="false">('14.1н'!G78+'14.2н'!G78+'14.3н'!G78)/3</f>
        <v>0</v>
      </c>
      <c r="H78" s="123" t="n">
        <f aca="false">('14.1н'!H78+'14.2н'!H78+'14.3н'!H78)/3</f>
        <v>0</v>
      </c>
      <c r="I78" s="123" t="n">
        <f aca="false">('14.1н'!I78+'14.2н'!I78+'14.3н'!I78)/3</f>
        <v>0</v>
      </c>
      <c r="J78" s="123" t="n">
        <f aca="false">('14.1н'!J78+'14.2н'!J78+'14.3н'!J78)/3</f>
        <v>0</v>
      </c>
      <c r="K78" s="123" t="n">
        <f aca="false">('14.1н'!K78+'14.2н'!K78+'14.3н'!K78)/3</f>
        <v>0</v>
      </c>
      <c r="L78" s="123" t="n">
        <f aca="false">('14.1н'!L78+'14.2н'!L78+'14.3н'!L78)/3</f>
        <v>0</v>
      </c>
      <c r="M78" s="123" t="n">
        <f aca="false">('14.1н'!M78+'14.2н'!M78+'14.3н'!M78)/3</f>
        <v>0</v>
      </c>
      <c r="N78" s="123" t="n">
        <f aca="false">('14.1н'!N78+'14.2н'!N78+'14.3н'!N78)/3</f>
        <v>0</v>
      </c>
      <c r="O78" s="123" t="n">
        <f aca="false">('14.1н'!O78+'14.2н'!O78+'14.3н'!O78)/3</f>
        <v>0</v>
      </c>
      <c r="P78" s="123" t="n">
        <f aca="false">('14.1н'!P78+'14.2н'!P78+'14.3н'!P78)/3</f>
        <v>0</v>
      </c>
      <c r="Q78" s="123" t="n">
        <f aca="false">('14.1н'!Q78+'14.2н'!Q78+'14.3н'!Q78)/3</f>
        <v>0</v>
      </c>
      <c r="R78" s="123" t="n">
        <f aca="false">('14.1н'!B78+'14.2н'!B78+'14.3н'!B78)/3</f>
        <v>0.421713950845814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23" t="e">
        <f aca="false">('14.1н'!#ref!+'14.2н'!#ref!+'14.3н'!#ref!)/3</f>
        <v>#VALUE!</v>
      </c>
      <c r="D79" s="123" t="e">
        <f aca="false">('14.1н'!#ref!+'14.2н'!#ref!+'14.3н'!#ref!)/3</f>
        <v>#VALUE!</v>
      </c>
      <c r="E79" s="123" t="n">
        <f aca="false">('14.1н'!E79+'14.2н'!E79+'14.3н'!E79)/3</f>
        <v>0</v>
      </c>
      <c r="F79" s="123" t="n">
        <f aca="false">('14.1н'!F79+'14.2н'!F79+'14.3н'!F79)/3</f>
        <v>0</v>
      </c>
      <c r="G79" s="123" t="n">
        <f aca="false">('14.1н'!G79+'14.2н'!G79+'14.3н'!G79)/3</f>
        <v>0</v>
      </c>
      <c r="H79" s="123" t="n">
        <f aca="false">('14.1н'!H79+'14.2н'!H79+'14.3н'!H79)/3</f>
        <v>0</v>
      </c>
      <c r="I79" s="123" t="n">
        <f aca="false">('14.1н'!I79+'14.2н'!I79+'14.3н'!I79)/3</f>
        <v>0</v>
      </c>
      <c r="J79" s="123" t="n">
        <f aca="false">('14.1н'!J79+'14.2н'!J79+'14.3н'!J79)/3</f>
        <v>0</v>
      </c>
      <c r="K79" s="123" t="n">
        <f aca="false">('14.1н'!K79+'14.2н'!K79+'14.3н'!K79)/3</f>
        <v>0</v>
      </c>
      <c r="L79" s="123" t="n">
        <f aca="false">('14.1н'!L79+'14.2н'!L79+'14.3н'!L79)/3</f>
        <v>0</v>
      </c>
      <c r="M79" s="123" t="n">
        <f aca="false">('14.1н'!M79+'14.2н'!M79+'14.3н'!M79)/3</f>
        <v>0</v>
      </c>
      <c r="N79" s="123" t="n">
        <f aca="false">('14.1н'!N79+'14.2н'!N79+'14.3н'!N79)/3</f>
        <v>0</v>
      </c>
      <c r="O79" s="123" t="n">
        <f aca="false">('14.1н'!O79+'14.2н'!O79+'14.3н'!O79)/3</f>
        <v>0</v>
      </c>
      <c r="P79" s="123" t="n">
        <f aca="false">('14.1н'!P79+'14.2н'!P79+'14.3н'!P79)/3</f>
        <v>0</v>
      </c>
      <c r="Q79" s="123" t="n">
        <f aca="false">('14.1н'!Q79+'14.2н'!Q79+'14.3н'!Q79)/3</f>
        <v>0</v>
      </c>
      <c r="R79" s="123" t="n">
        <f aca="false">('14.1н'!B79+'14.2н'!B79+'14.3н'!B79)/3</f>
        <v>0.0561810197950413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23" t="e">
        <f aca="false">('14.1н'!#ref!+'14.2н'!#ref!+'14.3н'!#ref!)/3</f>
        <v>#VALUE!</v>
      </c>
      <c r="D80" s="123" t="e">
        <f aca="false">('14.1н'!#ref!+'14.2н'!#ref!+'14.3н'!#ref!)/3</f>
        <v>#VALUE!</v>
      </c>
      <c r="E80" s="123" t="n">
        <f aca="false">('14.1н'!E80+'14.2н'!E80+'14.3н'!E80)/3</f>
        <v>0</v>
      </c>
      <c r="F80" s="123" t="n">
        <f aca="false">('14.1н'!F80+'14.2н'!F80+'14.3н'!F80)/3</f>
        <v>0</v>
      </c>
      <c r="G80" s="123" t="n">
        <f aca="false">('14.1н'!G80+'14.2н'!G80+'14.3н'!G80)/3</f>
        <v>0</v>
      </c>
      <c r="H80" s="123" t="n">
        <f aca="false">('14.1н'!H80+'14.2н'!H80+'14.3н'!H80)/3</f>
        <v>0</v>
      </c>
      <c r="I80" s="123" t="n">
        <f aca="false">('14.1н'!I80+'14.2н'!I80+'14.3н'!I80)/3</f>
        <v>0</v>
      </c>
      <c r="J80" s="123" t="n">
        <f aca="false">('14.1н'!J80+'14.2н'!J80+'14.3н'!J80)/3</f>
        <v>0</v>
      </c>
      <c r="K80" s="123" t="n">
        <f aca="false">('14.1н'!K80+'14.2н'!K80+'14.3н'!K80)/3</f>
        <v>0</v>
      </c>
      <c r="L80" s="123" t="n">
        <f aca="false">('14.1н'!L80+'14.2н'!L80+'14.3н'!L80)/3</f>
        <v>0</v>
      </c>
      <c r="M80" s="123" t="n">
        <f aca="false">('14.1н'!M80+'14.2н'!M80+'14.3н'!M80)/3</f>
        <v>0</v>
      </c>
      <c r="N80" s="123" t="n">
        <f aca="false">('14.1н'!N80+'14.2н'!N80+'14.3н'!N80)/3</f>
        <v>0</v>
      </c>
      <c r="O80" s="123" t="n">
        <f aca="false">('14.1н'!O80+'14.2н'!O80+'14.3н'!O80)/3</f>
        <v>0</v>
      </c>
      <c r="P80" s="123" t="n">
        <f aca="false">('14.1н'!P80+'14.2н'!P80+'14.3н'!P80)/3</f>
        <v>0</v>
      </c>
      <c r="Q80" s="123" t="n">
        <f aca="false">('14.1н'!Q80+'14.2н'!Q80+'14.3н'!Q80)/3</f>
        <v>0</v>
      </c>
      <c r="R80" s="123" t="n">
        <f aca="false">('14.1н'!B80+'14.2н'!B80+'14.3н'!B80)/3</f>
        <v>0.0938321204504549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23" t="e">
        <f aca="false">('14.1н'!#ref!+'14.2н'!#ref!+'14.3н'!#ref!)/3</f>
        <v>#VALUE!</v>
      </c>
      <c r="D81" s="123" t="e">
        <f aca="false">('14.1н'!#ref!+'14.2н'!#ref!+'14.3н'!#ref!)/3</f>
        <v>#VALUE!</v>
      </c>
      <c r="E81" s="123" t="n">
        <f aca="false">('14.1н'!E81+'14.2н'!E81+'14.3н'!E81)/3</f>
        <v>0</v>
      </c>
      <c r="F81" s="123" t="n">
        <f aca="false">('14.1н'!F81+'14.2н'!F81+'14.3н'!F81)/3</f>
        <v>0</v>
      </c>
      <c r="G81" s="123" t="n">
        <f aca="false">('14.1н'!G81+'14.2н'!G81+'14.3н'!G81)/3</f>
        <v>0</v>
      </c>
      <c r="H81" s="123" t="n">
        <f aca="false">('14.1н'!H81+'14.2н'!H81+'14.3н'!H81)/3</f>
        <v>0</v>
      </c>
      <c r="I81" s="123" t="n">
        <f aca="false">('14.1н'!I81+'14.2н'!I81+'14.3н'!I81)/3</f>
        <v>0</v>
      </c>
      <c r="J81" s="123" t="n">
        <f aca="false">('14.1н'!J81+'14.2н'!J81+'14.3н'!J81)/3</f>
        <v>0</v>
      </c>
      <c r="K81" s="123" t="n">
        <f aca="false">('14.1н'!K81+'14.2н'!K81+'14.3н'!K81)/3</f>
        <v>0</v>
      </c>
      <c r="L81" s="123" t="n">
        <f aca="false">('14.1н'!L81+'14.2н'!L81+'14.3н'!L81)/3</f>
        <v>0</v>
      </c>
      <c r="M81" s="123" t="n">
        <f aca="false">('14.1н'!M81+'14.2н'!M81+'14.3н'!M81)/3</f>
        <v>0</v>
      </c>
      <c r="N81" s="123"/>
      <c r="O81" s="123" t="n">
        <f aca="false">('14.1н'!O81+'14.2н'!O81+'14.3н'!O81)/3</f>
        <v>0</v>
      </c>
      <c r="P81" s="123" t="n">
        <f aca="false">('14.1н'!P81+'14.2н'!P81+'14.3н'!P81)/3</f>
        <v>0</v>
      </c>
      <c r="Q81" s="123" t="n">
        <f aca="false">('14.1н'!Q81+'14.2н'!Q81+'14.3н'!Q81)/3</f>
        <v>0</v>
      </c>
      <c r="R81" s="123" t="n">
        <f aca="false">('14.1н'!B81+'14.2н'!B81+'14.3н'!B81)/3</f>
        <v>0.22606415505431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3"/>
      <c r="D82" s="123" t="e">
        <f aca="false">('14.1н'!#ref!+'14.2н'!#ref!+'14.3н'!#ref!)/3</f>
        <v>#VALUE!</v>
      </c>
      <c r="E82" s="123" t="n">
        <f aca="false">('14.1н'!E82+'14.2н'!E82+'14.3н'!E82)/3</f>
        <v>0</v>
      </c>
      <c r="F82" s="123" t="n">
        <f aca="false">('14.1н'!F82+'14.2н'!F82+'14.3н'!F82)/3</f>
        <v>0</v>
      </c>
      <c r="G82" s="123" t="n">
        <f aca="false">('14.1н'!G82+'14.2н'!G82+'14.3н'!G82)/3</f>
        <v>0</v>
      </c>
      <c r="H82" s="123" t="n">
        <f aca="false">('14.1н'!H82+'14.2н'!H82+'14.3н'!H82)/3</f>
        <v>0</v>
      </c>
      <c r="I82" s="123"/>
      <c r="J82" s="123" t="n">
        <f aca="false">('14.1н'!J82+'14.2н'!J82+'14.3н'!J82)/3</f>
        <v>0</v>
      </c>
      <c r="K82" s="123"/>
      <c r="L82" s="123" t="n">
        <f aca="false">('14.1н'!L82+'14.2н'!L82+'14.3н'!L82)/3</f>
        <v>0</v>
      </c>
      <c r="M82" s="123" t="n">
        <f aca="false">('14.1н'!M82+'14.2н'!M82+'14.3н'!M82)/3</f>
        <v>0</v>
      </c>
      <c r="N82" s="123" t="n">
        <f aca="false">('14.1н'!N82+'14.2н'!N82+'14.3н'!N82)/3</f>
        <v>0</v>
      </c>
      <c r="O82" s="123" t="n">
        <f aca="false">('14.1н'!O82+'14.2н'!O82+'14.3н'!O82)/3</f>
        <v>0</v>
      </c>
      <c r="P82" s="123" t="n">
        <f aca="false">('14.1н'!P82+'14.2н'!P82+'14.3н'!P82)/3</f>
        <v>0</v>
      </c>
      <c r="Q82" s="123" t="n">
        <f aca="false">('14.1н'!Q82+'14.2н'!Q82+'14.3н'!Q82)/3</f>
        <v>0</v>
      </c>
      <c r="R82" s="123" t="n">
        <f aca="false">('14.1н'!B82+'14.2н'!B82+'14.3н'!B82)/3</f>
        <v>0.0444081669057999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3"/>
      <c r="D83" s="123" t="e">
        <f aca="false">('14.1н'!#ref!+'14.2н'!#ref!+'14.3н'!#ref!)/3</f>
        <v>#VALUE!</v>
      </c>
      <c r="E83" s="123" t="n">
        <f aca="false">('14.1н'!E83+'14.2н'!E83+'14.3н'!E83)/3</f>
        <v>0</v>
      </c>
      <c r="F83" s="123" t="n">
        <f aca="false">('14.1н'!F83+'14.2н'!F83+'14.3н'!F83)/3</f>
        <v>0</v>
      </c>
      <c r="G83" s="123" t="n">
        <f aca="false">('14.1н'!G83+'14.2н'!G83+'14.3н'!G83)/3</f>
        <v>0</v>
      </c>
      <c r="H83" s="123" t="n">
        <f aca="false">('14.1н'!H83+'14.2н'!H83+'14.3н'!H83)/3</f>
        <v>0</v>
      </c>
      <c r="I83" s="123"/>
      <c r="J83" s="123" t="n">
        <f aca="false">('14.1н'!J83+'14.2н'!J83+'14.3н'!J83)/3</f>
        <v>0</v>
      </c>
      <c r="K83" s="123" t="n">
        <f aca="false">('14.1н'!K83+'14.2н'!K83+'14.3н'!K83)/3</f>
        <v>0</v>
      </c>
      <c r="L83" s="123"/>
      <c r="M83" s="123" t="n">
        <f aca="false">('14.1н'!M83+'14.2н'!M83+'14.3н'!M83)/3</f>
        <v>0</v>
      </c>
      <c r="N83" s="123" t="n">
        <f aca="false">('14.1н'!N83+'14.2н'!N83+'14.3н'!N83)/3</f>
        <v>0</v>
      </c>
      <c r="O83" s="123" t="n">
        <f aca="false">('14.1н'!O83+'14.2н'!O83+'14.3н'!O83)/3</f>
        <v>0</v>
      </c>
      <c r="P83" s="123" t="n">
        <f aca="false">('14.1н'!P83+'14.2н'!P83+'14.3н'!P83)/3</f>
        <v>0</v>
      </c>
      <c r="Q83" s="123" t="n">
        <f aca="false">('14.1н'!Q83+'14.2н'!Q83+'14.3н'!Q83)/3</f>
        <v>0</v>
      </c>
      <c r="R83" s="123" t="n">
        <f aca="false">('14.1н'!B83+'14.2н'!B83+'14.3н'!B83)/3</f>
        <v>0.0555076568015273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B55" colorId="64" zoomScale="100" zoomScaleNormal="100" zoomScalePageLayoutView="100" workbookViewId="0">
      <selection pane="topLeft" activeCell="G43" activeCellId="1" sqref="C1:C83 G4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14"/>
    <col collapsed="false" customWidth="true" hidden="false" outlineLevel="0" max="3" min="3" style="117" width="9.71"/>
    <col collapsed="false" customWidth="false" hidden="false" outlineLevel="0" max="16384" min="4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23" t="e">
        <f aca="false">('15.1н'!#ref!+'15.2н'!#ref!+'15.3н'!#ref!)/3</f>
        <v>#VALUE!</v>
      </c>
      <c r="D2" s="123" t="e">
        <f aca="false">('15.1н'!#ref!+'15.2н'!#ref!+'15.3н'!#ref!)/3</f>
        <v>#VALUE!</v>
      </c>
      <c r="E2" s="123" t="n">
        <f aca="false">('15.1н'!E2+'15.2н'!E2+'15.3н'!E2)/3</f>
        <v>0</v>
      </c>
      <c r="F2" s="123" t="n">
        <f aca="false">('15.1н'!F2+'15.2н'!F2+'15.3н'!F2)/3</f>
        <v>0</v>
      </c>
      <c r="G2" s="123" t="n">
        <f aca="false">('15.1н'!G2+'15.2н'!G2+'15.3н'!G2)/3</f>
        <v>0</v>
      </c>
      <c r="H2" s="123" t="n">
        <f aca="false">('15.1н'!H2+'15.2н'!H2+'15.3н'!H2)/3</f>
        <v>0</v>
      </c>
      <c r="I2" s="123" t="n">
        <f aca="false">('15.1н'!I2+'15.2н'!I2+'15.3н'!I2)/3</f>
        <v>0</v>
      </c>
      <c r="J2" s="123" t="n">
        <f aca="false">('15.1н'!J2+'15.2н'!J2+'15.3н'!J2)/3</f>
        <v>0</v>
      </c>
      <c r="K2" s="123" t="n">
        <f aca="false">('15.1н'!K2+'15.2н'!K2+'15.3н'!K2)/3</f>
        <v>0</v>
      </c>
      <c r="L2" s="123" t="n">
        <f aca="false">('15.1н'!L2+'15.2н'!L2+'15.3н'!L2)/3</f>
        <v>0</v>
      </c>
      <c r="M2" s="123" t="n">
        <f aca="false">('15.1н'!M2+'15.2н'!M2+'15.3н'!M2)/3</f>
        <v>0</v>
      </c>
      <c r="N2" s="123" t="n">
        <f aca="false">('15.1н'!N2+'15.2н'!N2+'15.3н'!N2)/3</f>
        <v>0</v>
      </c>
      <c r="O2" s="123" t="n">
        <f aca="false">('15.1н'!O2+'15.2н'!O2+'15.3н'!O2)/3</f>
        <v>0</v>
      </c>
      <c r="P2" s="123" t="n">
        <f aca="false">('15.1н'!P2+'15.2н'!P2+'15.3н'!P2)/3</f>
        <v>0</v>
      </c>
      <c r="Q2" s="123" t="n">
        <f aca="false">('15.1н'!Q2+'15.2н'!Q2+'15.3н'!Q2)/3</f>
        <v>0</v>
      </c>
      <c r="R2" s="123" t="n">
        <f aca="false">('15.1н'!B2+'15.2н'!B2+'15.3н'!B2)/3</f>
        <v>0.414741630699649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23" t="e">
        <f aca="false">('15.1н'!#ref!+'15.2н'!#ref!+'15.3н'!#ref!)/3</f>
        <v>#VALUE!</v>
      </c>
      <c r="D3" s="123" t="e">
        <f aca="false">('15.1н'!#ref!+'15.2н'!#ref!+'15.3н'!#ref!)/3</f>
        <v>#VALUE!</v>
      </c>
      <c r="E3" s="123" t="n">
        <f aca="false">('15.1н'!E3+'15.2н'!E3+'15.3н'!E3)/3</f>
        <v>0</v>
      </c>
      <c r="F3" s="123" t="n">
        <f aca="false">('15.1н'!F3+'15.2н'!F3+'15.3н'!F3)/3</f>
        <v>0</v>
      </c>
      <c r="G3" s="123" t="n">
        <f aca="false">('15.1н'!G3+'15.2н'!G3+'15.3н'!G3)/3</f>
        <v>0</v>
      </c>
      <c r="H3" s="123" t="n">
        <f aca="false">('15.1н'!H3+'15.2н'!H3+'15.3н'!H3)/3</f>
        <v>0</v>
      </c>
      <c r="I3" s="123" t="n">
        <f aca="false">('15.1н'!I3+'15.2н'!I3+'15.3н'!I3)/3</f>
        <v>0</v>
      </c>
      <c r="J3" s="123" t="n">
        <f aca="false">('15.1н'!J3+'15.2н'!J3+'15.3н'!J3)/3</f>
        <v>0</v>
      </c>
      <c r="K3" s="123" t="n">
        <f aca="false">('15.1н'!K3+'15.2н'!K3+'15.3н'!K3)/3</f>
        <v>0</v>
      </c>
      <c r="L3" s="123" t="n">
        <f aca="false">('15.1н'!L3+'15.2н'!L3+'15.3н'!L3)/3</f>
        <v>0</v>
      </c>
      <c r="M3" s="123" t="n">
        <f aca="false">('15.1н'!M3+'15.2н'!M3+'15.3н'!M3)/3</f>
        <v>0</v>
      </c>
      <c r="N3" s="123" t="n">
        <f aca="false">('15.1н'!N3+'15.2н'!N3+'15.3н'!N3)/3</f>
        <v>0</v>
      </c>
      <c r="O3" s="123" t="n">
        <f aca="false">('15.1н'!O3+'15.2н'!O3+'15.3н'!O3)/3</f>
        <v>0</v>
      </c>
      <c r="P3" s="123" t="n">
        <f aca="false">('15.1н'!P3+'15.2н'!P3+'15.3н'!P3)/3</f>
        <v>0</v>
      </c>
      <c r="Q3" s="123" t="n">
        <f aca="false">('15.1н'!Q3+'15.2н'!Q3+'15.3н'!Q3)/3</f>
        <v>0</v>
      </c>
      <c r="R3" s="123" t="n">
        <f aca="false">('15.1н'!B3+'15.2н'!B3+'15.3н'!B3)/3</f>
        <v>0.402318941187764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23" t="e">
        <f aca="false">('15.1н'!#ref!+'15.2н'!#ref!+'15.3н'!#ref!)/3</f>
        <v>#VALUE!</v>
      </c>
      <c r="D4" s="123" t="e">
        <f aca="false">('15.1н'!#ref!+'15.2н'!#ref!+'15.3н'!#ref!)/3</f>
        <v>#VALUE!</v>
      </c>
      <c r="E4" s="123" t="n">
        <f aca="false">('15.1н'!E4+'15.2н'!E4+'15.3н'!E4)/3</f>
        <v>0</v>
      </c>
      <c r="F4" s="123" t="n">
        <f aca="false">('15.1н'!F4+'15.2н'!F4+'15.3н'!F4)/3</f>
        <v>0</v>
      </c>
      <c r="G4" s="123" t="n">
        <f aca="false">('15.1н'!G4+'15.2н'!G4+'15.3н'!G4)/3</f>
        <v>0</v>
      </c>
      <c r="H4" s="123" t="n">
        <f aca="false">('15.1н'!H4+'15.2н'!H4+'15.3н'!H4)/3</f>
        <v>0</v>
      </c>
      <c r="I4" s="123" t="n">
        <f aca="false">('15.1н'!I4+'15.2н'!I4+'15.3н'!I4)/3</f>
        <v>0</v>
      </c>
      <c r="J4" s="123" t="n">
        <f aca="false">('15.1н'!J4+'15.2н'!J4+'15.3н'!J4)/3</f>
        <v>0</v>
      </c>
      <c r="K4" s="123" t="n">
        <f aca="false">('15.1н'!K4+'15.2н'!K4+'15.3н'!K4)/3</f>
        <v>0</v>
      </c>
      <c r="L4" s="123" t="n">
        <f aca="false">('15.1н'!L4+'15.2н'!L4+'15.3н'!L4)/3</f>
        <v>0</v>
      </c>
      <c r="M4" s="123" t="n">
        <f aca="false">('15.1н'!M4+'15.2н'!M4+'15.3н'!M4)/3</f>
        <v>0</v>
      </c>
      <c r="N4" s="123" t="n">
        <f aca="false">('15.1н'!N4+'15.2н'!N4+'15.3н'!N4)/3</f>
        <v>0</v>
      </c>
      <c r="O4" s="123" t="n">
        <f aca="false">('15.1н'!O4+'15.2н'!O4+'15.3н'!O4)/3</f>
        <v>0</v>
      </c>
      <c r="P4" s="123" t="n">
        <f aca="false">('15.1н'!P4+'15.2н'!P4+'15.3н'!P4)/3</f>
        <v>0</v>
      </c>
      <c r="Q4" s="123" t="n">
        <f aca="false">('15.1н'!Q4+'15.2н'!Q4+'15.3н'!Q4)/3</f>
        <v>0</v>
      </c>
      <c r="R4" s="123" t="n">
        <f aca="false">('15.1н'!B4+'15.2н'!B4+'15.3н'!B4)/3</f>
        <v>0.381942667279273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23" t="e">
        <f aca="false">('15.1н'!#ref!+'15.2н'!#ref!+'15.3н'!#ref!)/3</f>
        <v>#VALUE!</v>
      </c>
      <c r="D5" s="123" t="e">
        <f aca="false">('15.1н'!#ref!+'15.2н'!#ref!+'15.3н'!#ref!)/3</f>
        <v>#VALUE!</v>
      </c>
      <c r="E5" s="123" t="n">
        <f aca="false">('15.1н'!E5+'15.2н'!E5+'15.3н'!E5)/3</f>
        <v>0</v>
      </c>
      <c r="F5" s="123" t="n">
        <f aca="false">('15.1н'!F5+'15.2н'!F5+'15.3н'!F5)/3</f>
        <v>0</v>
      </c>
      <c r="G5" s="123" t="n">
        <f aca="false">('15.1н'!G5+'15.2н'!G5+'15.3н'!G5)/3</f>
        <v>0</v>
      </c>
      <c r="H5" s="123" t="n">
        <f aca="false">('15.1н'!H5+'15.2н'!H5+'15.3н'!H5)/3</f>
        <v>0</v>
      </c>
      <c r="I5" s="123" t="n">
        <f aca="false">('15.1н'!I5+'15.2н'!I5+'15.3н'!I5)/3</f>
        <v>0</v>
      </c>
      <c r="J5" s="123" t="n">
        <f aca="false">('15.1н'!J5+'15.2н'!J5+'15.3н'!J5)/3</f>
        <v>0</v>
      </c>
      <c r="K5" s="123" t="n">
        <f aca="false">('15.1н'!K5+'15.2н'!K5+'15.3н'!K5)/3</f>
        <v>0</v>
      </c>
      <c r="L5" s="123" t="n">
        <f aca="false">('15.1н'!L5+'15.2н'!L5+'15.3н'!L5)/3</f>
        <v>0</v>
      </c>
      <c r="M5" s="123" t="n">
        <f aca="false">('15.1н'!M5+'15.2н'!M5+'15.3н'!M5)/3</f>
        <v>0</v>
      </c>
      <c r="N5" s="123" t="n">
        <f aca="false">('15.1н'!N5+'15.2н'!N5+'15.3н'!N5)/3</f>
        <v>0</v>
      </c>
      <c r="O5" s="123" t="n">
        <f aca="false">('15.1н'!O5+'15.2н'!O5+'15.3н'!O5)/3</f>
        <v>0</v>
      </c>
      <c r="P5" s="123" t="n">
        <f aca="false">('15.1н'!P5+'15.2н'!P5+'15.3н'!P5)/3</f>
        <v>0</v>
      </c>
      <c r="Q5" s="123" t="n">
        <f aca="false">('15.1н'!Q5+'15.2н'!Q5+'15.3н'!Q5)/3</f>
        <v>0</v>
      </c>
      <c r="R5" s="123" t="n">
        <f aca="false">('15.1н'!B5+'15.2н'!B5+'15.3н'!B5)/3</f>
        <v>0.416557151365269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23" t="e">
        <f aca="false">('15.1н'!#ref!+'15.2н'!#ref!+'15.3н'!#ref!)/3</f>
        <v>#VALUE!</v>
      </c>
      <c r="D6" s="123" t="e">
        <f aca="false">('15.1н'!#ref!+'15.2н'!#ref!+'15.3н'!#ref!)/3</f>
        <v>#VALUE!</v>
      </c>
      <c r="E6" s="123" t="n">
        <f aca="false">('15.1н'!E6+'15.2н'!E6+'15.3н'!E6)/3</f>
        <v>0</v>
      </c>
      <c r="F6" s="123" t="n">
        <f aca="false">('15.1н'!F6+'15.2н'!F6+'15.3н'!F6)/3</f>
        <v>0</v>
      </c>
      <c r="G6" s="123" t="n">
        <f aca="false">('15.1н'!G6+'15.2н'!G6+'15.3н'!G6)/3</f>
        <v>0</v>
      </c>
      <c r="H6" s="123" t="n">
        <f aca="false">('15.1н'!H6+'15.2н'!H6+'15.3н'!H6)/3</f>
        <v>0</v>
      </c>
      <c r="I6" s="123" t="n">
        <f aca="false">('15.1н'!I6+'15.2н'!I6+'15.3н'!I6)/3</f>
        <v>0</v>
      </c>
      <c r="J6" s="123" t="n">
        <f aca="false">('15.1н'!J6+'15.2н'!J6+'15.3н'!J6)/3</f>
        <v>0</v>
      </c>
      <c r="K6" s="123" t="n">
        <f aca="false">('15.1н'!K6+'15.2н'!K6+'15.3н'!K6)/3</f>
        <v>0</v>
      </c>
      <c r="L6" s="123" t="n">
        <f aca="false">('15.1н'!L6+'15.2н'!L6+'15.3н'!L6)/3</f>
        <v>0</v>
      </c>
      <c r="M6" s="123" t="n">
        <f aca="false">('15.1н'!M6+'15.2н'!M6+'15.3н'!M6)/3</f>
        <v>0</v>
      </c>
      <c r="N6" s="123" t="n">
        <f aca="false">('15.1н'!N6+'15.2н'!N6+'15.3н'!N6)/3</f>
        <v>0</v>
      </c>
      <c r="O6" s="123" t="n">
        <f aca="false">('15.1н'!O6+'15.2н'!O6+'15.3н'!O6)/3</f>
        <v>0</v>
      </c>
      <c r="P6" s="123" t="n">
        <f aca="false">('15.1н'!P6+'15.2н'!P6+'15.3н'!P6)/3</f>
        <v>0</v>
      </c>
      <c r="Q6" s="123" t="n">
        <f aca="false">('15.1н'!Q6+'15.2н'!Q6+'15.3н'!Q6)/3</f>
        <v>0</v>
      </c>
      <c r="R6" s="123" t="n">
        <f aca="false">('15.1н'!B6+'15.2н'!B6+'15.3н'!B6)/3</f>
        <v>0.359046514706185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23" t="e">
        <f aca="false">('15.1н'!#ref!+'15.2н'!#ref!+'15.3н'!#ref!)/3</f>
        <v>#VALUE!</v>
      </c>
      <c r="D7" s="123" t="e">
        <f aca="false">('15.1н'!#ref!+'15.2н'!#ref!+'15.3н'!#ref!)/3</f>
        <v>#VALUE!</v>
      </c>
      <c r="E7" s="123" t="n">
        <f aca="false">('15.1н'!E7+'15.2н'!E7+'15.3н'!E7)/3</f>
        <v>0</v>
      </c>
      <c r="F7" s="123" t="n">
        <f aca="false">('15.1н'!F7+'15.2н'!F7+'15.3н'!F7)/3</f>
        <v>0</v>
      </c>
      <c r="G7" s="123" t="n">
        <f aca="false">('15.1н'!G7+'15.2н'!G7+'15.3н'!G7)/3</f>
        <v>0</v>
      </c>
      <c r="H7" s="123" t="n">
        <f aca="false">('15.1н'!H7+'15.2н'!H7+'15.3н'!H7)/3</f>
        <v>0</v>
      </c>
      <c r="I7" s="123" t="n">
        <f aca="false">('15.1н'!I7+'15.2н'!I7+'15.3н'!I7)/3</f>
        <v>0</v>
      </c>
      <c r="J7" s="123" t="n">
        <f aca="false">('15.1н'!J7+'15.2н'!J7+'15.3н'!J7)/3</f>
        <v>0</v>
      </c>
      <c r="K7" s="123" t="n">
        <f aca="false">('15.1н'!K7+'15.2н'!K7+'15.3н'!K7)/3</f>
        <v>0</v>
      </c>
      <c r="L7" s="123" t="n">
        <f aca="false">('15.1н'!L7+'15.2н'!L7+'15.3н'!L7)/3</f>
        <v>0</v>
      </c>
      <c r="M7" s="123" t="n">
        <f aca="false">('15.1н'!M7+'15.2н'!M7+'15.3н'!M7)/3</f>
        <v>0</v>
      </c>
      <c r="N7" s="123" t="n">
        <f aca="false">('15.1н'!N7+'15.2н'!N7+'15.3н'!N7)/3</f>
        <v>0</v>
      </c>
      <c r="O7" s="123" t="n">
        <f aca="false">('15.1н'!O7+'15.2н'!O7+'15.3н'!O7)/3</f>
        <v>0</v>
      </c>
      <c r="P7" s="123" t="n">
        <f aca="false">('15.1н'!P7+'15.2н'!P7+'15.3н'!P7)/3</f>
        <v>0</v>
      </c>
      <c r="Q7" s="123" t="n">
        <f aca="false">('15.1н'!Q7+'15.2н'!Q7+'15.3н'!Q7)/3</f>
        <v>0</v>
      </c>
      <c r="R7" s="123" t="n">
        <f aca="false">('15.1н'!B7+'15.2н'!B7+'15.3н'!B7)/3</f>
        <v>0.436096863811344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23" t="e">
        <f aca="false">('15.1н'!#ref!+'15.2н'!#ref!+'15.3н'!#ref!)/3</f>
        <v>#VALUE!</v>
      </c>
      <c r="D8" s="123" t="e">
        <f aca="false">('15.1н'!#ref!+'15.2н'!#ref!+'15.3н'!#ref!)/3</f>
        <v>#VALUE!</v>
      </c>
      <c r="E8" s="123" t="n">
        <f aca="false">('15.1н'!E8+'15.2н'!E8+'15.3н'!E8)/3</f>
        <v>0</v>
      </c>
      <c r="F8" s="123" t="n">
        <f aca="false">('15.1н'!F8+'15.2н'!F8+'15.3н'!F8)/3</f>
        <v>0</v>
      </c>
      <c r="G8" s="123" t="n">
        <f aca="false">('15.1н'!G8+'15.2н'!G8+'15.3н'!G8)/3</f>
        <v>0</v>
      </c>
      <c r="H8" s="123" t="n">
        <f aca="false">('15.1н'!H8+'15.2н'!H8+'15.3н'!H8)/3</f>
        <v>0</v>
      </c>
      <c r="I8" s="123" t="n">
        <f aca="false">('15.1н'!I8+'15.2н'!I8+'15.3н'!I8)/3</f>
        <v>0</v>
      </c>
      <c r="J8" s="123" t="n">
        <f aca="false">('15.1н'!J8+'15.2н'!J8+'15.3н'!J8)/3</f>
        <v>0</v>
      </c>
      <c r="K8" s="123" t="n">
        <f aca="false">('15.1н'!K8+'15.2н'!K8+'15.3н'!K8)/3</f>
        <v>0</v>
      </c>
      <c r="L8" s="123" t="n">
        <f aca="false">('15.1н'!L8+'15.2н'!L8+'15.3н'!L8)/3</f>
        <v>0</v>
      </c>
      <c r="M8" s="123" t="n">
        <f aca="false">('15.1н'!M8+'15.2н'!M8+'15.3н'!M8)/3</f>
        <v>0</v>
      </c>
      <c r="N8" s="123" t="n">
        <f aca="false">('15.1н'!N8+'15.2н'!N8+'15.3н'!N8)/3</f>
        <v>0</v>
      </c>
      <c r="O8" s="123" t="n">
        <f aca="false">('15.1н'!O8+'15.2н'!O8+'15.3н'!O8)/3</f>
        <v>0</v>
      </c>
      <c r="P8" s="123" t="n">
        <f aca="false">('15.1н'!P8+'15.2н'!P8+'15.3н'!P8)/3</f>
        <v>0</v>
      </c>
      <c r="Q8" s="123" t="n">
        <f aca="false">('15.1н'!Q8+'15.2н'!Q8+'15.3н'!Q8)/3</f>
        <v>0</v>
      </c>
      <c r="R8" s="123" t="n">
        <f aca="false">('15.1н'!B8+'15.2н'!B8+'15.3н'!B8)/3</f>
        <v>0.341277911019604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23" t="e">
        <f aca="false">('15.1н'!#ref!+'15.2н'!#ref!+'15.3н'!#ref!)/3</f>
        <v>#VALUE!</v>
      </c>
      <c r="D9" s="123" t="e">
        <f aca="false">('15.1н'!#ref!+'15.2н'!#ref!+'15.3н'!#ref!)/3</f>
        <v>#VALUE!</v>
      </c>
      <c r="E9" s="123" t="n">
        <f aca="false">('15.1н'!E9+'15.2н'!E9+'15.3н'!E9)/3</f>
        <v>0</v>
      </c>
      <c r="F9" s="123" t="n">
        <f aca="false">('15.1н'!F9+'15.2н'!F9+'15.3н'!F9)/3</f>
        <v>0</v>
      </c>
      <c r="G9" s="123" t="n">
        <f aca="false">('15.1н'!G9+'15.2н'!G9+'15.3н'!G9)/3</f>
        <v>0</v>
      </c>
      <c r="H9" s="123" t="n">
        <f aca="false">('15.1н'!H9+'15.2н'!H9+'15.3н'!H9)/3</f>
        <v>0</v>
      </c>
      <c r="I9" s="123" t="n">
        <f aca="false">('15.1н'!I9+'15.2н'!I9+'15.3н'!I9)/3</f>
        <v>0</v>
      </c>
      <c r="J9" s="123" t="n">
        <f aca="false">('15.1н'!J9+'15.2н'!J9+'15.3н'!J9)/3</f>
        <v>0</v>
      </c>
      <c r="K9" s="123" t="n">
        <f aca="false">('15.1н'!K9+'15.2н'!K9+'15.3н'!K9)/3</f>
        <v>0</v>
      </c>
      <c r="L9" s="123" t="n">
        <f aca="false">('15.1н'!L9+'15.2н'!L9+'15.3н'!L9)/3</f>
        <v>0</v>
      </c>
      <c r="M9" s="123" t="n">
        <f aca="false">('15.1н'!M9+'15.2н'!M9+'15.3н'!M9)/3</f>
        <v>0</v>
      </c>
      <c r="N9" s="123" t="n">
        <f aca="false">('15.1н'!N9+'15.2н'!N9+'15.3н'!N9)/3</f>
        <v>0</v>
      </c>
      <c r="O9" s="123" t="n">
        <f aca="false">('15.1н'!O9+'15.2н'!O9+'15.3н'!O9)/3</f>
        <v>0</v>
      </c>
      <c r="P9" s="123" t="n">
        <f aca="false">('15.1н'!P9+'15.2н'!P9+'15.3н'!P9)/3</f>
        <v>0</v>
      </c>
      <c r="Q9" s="123" t="n">
        <f aca="false">('15.1н'!Q9+'15.2н'!Q9+'15.3н'!Q9)/3</f>
        <v>0</v>
      </c>
      <c r="R9" s="123" t="n">
        <f aca="false">('15.1н'!B9+'15.2н'!B9+'15.3н'!B9)/3</f>
        <v>0.368619785831745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23" t="e">
        <f aca="false">('15.1н'!#ref!+'15.2н'!#ref!+'15.3н'!#ref!)/3</f>
        <v>#VALUE!</v>
      </c>
      <c r="D10" s="123" t="e">
        <f aca="false">('15.1н'!#ref!+'15.2н'!#ref!+'15.3н'!#ref!)/3</f>
        <v>#VALUE!</v>
      </c>
      <c r="E10" s="123" t="n">
        <f aca="false">('15.1н'!E10+'15.2н'!E10+'15.3н'!E10)/3</f>
        <v>0</v>
      </c>
      <c r="F10" s="123" t="n">
        <f aca="false">('15.1н'!F10+'15.2н'!F10+'15.3н'!F10)/3</f>
        <v>0</v>
      </c>
      <c r="G10" s="123" t="n">
        <f aca="false">('15.1н'!G10+'15.2н'!G10+'15.3н'!G10)/3</f>
        <v>0</v>
      </c>
      <c r="H10" s="123" t="n">
        <f aca="false">('15.1н'!H10+'15.2н'!H10+'15.3н'!H10)/3</f>
        <v>0</v>
      </c>
      <c r="I10" s="123" t="n">
        <f aca="false">('15.1н'!I10+'15.2н'!I10+'15.3н'!I10)/3</f>
        <v>0</v>
      </c>
      <c r="J10" s="123" t="n">
        <f aca="false">('15.1н'!J10+'15.2н'!J10+'15.3н'!J10)/3</f>
        <v>0</v>
      </c>
      <c r="K10" s="123" t="n">
        <f aca="false">('15.1н'!K10+'15.2н'!K10+'15.3н'!K10)/3</f>
        <v>0</v>
      </c>
      <c r="L10" s="123" t="n">
        <f aca="false">('15.1н'!L10+'15.2н'!L10+'15.3н'!L10)/3</f>
        <v>0</v>
      </c>
      <c r="M10" s="123" t="n">
        <f aca="false">('15.1н'!M10+'15.2н'!M10+'15.3н'!M10)/3</f>
        <v>0</v>
      </c>
      <c r="N10" s="123" t="n">
        <f aca="false">('15.1н'!N10+'15.2н'!N10+'15.3н'!N10)/3</f>
        <v>0</v>
      </c>
      <c r="O10" s="123" t="n">
        <f aca="false">('15.1н'!O10+'15.2н'!O10+'15.3н'!O10)/3</f>
        <v>0</v>
      </c>
      <c r="P10" s="123" t="n">
        <f aca="false">('15.1н'!P10+'15.2н'!P10+'15.3н'!P10)/3</f>
        <v>0</v>
      </c>
      <c r="Q10" s="123" t="n">
        <f aca="false">('15.1н'!Q10+'15.2н'!Q10+'15.3н'!Q10)/3</f>
        <v>0</v>
      </c>
      <c r="R10" s="123" t="n">
        <f aca="false">('15.1н'!B10+'15.2н'!B10+'15.3н'!B10)/3</f>
        <v>0.410014538152157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23" t="e">
        <f aca="false">('15.1н'!#ref!+'15.2н'!#ref!+'15.3н'!#ref!)/3</f>
        <v>#VALUE!</v>
      </c>
      <c r="D11" s="123" t="e">
        <f aca="false">('15.1н'!#ref!+'15.2н'!#ref!+'15.3н'!#ref!)/3</f>
        <v>#VALUE!</v>
      </c>
      <c r="E11" s="123" t="n">
        <f aca="false">('15.1н'!E11+'15.2н'!E11+'15.3н'!E11)/3</f>
        <v>0</v>
      </c>
      <c r="F11" s="123" t="n">
        <f aca="false">('15.1н'!F11+'15.2н'!F11+'15.3н'!F11)/3</f>
        <v>0</v>
      </c>
      <c r="G11" s="123" t="n">
        <f aca="false">('15.1н'!G11+'15.2н'!G11+'15.3н'!G11)/3</f>
        <v>0</v>
      </c>
      <c r="H11" s="123" t="n">
        <f aca="false">('15.1н'!H11+'15.2н'!H11+'15.3н'!H11)/3</f>
        <v>0</v>
      </c>
      <c r="I11" s="123" t="n">
        <f aca="false">('15.1н'!I11+'15.2н'!I11+'15.3н'!I11)/3</f>
        <v>0</v>
      </c>
      <c r="J11" s="123" t="n">
        <f aca="false">('15.1н'!J11+'15.2н'!J11+'15.3н'!J11)/3</f>
        <v>0</v>
      </c>
      <c r="K11" s="123" t="n">
        <f aca="false">('15.1н'!K11+'15.2н'!K11+'15.3н'!K11)/3</f>
        <v>0</v>
      </c>
      <c r="L11" s="123" t="n">
        <f aca="false">('15.1н'!L11+'15.2н'!L11+'15.3н'!L11)/3</f>
        <v>0</v>
      </c>
      <c r="M11" s="123" t="n">
        <f aca="false">('15.1н'!M11+'15.2н'!M11+'15.3н'!M11)/3</f>
        <v>0</v>
      </c>
      <c r="N11" s="123" t="n">
        <f aca="false">('15.1н'!N11+'15.2н'!N11+'15.3н'!N11)/3</f>
        <v>0</v>
      </c>
      <c r="O11" s="123" t="n">
        <f aca="false">('15.1н'!O11+'15.2н'!O11+'15.3н'!O11)/3</f>
        <v>0</v>
      </c>
      <c r="P11" s="123" t="n">
        <f aca="false">('15.1н'!P11+'15.2н'!P11+'15.3н'!P11)/3</f>
        <v>0</v>
      </c>
      <c r="Q11" s="123" t="n">
        <f aca="false">('15.1н'!Q11+'15.2н'!Q11+'15.3н'!Q11)/3</f>
        <v>0</v>
      </c>
      <c r="R11" s="123" t="n">
        <f aca="false">('15.1н'!B11+'15.2н'!B11+'15.3н'!B11)/3</f>
        <v>0.555681395674371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23" t="e">
        <f aca="false">('15.1н'!#ref!+'15.2н'!#ref!+'15.3н'!#ref!)/3</f>
        <v>#VALUE!</v>
      </c>
      <c r="D12" s="123" t="e">
        <f aca="false">('15.1н'!#ref!+'15.2н'!#ref!+'15.3н'!#ref!)/3</f>
        <v>#VALUE!</v>
      </c>
      <c r="E12" s="123" t="n">
        <f aca="false">('15.1н'!E12+'15.2н'!E12+'15.3н'!E12)/3</f>
        <v>0</v>
      </c>
      <c r="F12" s="123" t="n">
        <f aca="false">('15.1н'!F12+'15.2н'!F12+'15.3н'!F12)/3</f>
        <v>0</v>
      </c>
      <c r="G12" s="123" t="n">
        <f aca="false">('15.1н'!G12+'15.2н'!G12+'15.3н'!G12)/3</f>
        <v>0</v>
      </c>
      <c r="H12" s="123" t="n">
        <f aca="false">('15.1н'!H12+'15.2н'!H12+'15.3н'!H12)/3</f>
        <v>0</v>
      </c>
      <c r="I12" s="123" t="n">
        <f aca="false">('15.1н'!I12+'15.2н'!I12+'15.3н'!I12)/3</f>
        <v>0</v>
      </c>
      <c r="J12" s="123" t="n">
        <f aca="false">('15.1н'!J12+'15.2н'!J12+'15.3н'!J12)/3</f>
        <v>0</v>
      </c>
      <c r="K12" s="123" t="n">
        <f aca="false">('15.1н'!K12+'15.2н'!K12+'15.3н'!K12)/3</f>
        <v>0</v>
      </c>
      <c r="L12" s="123" t="n">
        <f aca="false">('15.1н'!L12+'15.2н'!L12+'15.3н'!L12)/3</f>
        <v>0</v>
      </c>
      <c r="M12" s="123" t="n">
        <f aca="false">('15.1н'!M12+'15.2н'!M12+'15.3н'!M12)/3</f>
        <v>0</v>
      </c>
      <c r="N12" s="123" t="n">
        <f aca="false">('15.1н'!N12+'15.2н'!N12+'15.3н'!N12)/3</f>
        <v>0</v>
      </c>
      <c r="O12" s="123" t="n">
        <f aca="false">('15.1н'!O12+'15.2н'!O12+'15.3н'!O12)/3</f>
        <v>0</v>
      </c>
      <c r="P12" s="123" t="n">
        <f aca="false">('15.1н'!P12+'15.2н'!P12+'15.3н'!P12)/3</f>
        <v>0</v>
      </c>
      <c r="Q12" s="123" t="n">
        <f aca="false">('15.1н'!Q12+'15.2н'!Q12+'15.3н'!Q12)/3</f>
        <v>0</v>
      </c>
      <c r="R12" s="123" t="n">
        <f aca="false">('15.1н'!B12+'15.2н'!B12+'15.3н'!B12)/3</f>
        <v>0.33761546676456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23" t="e">
        <f aca="false">('15.1н'!#ref!+'15.2н'!#ref!+'15.3н'!#ref!)/3</f>
        <v>#VALUE!</v>
      </c>
      <c r="D13" s="123" t="e">
        <f aca="false">('15.1н'!#ref!+'15.2н'!#ref!+'15.3н'!#ref!)/3</f>
        <v>#VALUE!</v>
      </c>
      <c r="E13" s="123" t="n">
        <f aca="false">('15.1н'!E13+'15.2н'!E13+'15.3н'!E13)/3</f>
        <v>0</v>
      </c>
      <c r="F13" s="123" t="n">
        <f aca="false">('15.1н'!F13+'15.2н'!F13+'15.3н'!F13)/3</f>
        <v>0</v>
      </c>
      <c r="G13" s="123" t="n">
        <f aca="false">('15.1н'!G13+'15.2н'!G13+'15.3н'!G13)/3</f>
        <v>0</v>
      </c>
      <c r="H13" s="123" t="n">
        <f aca="false">('15.1н'!H13+'15.2н'!H13+'15.3н'!H13)/3</f>
        <v>0</v>
      </c>
      <c r="I13" s="123" t="n">
        <f aca="false">('15.1н'!I13+'15.2н'!I13+'15.3н'!I13)/3</f>
        <v>0</v>
      </c>
      <c r="J13" s="123" t="n">
        <f aca="false">('15.1н'!J13+'15.2н'!J13+'15.3н'!J13)/3</f>
        <v>0</v>
      </c>
      <c r="K13" s="123" t="n">
        <f aca="false">('15.1н'!K13+'15.2н'!K13+'15.3н'!K13)/3</f>
        <v>0</v>
      </c>
      <c r="L13" s="123" t="n">
        <f aca="false">('15.1н'!L13+'15.2н'!L13+'15.3н'!L13)/3</f>
        <v>0</v>
      </c>
      <c r="M13" s="123" t="n">
        <f aca="false">('15.1н'!M13+'15.2н'!M13+'15.3н'!M13)/3</f>
        <v>0</v>
      </c>
      <c r="N13" s="123" t="n">
        <f aca="false">('15.1н'!N13+'15.2н'!N13+'15.3н'!N13)/3</f>
        <v>0</v>
      </c>
      <c r="O13" s="123" t="n">
        <f aca="false">('15.1н'!O13+'15.2н'!O13+'15.3н'!O13)/3</f>
        <v>0</v>
      </c>
      <c r="P13" s="123" t="n">
        <f aca="false">('15.1н'!P13+'15.2н'!P13+'15.3н'!P13)/3</f>
        <v>0</v>
      </c>
      <c r="Q13" s="123" t="n">
        <f aca="false">('15.1н'!Q13+'15.2н'!Q13+'15.3н'!Q13)/3</f>
        <v>0</v>
      </c>
      <c r="R13" s="123" t="n">
        <f aca="false">('15.1н'!B13+'15.2н'!B13+'15.3н'!B13)/3</f>
        <v>0.369631186981474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23" t="e">
        <f aca="false">('15.1н'!#ref!+'15.2н'!#ref!+'15.3н'!#ref!)/3</f>
        <v>#VALUE!</v>
      </c>
      <c r="D14" s="123" t="e">
        <f aca="false">('15.1н'!#ref!+'15.2н'!#ref!+'15.3н'!#ref!)/3</f>
        <v>#VALUE!</v>
      </c>
      <c r="E14" s="123" t="n">
        <f aca="false">('15.1н'!E14+'15.2н'!E14+'15.3н'!E14)/3</f>
        <v>0</v>
      </c>
      <c r="F14" s="123" t="n">
        <f aca="false">('15.1н'!F14+'15.2н'!F14+'15.3н'!F14)/3</f>
        <v>0</v>
      </c>
      <c r="G14" s="123" t="n">
        <f aca="false">('15.1н'!G14+'15.2н'!G14+'15.3н'!G14)/3</f>
        <v>0</v>
      </c>
      <c r="H14" s="123" t="n">
        <f aca="false">('15.1н'!H14+'15.2н'!H14+'15.3н'!H14)/3</f>
        <v>0</v>
      </c>
      <c r="I14" s="123" t="n">
        <f aca="false">('15.1н'!I14+'15.2н'!I14+'15.3н'!I14)/3</f>
        <v>0</v>
      </c>
      <c r="J14" s="123" t="n">
        <f aca="false">('15.1н'!J14+'15.2н'!J14+'15.3н'!J14)/3</f>
        <v>0</v>
      </c>
      <c r="K14" s="123" t="n">
        <f aca="false">('15.1н'!K14+'15.2н'!K14+'15.3н'!K14)/3</f>
        <v>0</v>
      </c>
      <c r="L14" s="123" t="n">
        <f aca="false">('15.1н'!L14+'15.2н'!L14+'15.3н'!L14)/3</f>
        <v>0</v>
      </c>
      <c r="M14" s="123" t="n">
        <f aca="false">('15.1н'!M14+'15.2н'!M14+'15.3н'!M14)/3</f>
        <v>0</v>
      </c>
      <c r="N14" s="123" t="n">
        <f aca="false">('15.1н'!N14+'15.2н'!N14+'15.3н'!N14)/3</f>
        <v>0</v>
      </c>
      <c r="O14" s="123" t="n">
        <f aca="false">('15.1н'!O14+'15.2н'!O14+'15.3н'!O14)/3</f>
        <v>0</v>
      </c>
      <c r="P14" s="123" t="n">
        <f aca="false">('15.1н'!P14+'15.2н'!P14+'15.3н'!P14)/3</f>
        <v>0</v>
      </c>
      <c r="Q14" s="123" t="n">
        <f aca="false">('15.1н'!Q14+'15.2н'!Q14+'15.3н'!Q14)/3</f>
        <v>0</v>
      </c>
      <c r="R14" s="123" t="n">
        <f aca="false">('15.1н'!B14+'15.2н'!B14+'15.3н'!B14)/3</f>
        <v>0.328890390214878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23" t="e">
        <f aca="false">('15.1н'!#ref!+'15.2н'!#ref!+'15.3н'!#ref!)/3</f>
        <v>#VALUE!</v>
      </c>
      <c r="D15" s="123" t="e">
        <f aca="false">('15.1н'!#ref!+'15.2н'!#ref!+'15.3н'!#ref!)/3</f>
        <v>#VALUE!</v>
      </c>
      <c r="E15" s="123" t="n">
        <f aca="false">('15.1н'!E15+'15.2н'!E15+'15.3н'!E15)/3</f>
        <v>0</v>
      </c>
      <c r="F15" s="123" t="n">
        <f aca="false">('15.1н'!F15+'15.2н'!F15+'15.3н'!F15)/3</f>
        <v>0</v>
      </c>
      <c r="G15" s="123" t="n">
        <f aca="false">('15.1н'!G15+'15.2н'!G15+'15.3н'!G15)/3</f>
        <v>0</v>
      </c>
      <c r="H15" s="123" t="n">
        <f aca="false">('15.1н'!H15+'15.2н'!H15+'15.3н'!H15)/3</f>
        <v>0</v>
      </c>
      <c r="I15" s="123" t="n">
        <f aca="false">('15.1н'!I15+'15.2н'!I15+'15.3н'!I15)/3</f>
        <v>0</v>
      </c>
      <c r="J15" s="123" t="n">
        <f aca="false">('15.1н'!J15+'15.2н'!J15+'15.3н'!J15)/3</f>
        <v>0</v>
      </c>
      <c r="K15" s="123" t="n">
        <f aca="false">('15.1н'!K15+'15.2н'!K15+'15.3н'!K15)/3</f>
        <v>0</v>
      </c>
      <c r="L15" s="123" t="n">
        <f aca="false">('15.1н'!L15+'15.2н'!L15+'15.3н'!L15)/3</f>
        <v>0</v>
      </c>
      <c r="M15" s="123" t="n">
        <f aca="false">('15.1н'!M15+'15.2н'!M15+'15.3н'!M15)/3</f>
        <v>0</v>
      </c>
      <c r="N15" s="123" t="n">
        <f aca="false">('15.1н'!N15+'15.2н'!N15+'15.3н'!N15)/3</f>
        <v>0</v>
      </c>
      <c r="O15" s="123" t="n">
        <f aca="false">('15.1н'!O15+'15.2н'!O15+'15.3н'!O15)/3</f>
        <v>0</v>
      </c>
      <c r="P15" s="123" t="n">
        <f aca="false">('15.1н'!P15+'15.2н'!P15+'15.3н'!P15)/3</f>
        <v>0</v>
      </c>
      <c r="Q15" s="123" t="n">
        <f aca="false">('15.1н'!Q15+'15.2н'!Q15+'15.3н'!Q15)/3</f>
        <v>0</v>
      </c>
      <c r="R15" s="123" t="n">
        <f aca="false">('15.1н'!B15+'15.2н'!B15+'15.3н'!B15)/3</f>
        <v>0.364600277705981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23" t="e">
        <f aca="false">('15.1н'!#ref!+'15.2н'!#ref!+'15.3н'!#ref!)/3</f>
        <v>#VALUE!</v>
      </c>
      <c r="D16" s="123" t="e">
        <f aca="false">('15.1н'!#ref!+'15.2н'!#ref!+'15.3н'!#ref!)/3</f>
        <v>#VALUE!</v>
      </c>
      <c r="E16" s="123" t="n">
        <f aca="false">('15.1н'!E16+'15.2н'!E16+'15.3н'!E16)/3</f>
        <v>0</v>
      </c>
      <c r="F16" s="123" t="n">
        <f aca="false">('15.1н'!F16+'15.2н'!F16+'15.3н'!F16)/3</f>
        <v>0</v>
      </c>
      <c r="G16" s="123" t="n">
        <f aca="false">('15.1н'!G16+'15.2н'!G16+'15.3н'!G16)/3</f>
        <v>0</v>
      </c>
      <c r="H16" s="123" t="n">
        <f aca="false">('15.1н'!H16+'15.2н'!H16+'15.3н'!H16)/3</f>
        <v>0</v>
      </c>
      <c r="I16" s="123" t="n">
        <f aca="false">('15.1н'!I16+'15.2н'!I16+'15.3н'!I16)/3</f>
        <v>0</v>
      </c>
      <c r="J16" s="123" t="n">
        <f aca="false">('15.1н'!J16+'15.2н'!J16+'15.3н'!J16)/3</f>
        <v>0</v>
      </c>
      <c r="K16" s="123" t="n">
        <f aca="false">('15.1н'!K16+'15.2н'!K16+'15.3н'!K16)/3</f>
        <v>0</v>
      </c>
      <c r="L16" s="123" t="n">
        <f aca="false">('15.1н'!L16+'15.2н'!L16+'15.3н'!L16)/3</f>
        <v>0</v>
      </c>
      <c r="M16" s="123" t="n">
        <f aca="false">('15.1н'!M16+'15.2н'!M16+'15.3н'!M16)/3</f>
        <v>0</v>
      </c>
      <c r="N16" s="123" t="n">
        <f aca="false">('15.1н'!N16+'15.2н'!N16+'15.3н'!N16)/3</f>
        <v>0</v>
      </c>
      <c r="O16" s="123" t="n">
        <f aca="false">('15.1н'!O16+'15.2н'!O16+'15.3н'!O16)/3</f>
        <v>0</v>
      </c>
      <c r="P16" s="123" t="n">
        <f aca="false">('15.1н'!P16+'15.2н'!P16+'15.3н'!P16)/3</f>
        <v>0</v>
      </c>
      <c r="Q16" s="123" t="n">
        <f aca="false">('15.1н'!Q16+'15.2н'!Q16+'15.3н'!Q16)/3</f>
        <v>0</v>
      </c>
      <c r="R16" s="123" t="n">
        <f aca="false">('15.1н'!B16+'15.2н'!B16+'15.3н'!B16)/3</f>
        <v>0.370667688097382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23" t="e">
        <f aca="false">('15.1н'!#ref!+'15.2н'!#ref!+'15.3н'!#ref!)/3</f>
        <v>#VALUE!</v>
      </c>
      <c r="D17" s="123" t="e">
        <f aca="false">('15.1н'!#ref!+'15.2н'!#ref!+'15.3н'!#ref!)/3</f>
        <v>#VALUE!</v>
      </c>
      <c r="E17" s="123" t="n">
        <f aca="false">('15.1н'!E17+'15.2н'!E17+'15.3н'!E17)/3</f>
        <v>0</v>
      </c>
      <c r="F17" s="123" t="n">
        <f aca="false">('15.1н'!F17+'15.2н'!F17+'15.3н'!F17)/3</f>
        <v>0</v>
      </c>
      <c r="G17" s="123" t="n">
        <f aca="false">('15.1н'!G17+'15.2н'!G17+'15.3н'!G17)/3</f>
        <v>0</v>
      </c>
      <c r="H17" s="123" t="n">
        <f aca="false">('15.1н'!H17+'15.2н'!H17+'15.3н'!H17)/3</f>
        <v>0</v>
      </c>
      <c r="I17" s="123" t="n">
        <f aca="false">('15.1н'!I17+'15.2н'!I17+'15.3н'!I17)/3</f>
        <v>0</v>
      </c>
      <c r="J17" s="123" t="n">
        <f aca="false">('15.1н'!J17+'15.2н'!J17+'15.3н'!J17)/3</f>
        <v>0</v>
      </c>
      <c r="K17" s="123" t="n">
        <f aca="false">('15.1н'!K17+'15.2н'!K17+'15.3н'!K17)/3</f>
        <v>0</v>
      </c>
      <c r="L17" s="123" t="n">
        <f aca="false">('15.1н'!L17+'15.2н'!L17+'15.3н'!L17)/3</f>
        <v>0</v>
      </c>
      <c r="M17" s="123" t="n">
        <f aca="false">('15.1н'!M17+'15.2н'!M17+'15.3н'!M17)/3</f>
        <v>0</v>
      </c>
      <c r="N17" s="123" t="n">
        <f aca="false">('15.1н'!N17+'15.2н'!N17+'15.3н'!N17)/3</f>
        <v>0</v>
      </c>
      <c r="O17" s="123" t="n">
        <f aca="false">('15.1н'!O17+'15.2н'!O17+'15.3н'!O17)/3</f>
        <v>0</v>
      </c>
      <c r="P17" s="123" t="n">
        <f aca="false">('15.1н'!P17+'15.2н'!P17+'15.3н'!P17)/3</f>
        <v>0</v>
      </c>
      <c r="Q17" s="123" t="n">
        <f aca="false">('15.1н'!Q17+'15.2н'!Q17+'15.3н'!Q17)/3</f>
        <v>0</v>
      </c>
      <c r="R17" s="123" t="n">
        <f aca="false">('15.1н'!B17+'15.2н'!B17+'15.3н'!B17)/3</f>
        <v>0.370049861830556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23" t="e">
        <f aca="false">('15.1н'!#ref!+'15.2н'!#ref!+'15.3н'!#ref!)/3</f>
        <v>#VALUE!</v>
      </c>
      <c r="D18" s="123" t="e">
        <f aca="false">('15.1н'!#ref!+'15.2н'!#ref!+'15.3н'!#ref!)/3</f>
        <v>#VALUE!</v>
      </c>
      <c r="E18" s="123" t="n">
        <f aca="false">('15.1н'!E18+'15.2н'!E18+'15.3н'!E18)/3</f>
        <v>0</v>
      </c>
      <c r="F18" s="123" t="n">
        <f aca="false">('15.1н'!F18+'15.2н'!F18+'15.3н'!F18)/3</f>
        <v>0</v>
      </c>
      <c r="G18" s="123" t="n">
        <f aca="false">('15.1н'!G18+'15.2н'!G18+'15.3н'!G18)/3</f>
        <v>0</v>
      </c>
      <c r="H18" s="123" t="n">
        <f aca="false">('15.1н'!H18+'15.2н'!H18+'15.3н'!H18)/3</f>
        <v>0</v>
      </c>
      <c r="I18" s="123" t="n">
        <f aca="false">('15.1н'!I18+'15.2н'!I18+'15.3н'!I18)/3</f>
        <v>0</v>
      </c>
      <c r="J18" s="123" t="n">
        <f aca="false">('15.1н'!J18+'15.2н'!J18+'15.3н'!J18)/3</f>
        <v>0</v>
      </c>
      <c r="K18" s="123" t="n">
        <f aca="false">('15.1н'!K18+'15.2н'!K18+'15.3н'!K18)/3</f>
        <v>0</v>
      </c>
      <c r="L18" s="123" t="n">
        <f aca="false">('15.1н'!L18+'15.2н'!L18+'15.3н'!L18)/3</f>
        <v>0</v>
      </c>
      <c r="M18" s="123" t="n">
        <f aca="false">('15.1н'!M18+'15.2н'!M18+'15.3н'!M18)/3</f>
        <v>0</v>
      </c>
      <c r="N18" s="123" t="n">
        <f aca="false">('15.1н'!N18+'15.2н'!N18+'15.3н'!N18)/3</f>
        <v>0</v>
      </c>
      <c r="O18" s="123" t="n">
        <f aca="false">('15.1н'!O18+'15.2н'!O18+'15.3н'!O18)/3</f>
        <v>0</v>
      </c>
      <c r="P18" s="123" t="n">
        <f aca="false">('15.1н'!P18+'15.2н'!P18+'15.3н'!P18)/3</f>
        <v>0</v>
      </c>
      <c r="Q18" s="123" t="n">
        <f aca="false">('15.1н'!Q18+'15.2н'!Q18+'15.3н'!Q18)/3</f>
        <v>0</v>
      </c>
      <c r="R18" s="123" t="n">
        <f aca="false">('15.1н'!B18+'15.2н'!B18+'15.3н'!B18)/3</f>
        <v>0.432308295024354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23" t="e">
        <f aca="false">('15.1н'!#ref!+'15.2н'!#ref!+'15.3н'!#ref!)/3</f>
        <v>#VALUE!</v>
      </c>
      <c r="D19" s="123" t="e">
        <f aca="false">('15.1н'!#ref!+'15.2н'!#ref!+'15.3н'!#ref!)/3</f>
        <v>#VALUE!</v>
      </c>
      <c r="E19" s="123" t="n">
        <f aca="false">('15.1н'!E19+'15.2н'!E19+'15.3н'!E19)/3</f>
        <v>0</v>
      </c>
      <c r="F19" s="123" t="n">
        <f aca="false">('15.1н'!F19+'15.2н'!F19+'15.3н'!F19)/3</f>
        <v>0</v>
      </c>
      <c r="G19" s="123" t="n">
        <f aca="false">('15.1н'!G19+'15.2н'!G19+'15.3н'!G19)/3</f>
        <v>0</v>
      </c>
      <c r="H19" s="123" t="n">
        <f aca="false">('15.1н'!H19+'15.2н'!H19+'15.3н'!H19)/3</f>
        <v>0</v>
      </c>
      <c r="I19" s="123" t="n">
        <f aca="false">('15.1н'!I19+'15.2н'!I19+'15.3н'!I19)/3</f>
        <v>0</v>
      </c>
      <c r="J19" s="123" t="n">
        <f aca="false">('15.1н'!J19+'15.2н'!J19+'15.3н'!J19)/3</f>
        <v>0</v>
      </c>
      <c r="K19" s="123" t="n">
        <f aca="false">('15.1н'!K19+'15.2н'!K19+'15.3н'!K19)/3</f>
        <v>0</v>
      </c>
      <c r="L19" s="123" t="n">
        <f aca="false">('15.1н'!L19+'15.2н'!L19+'15.3н'!L19)/3</f>
        <v>0</v>
      </c>
      <c r="M19" s="123" t="n">
        <f aca="false">('15.1н'!M19+'15.2н'!M19+'15.3н'!M19)/3</f>
        <v>0</v>
      </c>
      <c r="N19" s="123" t="n">
        <f aca="false">('15.1н'!N19+'15.2н'!N19+'15.3н'!N19)/3</f>
        <v>0</v>
      </c>
      <c r="O19" s="123" t="n">
        <f aca="false">('15.1н'!O19+'15.2н'!O19+'15.3н'!O19)/3</f>
        <v>0</v>
      </c>
      <c r="P19" s="123" t="n">
        <f aca="false">('15.1н'!P19+'15.2н'!P19+'15.3н'!P19)/3</f>
        <v>0</v>
      </c>
      <c r="Q19" s="123" t="n">
        <f aca="false">('15.1н'!Q19+'15.2н'!Q19+'15.3н'!Q19)/3</f>
        <v>0</v>
      </c>
      <c r="R19" s="123" t="n">
        <f aca="false">('15.1н'!B19+'15.2н'!B19+'15.3н'!B19)/3</f>
        <v>0.684692253235365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23" t="e">
        <f aca="false">('15.1н'!#ref!+'15.2н'!#ref!+'15.3н'!#ref!)/3</f>
        <v>#VALUE!</v>
      </c>
      <c r="D20" s="123" t="e">
        <f aca="false">('15.1н'!#ref!+'15.2н'!#ref!+'15.3н'!#ref!)/3</f>
        <v>#VALUE!</v>
      </c>
      <c r="E20" s="123" t="n">
        <f aca="false">('15.1н'!E20+'15.2н'!E20+'15.3н'!E20)/3</f>
        <v>0</v>
      </c>
      <c r="F20" s="123" t="n">
        <f aca="false">('15.1н'!F20+'15.2н'!F20+'15.3н'!F20)/3</f>
        <v>0</v>
      </c>
      <c r="G20" s="123" t="n">
        <f aca="false">('15.1н'!G20+'15.2н'!G20+'15.3н'!G20)/3</f>
        <v>0</v>
      </c>
      <c r="H20" s="123" t="n">
        <f aca="false">('15.1н'!H20+'15.2н'!H20+'15.3н'!H20)/3</f>
        <v>0</v>
      </c>
      <c r="I20" s="123" t="n">
        <f aca="false">('15.1н'!I20+'15.2н'!I20+'15.3н'!I20)/3</f>
        <v>0</v>
      </c>
      <c r="J20" s="123" t="n">
        <f aca="false">('15.1н'!J20+'15.2н'!J20+'15.3н'!J20)/3</f>
        <v>0</v>
      </c>
      <c r="K20" s="123" t="n">
        <f aca="false">('15.1н'!K20+'15.2н'!K20+'15.3н'!K20)/3</f>
        <v>0</v>
      </c>
      <c r="L20" s="123" t="n">
        <f aca="false">('15.1н'!L20+'15.2н'!L20+'15.3н'!L20)/3</f>
        <v>0</v>
      </c>
      <c r="M20" s="123" t="n">
        <f aca="false">('15.1н'!M20+'15.2н'!M20+'15.3н'!M20)/3</f>
        <v>0</v>
      </c>
      <c r="N20" s="123" t="n">
        <f aca="false">('15.1н'!N20+'15.2н'!N20+'15.3н'!N20)/3</f>
        <v>0</v>
      </c>
      <c r="O20" s="123" t="n">
        <f aca="false">('15.1н'!O20+'15.2н'!O20+'15.3н'!O20)/3</f>
        <v>0</v>
      </c>
      <c r="P20" s="123" t="n">
        <f aca="false">('15.1н'!P20+'15.2н'!P20+'15.3н'!P20)/3</f>
        <v>0</v>
      </c>
      <c r="Q20" s="123" t="n">
        <f aca="false">('15.1н'!Q20+'15.2н'!Q20+'15.3н'!Q20)/3</f>
        <v>0</v>
      </c>
      <c r="R20" s="123" t="n">
        <f aca="false">('15.1н'!B20+'15.2н'!B20+'15.3н'!B20)/3</f>
        <v>0.465070122916059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23" t="e">
        <f aca="false">('15.1н'!#ref!+'15.2н'!#ref!+'15.3н'!#ref!)/3</f>
        <v>#VALUE!</v>
      </c>
      <c r="D21" s="123" t="e">
        <f aca="false">('15.1н'!#ref!+'15.2н'!#ref!+'15.3н'!#ref!)/3</f>
        <v>#VALUE!</v>
      </c>
      <c r="E21" s="123" t="n">
        <f aca="false">('15.1н'!E21+'15.2н'!E21+'15.3н'!E21)/3</f>
        <v>0</v>
      </c>
      <c r="F21" s="123" t="n">
        <f aca="false">('15.1н'!F21+'15.2н'!F21+'15.3н'!F21)/3</f>
        <v>0</v>
      </c>
      <c r="G21" s="123" t="n">
        <f aca="false">('15.1н'!G21+'15.2н'!G21+'15.3н'!G21)/3</f>
        <v>0</v>
      </c>
      <c r="H21" s="123" t="n">
        <f aca="false">('15.1н'!H21+'15.2н'!H21+'15.3н'!H21)/3</f>
        <v>0</v>
      </c>
      <c r="I21" s="123" t="n">
        <f aca="false">('15.1н'!I21+'15.2н'!I21+'15.3н'!I21)/3</f>
        <v>0</v>
      </c>
      <c r="J21" s="123" t="n">
        <f aca="false">('15.1н'!J21+'15.2н'!J21+'15.3н'!J21)/3</f>
        <v>0</v>
      </c>
      <c r="K21" s="123" t="n">
        <f aca="false">('15.1н'!K21+'15.2н'!K21+'15.3н'!K21)/3</f>
        <v>0</v>
      </c>
      <c r="L21" s="123" t="n">
        <f aca="false">('15.1н'!L21+'15.2н'!L21+'15.3н'!L21)/3</f>
        <v>0</v>
      </c>
      <c r="M21" s="123" t="n">
        <f aca="false">('15.1н'!M21+'15.2н'!M21+'15.3н'!M21)/3</f>
        <v>0</v>
      </c>
      <c r="N21" s="123" t="n">
        <f aca="false">('15.1н'!N21+'15.2н'!N21+'15.3н'!N21)/3</f>
        <v>0</v>
      </c>
      <c r="O21" s="123" t="n">
        <f aca="false">('15.1н'!O21+'15.2н'!O21+'15.3н'!O21)/3</f>
        <v>0</v>
      </c>
      <c r="P21" s="123" t="n">
        <f aca="false">('15.1н'!P21+'15.2н'!P21+'15.3н'!P21)/3</f>
        <v>0</v>
      </c>
      <c r="Q21" s="123" t="n">
        <f aca="false">('15.1н'!Q21+'15.2н'!Q21+'15.3н'!Q21)/3</f>
        <v>0</v>
      </c>
      <c r="R21" s="123" t="n">
        <f aca="false">('15.1н'!B21+'15.2н'!B21+'15.3н'!B21)/3</f>
        <v>0.473351338655179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23" t="e">
        <f aca="false">('15.1н'!#ref!+'15.2н'!#ref!+'15.3н'!#ref!)/3</f>
        <v>#VALUE!</v>
      </c>
      <c r="D22" s="123" t="e">
        <f aca="false">('15.1н'!#ref!+'15.2н'!#ref!+'15.3н'!#ref!)/3</f>
        <v>#VALUE!</v>
      </c>
      <c r="E22" s="123" t="n">
        <f aca="false">('15.1н'!E22+'15.2н'!E22+'15.3н'!E22)/3</f>
        <v>0</v>
      </c>
      <c r="F22" s="123" t="n">
        <f aca="false">('15.1н'!F22+'15.2н'!F22+'15.3н'!F22)/3</f>
        <v>0</v>
      </c>
      <c r="G22" s="123" t="n">
        <f aca="false">('15.1н'!G22+'15.2н'!G22+'15.3н'!G22)/3</f>
        <v>0</v>
      </c>
      <c r="H22" s="123" t="n">
        <f aca="false">('15.1н'!H22+'15.2н'!H22+'15.3н'!H22)/3</f>
        <v>0</v>
      </c>
      <c r="I22" s="123" t="n">
        <f aca="false">('15.1н'!I22+'15.2н'!I22+'15.3н'!I22)/3</f>
        <v>0</v>
      </c>
      <c r="J22" s="123" t="n">
        <f aca="false">('15.1н'!J22+'15.2н'!J22+'15.3н'!J22)/3</f>
        <v>0</v>
      </c>
      <c r="K22" s="123" t="n">
        <f aca="false">('15.1н'!K22+'15.2н'!K22+'15.3н'!K22)/3</f>
        <v>0</v>
      </c>
      <c r="L22" s="123" t="n">
        <f aca="false">('15.1н'!L22+'15.2н'!L22+'15.3н'!L22)/3</f>
        <v>0</v>
      </c>
      <c r="M22" s="123" t="n">
        <f aca="false">('15.1н'!M22+'15.2н'!M22+'15.3н'!M22)/3</f>
        <v>0</v>
      </c>
      <c r="N22" s="123" t="n">
        <f aca="false">('15.1н'!N22+'15.2н'!N22+'15.3н'!N22)/3</f>
        <v>0</v>
      </c>
      <c r="O22" s="123" t="n">
        <f aca="false">('15.1н'!O22+'15.2н'!O22+'15.3н'!O22)/3</f>
        <v>0</v>
      </c>
      <c r="P22" s="123" t="n">
        <f aca="false">('15.1н'!P22+'15.2н'!P22+'15.3н'!P22)/3</f>
        <v>0</v>
      </c>
      <c r="Q22" s="123" t="n">
        <f aca="false">('15.1н'!Q22+'15.2н'!Q22+'15.3н'!Q22)/3</f>
        <v>0</v>
      </c>
      <c r="R22" s="123" t="n">
        <f aca="false">('15.1н'!B22+'15.2н'!B22+'15.3н'!B22)/3</f>
        <v>0.501850429309982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23" t="e">
        <f aca="false">('15.1н'!#ref!+'15.2н'!#ref!+'15.3н'!#ref!)/3</f>
        <v>#VALUE!</v>
      </c>
      <c r="D23" s="123" t="e">
        <f aca="false">('15.1н'!#ref!+'15.2н'!#ref!+'15.3н'!#ref!)/3</f>
        <v>#VALUE!</v>
      </c>
      <c r="E23" s="123" t="n">
        <f aca="false">('15.1н'!E23+'15.2н'!E23+'15.3н'!E23)/3</f>
        <v>0</v>
      </c>
      <c r="F23" s="123" t="n">
        <f aca="false">('15.1н'!F23+'15.2н'!F23+'15.3н'!F23)/3</f>
        <v>0</v>
      </c>
      <c r="G23" s="123" t="n">
        <f aca="false">('15.1н'!G23+'15.2н'!G23+'15.3н'!G23)/3</f>
        <v>0</v>
      </c>
      <c r="H23" s="123" t="n">
        <f aca="false">('15.1н'!H23+'15.2н'!H23+'15.3н'!H23)/3</f>
        <v>0</v>
      </c>
      <c r="I23" s="123" t="n">
        <f aca="false">('15.1н'!I23+'15.2н'!I23+'15.3н'!I23)/3</f>
        <v>0</v>
      </c>
      <c r="J23" s="123" t="n">
        <f aca="false">('15.1н'!J23+'15.2н'!J23+'15.3н'!J23)/3</f>
        <v>0</v>
      </c>
      <c r="K23" s="123" t="n">
        <f aca="false">('15.1н'!K23+'15.2н'!K23+'15.3н'!K23)/3</f>
        <v>0</v>
      </c>
      <c r="L23" s="123" t="n">
        <f aca="false">('15.1н'!L23+'15.2н'!L23+'15.3н'!L23)/3</f>
        <v>0</v>
      </c>
      <c r="M23" s="123" t="n">
        <f aca="false">('15.1н'!M23+'15.2н'!M23+'15.3н'!M23)/3</f>
        <v>0</v>
      </c>
      <c r="N23" s="123" t="n">
        <f aca="false">('15.1н'!N23+'15.2н'!N23+'15.3н'!N23)/3</f>
        <v>0</v>
      </c>
      <c r="O23" s="123" t="n">
        <f aca="false">('15.1н'!O23+'15.2н'!O23+'15.3н'!O23)/3</f>
        <v>0</v>
      </c>
      <c r="P23" s="123" t="n">
        <f aca="false">('15.1н'!P23+'15.2н'!P23+'15.3н'!P23)/3</f>
        <v>0</v>
      </c>
      <c r="Q23" s="123" t="n">
        <f aca="false">('15.1н'!Q23+'15.2н'!Q23+'15.3н'!Q23)/3</f>
        <v>0</v>
      </c>
      <c r="R23" s="123" t="n">
        <f aca="false">('15.1н'!B23+'15.2н'!B23+'15.3н'!B23)/3</f>
        <v>0.386939004927738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23" t="e">
        <f aca="false">('15.1н'!#ref!+'15.2н'!#ref!+'15.3н'!#ref!)/3</f>
        <v>#VALUE!</v>
      </c>
      <c r="D24" s="123" t="e">
        <f aca="false">('15.1н'!#ref!+'15.2н'!#ref!+'15.3н'!#ref!)/3</f>
        <v>#VALUE!</v>
      </c>
      <c r="E24" s="123" t="n">
        <f aca="false">('15.1н'!E24+'15.2н'!E24+'15.3н'!E24)/3</f>
        <v>0</v>
      </c>
      <c r="F24" s="123" t="n">
        <f aca="false">('15.1н'!F24+'15.2н'!F24+'15.3н'!F24)/3</f>
        <v>0</v>
      </c>
      <c r="G24" s="123" t="n">
        <f aca="false">('15.1н'!G24+'15.2н'!G24+'15.3н'!G24)/3</f>
        <v>0</v>
      </c>
      <c r="H24" s="123" t="n">
        <f aca="false">('15.1н'!H24+'15.2н'!H24+'15.3н'!H24)/3</f>
        <v>0</v>
      </c>
      <c r="I24" s="123" t="n">
        <f aca="false">('15.1н'!I24+'15.2н'!I24+'15.3н'!I24)/3</f>
        <v>0</v>
      </c>
      <c r="J24" s="123" t="n">
        <f aca="false">('15.1н'!J24+'15.2н'!J24+'15.3н'!J24)/3</f>
        <v>0</v>
      </c>
      <c r="K24" s="123" t="n">
        <f aca="false">('15.1н'!K24+'15.2н'!K24+'15.3н'!K24)/3</f>
        <v>0</v>
      </c>
      <c r="L24" s="123" t="n">
        <f aca="false">('15.1н'!L24+'15.2н'!L24+'15.3н'!L24)/3</f>
        <v>0</v>
      </c>
      <c r="M24" s="123" t="n">
        <f aca="false">('15.1н'!M24+'15.2н'!M24+'15.3н'!M24)/3</f>
        <v>0</v>
      </c>
      <c r="N24" s="123" t="n">
        <f aca="false">('15.1н'!N24+'15.2н'!N24+'15.3н'!N24)/3</f>
        <v>0</v>
      </c>
      <c r="O24" s="123" t="n">
        <f aca="false">('15.1н'!O24+'15.2н'!O24+'15.3н'!O24)/3</f>
        <v>0</v>
      </c>
      <c r="P24" s="123" t="n">
        <f aca="false">('15.1н'!P24+'15.2н'!P24+'15.3н'!P24)/3</f>
        <v>0</v>
      </c>
      <c r="Q24" s="123" t="n">
        <f aca="false">('15.1н'!Q24+'15.2н'!Q24+'15.3н'!Q24)/3</f>
        <v>0</v>
      </c>
      <c r="R24" s="123" t="n">
        <f aca="false">('15.1н'!B24+'15.2н'!B24+'15.3н'!B24)/3</f>
        <v>0.45181194034452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23" t="e">
        <f aca="false">('15.1н'!#ref!+'15.2н'!#ref!+'15.3н'!#ref!)/3</f>
        <v>#VALUE!</v>
      </c>
      <c r="D25" s="123" t="e">
        <f aca="false">('15.1н'!#ref!+'15.2н'!#ref!+'15.3н'!#ref!)/3</f>
        <v>#VALUE!</v>
      </c>
      <c r="E25" s="123" t="n">
        <f aca="false">('15.1н'!E25+'15.2н'!E25+'15.3н'!E25)/3</f>
        <v>0</v>
      </c>
      <c r="F25" s="123" t="n">
        <f aca="false">('15.1н'!F25+'15.2н'!F25+'15.3н'!F25)/3</f>
        <v>0</v>
      </c>
      <c r="G25" s="123" t="n">
        <f aca="false">('15.1н'!G25+'15.2н'!G25+'15.3н'!G25)/3</f>
        <v>0</v>
      </c>
      <c r="H25" s="123" t="n">
        <f aca="false">('15.1н'!H25+'15.2н'!H25+'15.3н'!H25)/3</f>
        <v>0</v>
      </c>
      <c r="I25" s="123" t="n">
        <f aca="false">('15.1н'!I25+'15.2н'!I25+'15.3н'!I25)/3</f>
        <v>0</v>
      </c>
      <c r="J25" s="123" t="n">
        <f aca="false">('15.1н'!J25+'15.2н'!J25+'15.3н'!J25)/3</f>
        <v>0</v>
      </c>
      <c r="K25" s="123" t="n">
        <f aca="false">('15.1н'!K25+'15.2н'!K25+'15.3н'!K25)/3</f>
        <v>0</v>
      </c>
      <c r="L25" s="123" t="n">
        <f aca="false">('15.1н'!L25+'15.2н'!L25+'15.3н'!L25)/3</f>
        <v>0</v>
      </c>
      <c r="M25" s="123" t="n">
        <f aca="false">('15.1н'!M25+'15.2н'!M25+'15.3н'!M25)/3</f>
        <v>0</v>
      </c>
      <c r="N25" s="123" t="n">
        <f aca="false">('15.1н'!N25+'15.2н'!N25+'15.3н'!N25)/3</f>
        <v>0</v>
      </c>
      <c r="O25" s="123" t="n">
        <f aca="false">('15.1н'!O25+'15.2н'!O25+'15.3н'!O25)/3</f>
        <v>0</v>
      </c>
      <c r="P25" s="123" t="n">
        <f aca="false">('15.1н'!P25+'15.2н'!P25+'15.3н'!P25)/3</f>
        <v>0</v>
      </c>
      <c r="Q25" s="123" t="n">
        <f aca="false">('15.1н'!Q25+'15.2н'!Q25+'15.3н'!Q25)/3</f>
        <v>0</v>
      </c>
      <c r="R25" s="123" t="n">
        <f aca="false">('15.1н'!B25+'15.2н'!B25+'15.3н'!B25)/3</f>
        <v>0.414245023241464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23" t="e">
        <f aca="false">('15.1н'!#ref!+'15.2н'!#ref!+'15.3н'!#ref!)/3</f>
        <v>#VALUE!</v>
      </c>
      <c r="D26" s="123" t="e">
        <f aca="false">('15.1н'!#ref!+'15.2н'!#ref!+'15.3н'!#ref!)/3</f>
        <v>#VALUE!</v>
      </c>
      <c r="E26" s="123" t="n">
        <f aca="false">('15.1н'!E26+'15.2н'!E26+'15.3н'!E26)/3</f>
        <v>0</v>
      </c>
      <c r="F26" s="123" t="n">
        <f aca="false">('15.1н'!F26+'15.2н'!F26+'15.3н'!F26)/3</f>
        <v>0</v>
      </c>
      <c r="G26" s="123" t="n">
        <f aca="false">('15.1н'!G26+'15.2н'!G26+'15.3н'!G26)/3</f>
        <v>0</v>
      </c>
      <c r="H26" s="123" t="n">
        <f aca="false">('15.1н'!H26+'15.2н'!H26+'15.3н'!H26)/3</f>
        <v>0</v>
      </c>
      <c r="I26" s="123" t="n">
        <f aca="false">('15.1н'!I26+'15.2н'!I26+'15.3н'!I26)/3</f>
        <v>0</v>
      </c>
      <c r="J26" s="123" t="n">
        <f aca="false">('15.1н'!J26+'15.2н'!J26+'15.3н'!J26)/3</f>
        <v>0</v>
      </c>
      <c r="K26" s="123" t="n">
        <f aca="false">('15.1н'!K26+'15.2н'!K26+'15.3н'!K26)/3</f>
        <v>0</v>
      </c>
      <c r="L26" s="123" t="n">
        <f aca="false">('15.1н'!L26+'15.2н'!L26+'15.3н'!L26)/3</f>
        <v>0</v>
      </c>
      <c r="M26" s="123" t="n">
        <f aca="false">('15.1н'!M26+'15.2н'!M26+'15.3н'!M26)/3</f>
        <v>0</v>
      </c>
      <c r="N26" s="123" t="n">
        <f aca="false">('15.1н'!N26+'15.2н'!N26+'15.3н'!N26)/3</f>
        <v>0</v>
      </c>
      <c r="O26" s="123" t="n">
        <f aca="false">('15.1н'!O26+'15.2н'!O26+'15.3н'!O26)/3</f>
        <v>0</v>
      </c>
      <c r="P26" s="123" t="n">
        <f aca="false">('15.1н'!P26+'15.2н'!P26+'15.3н'!P26)/3</f>
        <v>0</v>
      </c>
      <c r="Q26" s="123" t="n">
        <f aca="false">('15.1н'!Q26+'15.2н'!Q26+'15.3н'!Q26)/3</f>
        <v>0</v>
      </c>
      <c r="R26" s="123" t="n">
        <f aca="false">('15.1н'!B26+'15.2н'!B26+'15.3н'!B26)/3</f>
        <v>0.571060644903513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23" t="e">
        <f aca="false">('15.1н'!#ref!+'15.2н'!#ref!+'15.3н'!#ref!)/3</f>
        <v>#VALUE!</v>
      </c>
      <c r="D27" s="123" t="e">
        <f aca="false">('15.1н'!#ref!+'15.2н'!#ref!+'15.3н'!#ref!)/3</f>
        <v>#VALUE!</v>
      </c>
      <c r="E27" s="123" t="n">
        <f aca="false">('15.1н'!E27+'15.2н'!E27+'15.3н'!E27)/3</f>
        <v>0</v>
      </c>
      <c r="F27" s="123" t="n">
        <f aca="false">('15.1н'!F27+'15.2н'!F27+'15.3н'!F27)/3</f>
        <v>0</v>
      </c>
      <c r="G27" s="123" t="n">
        <f aca="false">('15.1н'!G27+'15.2н'!G27+'15.3н'!G27)/3</f>
        <v>0</v>
      </c>
      <c r="H27" s="123" t="n">
        <f aca="false">('15.1н'!H27+'15.2н'!H27+'15.3н'!H27)/3</f>
        <v>0</v>
      </c>
      <c r="I27" s="123" t="n">
        <f aca="false">('15.1н'!I27+'15.2н'!I27+'15.3н'!I27)/3</f>
        <v>0</v>
      </c>
      <c r="J27" s="123" t="n">
        <f aca="false">('15.1н'!J27+'15.2н'!J27+'15.3н'!J27)/3</f>
        <v>0</v>
      </c>
      <c r="K27" s="123" t="n">
        <f aca="false">('15.1н'!K27+'15.2н'!K27+'15.3н'!K27)/3</f>
        <v>0</v>
      </c>
      <c r="L27" s="123" t="n">
        <f aca="false">('15.1н'!L27+'15.2н'!L27+'15.3н'!L27)/3</f>
        <v>0</v>
      </c>
      <c r="M27" s="123" t="n">
        <f aca="false">('15.1н'!M27+'15.2н'!M27+'15.3н'!M27)/3</f>
        <v>0</v>
      </c>
      <c r="N27" s="123" t="n">
        <f aca="false">('15.1н'!N27+'15.2н'!N27+'15.3н'!N27)/3</f>
        <v>0</v>
      </c>
      <c r="O27" s="123" t="n">
        <f aca="false">('15.1н'!O27+'15.2н'!O27+'15.3н'!O27)/3</f>
        <v>0</v>
      </c>
      <c r="P27" s="123" t="n">
        <f aca="false">('15.1н'!P27+'15.2н'!P27+'15.3н'!P27)/3</f>
        <v>0</v>
      </c>
      <c r="Q27" s="123" t="n">
        <f aca="false">('15.1н'!Q27+'15.2н'!Q27+'15.3н'!Q27)/3</f>
        <v>0</v>
      </c>
      <c r="R27" s="123" t="n">
        <f aca="false">('15.1н'!B27+'15.2н'!B27+'15.3н'!B27)/3</f>
        <v>0.409813057526354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23" t="e">
        <f aca="false">('15.1н'!#ref!+'15.2н'!#ref!+'15.3н'!#ref!)/3</f>
        <v>#VALUE!</v>
      </c>
      <c r="D28" s="123" t="e">
        <f aca="false">('15.1н'!#ref!+'15.2н'!#ref!+'15.3н'!#ref!)/3</f>
        <v>#VALUE!</v>
      </c>
      <c r="E28" s="123" t="n">
        <f aca="false">('15.1н'!E28+'15.2н'!E28+'15.3н'!E28)/3</f>
        <v>0</v>
      </c>
      <c r="F28" s="123" t="n">
        <f aca="false">('15.1н'!F28+'15.2н'!F28+'15.3н'!F28)/3</f>
        <v>0</v>
      </c>
      <c r="G28" s="123" t="n">
        <f aca="false">('15.1н'!G28+'15.2н'!G28+'15.3н'!G28)/3</f>
        <v>0</v>
      </c>
      <c r="H28" s="123" t="n">
        <f aca="false">('15.1н'!H28+'15.2н'!H28+'15.3н'!H28)/3</f>
        <v>0</v>
      </c>
      <c r="I28" s="123" t="n">
        <f aca="false">('15.1н'!I28+'15.2н'!I28+'15.3н'!I28)/3</f>
        <v>0</v>
      </c>
      <c r="J28" s="123" t="n">
        <f aca="false">('15.1н'!J28+'15.2н'!J28+'15.3н'!J28)/3</f>
        <v>0</v>
      </c>
      <c r="K28" s="123" t="n">
        <f aca="false">('15.1н'!K28+'15.2н'!K28+'15.3н'!K28)/3</f>
        <v>0</v>
      </c>
      <c r="L28" s="123" t="n">
        <f aca="false">('15.1н'!L28+'15.2н'!L28+'15.3н'!L28)/3</f>
        <v>0</v>
      </c>
      <c r="M28" s="123" t="n">
        <f aca="false">('15.1н'!M28+'15.2н'!M28+'15.3н'!M28)/3</f>
        <v>0</v>
      </c>
      <c r="N28" s="123" t="n">
        <f aca="false">('15.1н'!N28+'15.2н'!N28+'15.3н'!N28)/3</f>
        <v>0</v>
      </c>
      <c r="O28" s="123" t="n">
        <f aca="false">('15.1н'!O28+'15.2н'!O28+'15.3н'!O28)/3</f>
        <v>0</v>
      </c>
      <c r="P28" s="123" t="n">
        <f aca="false">('15.1н'!P28+'15.2н'!P28+'15.3н'!P28)/3</f>
        <v>0</v>
      </c>
      <c r="Q28" s="123" t="n">
        <f aca="false">('15.1н'!Q28+'15.2н'!Q28+'15.3н'!Q28)/3</f>
        <v>0</v>
      </c>
      <c r="R28" s="123" t="n">
        <f aca="false">('15.1н'!B28+'15.2н'!B28+'15.3н'!B28)/3</f>
        <v>0.408013237558034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23" t="e">
        <f aca="false">('15.1н'!#ref!+'15.2н'!#ref!+'15.3н'!#ref!)/3</f>
        <v>#VALUE!</v>
      </c>
      <c r="D29" s="123" t="e">
        <f aca="false">('15.1н'!#ref!+'15.2н'!#ref!+'15.3н'!#ref!)/3</f>
        <v>#VALUE!</v>
      </c>
      <c r="E29" s="123" t="n">
        <f aca="false">('15.1н'!E29+'15.2н'!E29+'15.3н'!E29)/3</f>
        <v>0</v>
      </c>
      <c r="F29" s="123" t="n">
        <f aca="false">('15.1н'!F29+'15.2н'!F29+'15.3н'!F29)/3</f>
        <v>0</v>
      </c>
      <c r="G29" s="123" t="n">
        <f aca="false">('15.1н'!G29+'15.2н'!G29+'15.3н'!G29)/3</f>
        <v>0</v>
      </c>
      <c r="H29" s="123" t="n">
        <f aca="false">('15.1н'!H29+'15.2н'!H29+'15.3н'!H29)/3</f>
        <v>0</v>
      </c>
      <c r="I29" s="123" t="n">
        <f aca="false">('15.1н'!I29+'15.2н'!I29+'15.3н'!I29)/3</f>
        <v>0</v>
      </c>
      <c r="J29" s="123" t="n">
        <f aca="false">('15.1н'!J29+'15.2н'!J29+'15.3н'!J29)/3</f>
        <v>0</v>
      </c>
      <c r="K29" s="123" t="n">
        <f aca="false">('15.1н'!K29+'15.2н'!K29+'15.3н'!K29)/3</f>
        <v>0</v>
      </c>
      <c r="L29" s="123" t="n">
        <f aca="false">('15.1н'!L29+'15.2н'!L29+'15.3н'!L29)/3</f>
        <v>0</v>
      </c>
      <c r="M29" s="123" t="n">
        <f aca="false">('15.1н'!M29+'15.2н'!M29+'15.3н'!M29)/3</f>
        <v>0</v>
      </c>
      <c r="N29" s="123" t="n">
        <f aca="false">('15.1н'!N29+'15.2н'!N29+'15.3н'!N29)/3</f>
        <v>0</v>
      </c>
      <c r="O29" s="123" t="n">
        <f aca="false">('15.1н'!O29+'15.2н'!O29+'15.3н'!O29)/3</f>
        <v>0</v>
      </c>
      <c r="P29" s="123" t="n">
        <f aca="false">('15.1н'!P29+'15.2н'!P29+'15.3н'!P29)/3</f>
        <v>0</v>
      </c>
      <c r="Q29" s="123" t="n">
        <f aca="false">('15.1н'!Q29+'15.2н'!Q29+'15.3н'!Q29)/3</f>
        <v>0</v>
      </c>
      <c r="R29" s="123" t="n">
        <f aca="false">('15.1н'!B29+'15.2н'!B29+'15.3н'!B29)/3</f>
        <v>0.567466696547134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23" t="e">
        <f aca="false">('15.1н'!#ref!+'15.2н'!#ref!+'15.3н'!#ref!)/3</f>
        <v>#VALUE!</v>
      </c>
      <c r="D30" s="123" t="e">
        <f aca="false">('15.1н'!#ref!+'15.2н'!#ref!+'15.3н'!#ref!)/3</f>
        <v>#VALUE!</v>
      </c>
      <c r="E30" s="123" t="n">
        <f aca="false">('15.1н'!E30+'15.2н'!E30+'15.3н'!E30)/3</f>
        <v>0</v>
      </c>
      <c r="F30" s="123" t="n">
        <f aca="false">('15.1н'!F30+'15.2н'!F30+'15.3н'!F30)/3</f>
        <v>0</v>
      </c>
      <c r="G30" s="123" t="n">
        <f aca="false">('15.1н'!G30+'15.2н'!G30+'15.3н'!G30)/3</f>
        <v>0</v>
      </c>
      <c r="H30" s="123" t="n">
        <f aca="false">('15.1н'!H30+'15.2н'!H30+'15.3н'!H30)/3</f>
        <v>0</v>
      </c>
      <c r="I30" s="123" t="n">
        <f aca="false">('15.1н'!I30+'15.2н'!I30+'15.3н'!I30)/3</f>
        <v>0</v>
      </c>
      <c r="J30" s="123" t="n">
        <f aca="false">('15.1н'!J30+'15.2н'!J30+'15.3н'!J30)/3</f>
        <v>0</v>
      </c>
      <c r="K30" s="123" t="n">
        <f aca="false">('15.1н'!K30+'15.2н'!K30+'15.3н'!K30)/3</f>
        <v>0</v>
      </c>
      <c r="L30" s="123" t="n">
        <f aca="false">('15.1н'!L30+'15.2н'!L30+'15.3н'!L30)/3</f>
        <v>0</v>
      </c>
      <c r="M30" s="123" t="n">
        <f aca="false">('15.1н'!M30+'15.2н'!M30+'15.3н'!M30)/3</f>
        <v>0</v>
      </c>
      <c r="N30" s="123" t="n">
        <f aca="false">('15.1н'!N30+'15.2н'!N30+'15.3н'!N30)/3</f>
        <v>0</v>
      </c>
      <c r="O30" s="123" t="n">
        <f aca="false">('15.1н'!O30+'15.2н'!O30+'15.3н'!O30)/3</f>
        <v>0</v>
      </c>
      <c r="P30" s="123" t="n">
        <f aca="false">('15.1н'!P30+'15.2н'!P30+'15.3н'!P30)/3</f>
        <v>0</v>
      </c>
      <c r="Q30" s="123" t="n">
        <f aca="false">('15.1н'!Q30+'15.2н'!Q30+'15.3н'!Q30)/3</f>
        <v>0</v>
      </c>
      <c r="R30" s="123" t="n">
        <f aca="false">('15.1н'!B30+'15.2н'!B30+'15.3н'!B30)/3</f>
        <v>0.339368067651786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3" t="e">
        <f aca="false">('15.1н'!#ref!+'15.2н'!#ref!+'15.3н'!#ref!)/3</f>
        <v>#VALUE!</v>
      </c>
      <c r="D31" s="123" t="e">
        <f aca="false">('15.1н'!#ref!+'15.2н'!#ref!+'15.3н'!#ref!)/3</f>
        <v>#VALUE!</v>
      </c>
      <c r="E31" s="123" t="n">
        <f aca="false">('15.1н'!E31+'15.2н'!E31+'15.3н'!E31)/3</f>
        <v>0</v>
      </c>
      <c r="F31" s="123" t="n">
        <f aca="false">('15.1н'!F31+'15.2н'!F31+'15.3н'!F31)/3</f>
        <v>0</v>
      </c>
      <c r="G31" s="123" t="n">
        <f aca="false">('15.1н'!G31+'15.2н'!G31+'15.3н'!G31)/3</f>
        <v>0</v>
      </c>
      <c r="H31" s="123" t="n">
        <f aca="false">('15.1н'!H31+'15.2н'!H31+'15.3н'!H31)/3</f>
        <v>0</v>
      </c>
      <c r="I31" s="123" t="n">
        <f aca="false">('15.1н'!I31+'15.2н'!I31+'15.3н'!I31)/3</f>
        <v>0</v>
      </c>
      <c r="J31" s="123" t="n">
        <f aca="false">('15.1н'!J31+'15.2н'!J31+'15.3н'!J31)/3</f>
        <v>0</v>
      </c>
      <c r="K31" s="123" t="n">
        <f aca="false">('15.1н'!K31+'15.2н'!K31+'15.3н'!K31)/3</f>
        <v>0</v>
      </c>
      <c r="L31" s="123" t="n">
        <f aca="false">('15.1н'!L31+'15.2н'!L31+'15.3н'!L31)/3</f>
        <v>0</v>
      </c>
      <c r="M31" s="123" t="n">
        <f aca="false">('15.1н'!M31+'15.2н'!M31+'15.3н'!M31)/3</f>
        <v>0</v>
      </c>
      <c r="N31" s="123" t="n">
        <f aca="false">('15.1н'!N31+'15.2н'!N31+'15.3н'!N31)/3</f>
        <v>0</v>
      </c>
      <c r="O31" s="123" t="n">
        <f aca="false">('15.1н'!O31+'15.2н'!O31+'15.3н'!O31)/3</f>
        <v>0</v>
      </c>
      <c r="P31" s="123" t="n">
        <f aca="false">('15.1н'!P31+'15.2н'!P31+'15.3н'!P31)/3</f>
        <v>0</v>
      </c>
      <c r="Q31" s="123" t="n">
        <f aca="false">('15.1н'!Q31+'15.2н'!Q31+'15.3н'!Q31)/3</f>
        <v>0</v>
      </c>
      <c r="R31" s="123" t="n">
        <f aca="false">('15.1н'!B31+'15.2н'!B31+'15.3н'!B31)/3</f>
        <v>0.0999281969412933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 t="n">
        <f aca="false">('15.1н'!L32+'15.2н'!L32+'15.3н'!L32)/3</f>
        <v>0</v>
      </c>
      <c r="M32" s="123" t="n">
        <f aca="false">('15.1н'!M32+'15.2н'!M32+'15.3н'!M32)/3</f>
        <v>0</v>
      </c>
      <c r="N32" s="123" t="n">
        <f aca="false">('15.1н'!N32+'15.2н'!N32+'15.3н'!N32)/3</f>
        <v>0</v>
      </c>
      <c r="O32" s="123" t="n">
        <f aca="false">('15.1н'!O32+'15.2н'!O32+'15.3н'!O32)/3</f>
        <v>0</v>
      </c>
      <c r="P32" s="123" t="n">
        <f aca="false">('15.1н'!P32+'15.2н'!P32+'15.3н'!P32)/3</f>
        <v>0</v>
      </c>
      <c r="Q32" s="123" t="n">
        <f aca="false">('15.1н'!Q32+'15.2н'!Q32+'15.3н'!Q32)/3</f>
        <v>0</v>
      </c>
      <c r="R32" s="123" t="n">
        <f aca="false">('15.1н'!B32+'15.2н'!B32+'15.3н'!B32)/3</f>
        <v>0.341437949867211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23" t="e">
        <f aca="false">('15.1н'!#ref!+'15.2н'!#ref!+'15.3н'!#ref!)/3</f>
        <v>#VALUE!</v>
      </c>
      <c r="D33" s="123" t="e">
        <f aca="false">('15.1н'!#ref!+'15.2н'!#ref!+'15.3н'!#ref!)/3</f>
        <v>#VALUE!</v>
      </c>
      <c r="E33" s="123" t="n">
        <f aca="false">('15.1н'!E33+'15.2н'!E33+'15.3н'!E33)/3</f>
        <v>0</v>
      </c>
      <c r="F33" s="123" t="n">
        <f aca="false">('15.1н'!F33+'15.2н'!F33+'15.3н'!F33)/3</f>
        <v>0</v>
      </c>
      <c r="G33" s="123" t="n">
        <f aca="false">('15.1н'!G33+'15.2н'!G33+'15.3н'!G33)/3</f>
        <v>0</v>
      </c>
      <c r="H33" s="123" t="n">
        <f aca="false">('15.1н'!H33+'15.2н'!H33+'15.3н'!H33)/3</f>
        <v>0</v>
      </c>
      <c r="I33" s="123" t="n">
        <f aca="false">('15.1н'!I33+'15.2н'!I33+'15.3н'!I33)/3</f>
        <v>0</v>
      </c>
      <c r="J33" s="123" t="n">
        <f aca="false">('15.1н'!J33+'15.2н'!J33+'15.3н'!J33)/3</f>
        <v>0</v>
      </c>
      <c r="K33" s="123" t="n">
        <f aca="false">('15.1н'!K33+'15.2н'!K33+'15.3н'!K33)/3</f>
        <v>0</v>
      </c>
      <c r="L33" s="123" t="n">
        <f aca="false">('15.1н'!L33+'15.2н'!L33+'15.3н'!L33)/3</f>
        <v>0</v>
      </c>
      <c r="M33" s="123" t="n">
        <f aca="false">('15.1н'!M33+'15.2н'!M33+'15.3н'!M33)/3</f>
        <v>0</v>
      </c>
      <c r="N33" s="123" t="n">
        <f aca="false">('15.1н'!N33+'15.2н'!N33+'15.3н'!N33)/3</f>
        <v>0</v>
      </c>
      <c r="O33" s="123" t="n">
        <f aca="false">('15.1н'!O33+'15.2н'!O33+'15.3н'!O33)/3</f>
        <v>0</v>
      </c>
      <c r="P33" s="123" t="n">
        <f aca="false">('15.1н'!P33+'15.2н'!P33+'15.3н'!P33)/3</f>
        <v>0</v>
      </c>
      <c r="Q33" s="123" t="n">
        <f aca="false">('15.1н'!Q33+'15.2н'!Q33+'15.3н'!Q33)/3</f>
        <v>0</v>
      </c>
      <c r="R33" s="123" t="n">
        <f aca="false">('15.1н'!B33+'15.2н'!B33+'15.3н'!B33)/3</f>
        <v>0.571370807567605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23" t="e">
        <f aca="false">('15.1н'!#ref!+'15.2н'!#ref!+'15.3н'!#ref!)/3</f>
        <v>#VALUE!</v>
      </c>
      <c r="D34" s="123" t="e">
        <f aca="false">('15.1н'!#ref!+'15.2н'!#ref!+'15.3н'!#ref!)/3</f>
        <v>#VALUE!</v>
      </c>
      <c r="E34" s="123" t="n">
        <f aca="false">('15.1н'!E34+'15.2н'!E34+'15.3н'!E34)/3</f>
        <v>0</v>
      </c>
      <c r="F34" s="123" t="n">
        <f aca="false">('15.1н'!F34+'15.2н'!F34+'15.3н'!F34)/3</f>
        <v>0</v>
      </c>
      <c r="G34" s="123" t="n">
        <f aca="false">('15.1н'!G34+'15.2н'!G34+'15.3н'!G34)/3</f>
        <v>0</v>
      </c>
      <c r="H34" s="123" t="n">
        <f aca="false">('15.1н'!H34+'15.2н'!H34+'15.3н'!H34)/3</f>
        <v>0</v>
      </c>
      <c r="I34" s="123" t="n">
        <f aca="false">('15.1н'!I34+'15.2н'!I34+'15.3н'!I34)/3</f>
        <v>0</v>
      </c>
      <c r="J34" s="123" t="n">
        <f aca="false">('15.1н'!J34+'15.2н'!J34+'15.3н'!J34)/3</f>
        <v>0</v>
      </c>
      <c r="K34" s="123" t="n">
        <f aca="false">('15.1н'!K34+'15.2н'!K34+'15.3н'!K34)/3</f>
        <v>0</v>
      </c>
      <c r="L34" s="123" t="n">
        <f aca="false">('15.1н'!L34+'15.2н'!L34+'15.3н'!L34)/3</f>
        <v>0</v>
      </c>
      <c r="M34" s="123" t="n">
        <f aca="false">('15.1н'!M34+'15.2н'!M34+'15.3н'!M34)/3</f>
        <v>0</v>
      </c>
      <c r="N34" s="123" t="n">
        <f aca="false">('15.1н'!N34+'15.2н'!N34+'15.3н'!N34)/3</f>
        <v>0</v>
      </c>
      <c r="O34" s="123" t="n">
        <f aca="false">('15.1н'!O34+'15.2н'!O34+'15.3н'!O34)/3</f>
        <v>0</v>
      </c>
      <c r="P34" s="123" t="n">
        <f aca="false">('15.1н'!P34+'15.2н'!P34+'15.3н'!P34)/3</f>
        <v>0</v>
      </c>
      <c r="Q34" s="123" t="n">
        <f aca="false">('15.1н'!Q34+'15.2н'!Q34+'15.3н'!Q34)/3</f>
        <v>0</v>
      </c>
      <c r="R34" s="123" t="n">
        <f aca="false">('15.1н'!B34+'15.2н'!B34+'15.3н'!B34)/3</f>
        <v>0.368986728409441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23" t="e">
        <f aca="false">('15.1н'!#ref!+'15.2н'!#ref!+'15.3н'!#ref!)/3</f>
        <v>#VALUE!</v>
      </c>
      <c r="D35" s="123" t="e">
        <f aca="false">('15.1н'!#ref!+'15.2н'!#ref!+'15.3н'!#ref!)/3</f>
        <v>#VALUE!</v>
      </c>
      <c r="E35" s="123" t="n">
        <f aca="false">('15.1н'!E35+'15.2н'!E35+'15.3н'!E35)/3</f>
        <v>0</v>
      </c>
      <c r="F35" s="123" t="n">
        <f aca="false">('15.1н'!F35+'15.2н'!F35+'15.3н'!F35)/3</f>
        <v>0</v>
      </c>
      <c r="G35" s="123" t="n">
        <f aca="false">('15.1н'!G35+'15.2н'!G35+'15.3н'!G35)/3</f>
        <v>0</v>
      </c>
      <c r="H35" s="123" t="n">
        <f aca="false">('15.1н'!H35+'15.2н'!H35+'15.3н'!H35)/3</f>
        <v>0</v>
      </c>
      <c r="I35" s="123" t="n">
        <f aca="false">('15.1н'!I35+'15.2н'!I35+'15.3н'!I35)/3</f>
        <v>0</v>
      </c>
      <c r="J35" s="123" t="n">
        <f aca="false">('15.1н'!J35+'15.2н'!J35+'15.3н'!J35)/3</f>
        <v>0</v>
      </c>
      <c r="K35" s="123" t="n">
        <f aca="false">('15.1н'!K35+'15.2н'!K35+'15.3н'!K35)/3</f>
        <v>0</v>
      </c>
      <c r="L35" s="123" t="n">
        <f aca="false">('15.1н'!L35+'15.2н'!L35+'15.3н'!L35)/3</f>
        <v>0</v>
      </c>
      <c r="M35" s="123" t="n">
        <f aca="false">('15.1н'!M35+'15.2н'!M35+'15.3н'!M35)/3</f>
        <v>0</v>
      </c>
      <c r="N35" s="123" t="n">
        <f aca="false">('15.1н'!N35+'15.2н'!N35+'15.3н'!N35)/3</f>
        <v>0</v>
      </c>
      <c r="O35" s="123" t="n">
        <f aca="false">('15.1н'!O35+'15.2н'!O35+'15.3н'!O35)/3</f>
        <v>0</v>
      </c>
      <c r="P35" s="123" t="n">
        <f aca="false">('15.1н'!P35+'15.2н'!P35+'15.3н'!P35)/3</f>
        <v>0</v>
      </c>
      <c r="Q35" s="123" t="n">
        <f aca="false">('15.1н'!Q35+'15.2н'!Q35+'15.3н'!Q35)/3</f>
        <v>0</v>
      </c>
      <c r="R35" s="123" t="n">
        <f aca="false">('15.1н'!B35+'15.2н'!B35+'15.3н'!B35)/3</f>
        <v>0.350391198520904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23" t="e">
        <f aca="false">('15.1н'!#ref!+'15.2н'!#ref!+'15.3н'!#ref!)/3</f>
        <v>#VALUE!</v>
      </c>
      <c r="D36" s="123" t="e">
        <f aca="false">('15.1н'!#ref!+'15.2н'!#ref!+'15.3н'!#ref!)/3</f>
        <v>#VALUE!</v>
      </c>
      <c r="E36" s="123" t="n">
        <f aca="false">('15.1н'!E36+'15.2н'!E36+'15.3н'!E36)/3</f>
        <v>0</v>
      </c>
      <c r="F36" s="123" t="n">
        <f aca="false">('15.1н'!F36+'15.2н'!F36+'15.3н'!F36)/3</f>
        <v>0</v>
      </c>
      <c r="G36" s="123" t="n">
        <f aca="false">('15.1н'!G36+'15.2н'!G36+'15.3н'!G36)/3</f>
        <v>0</v>
      </c>
      <c r="H36" s="123" t="n">
        <f aca="false">('15.1н'!H36+'15.2н'!H36+'15.3н'!H36)/3</f>
        <v>0</v>
      </c>
      <c r="I36" s="123" t="n">
        <f aca="false">('15.1н'!I36+'15.2н'!I36+'15.3н'!I36)/3</f>
        <v>0</v>
      </c>
      <c r="J36" s="123" t="n">
        <f aca="false">('15.1н'!J36+'15.2н'!J36+'15.3н'!J36)/3</f>
        <v>0</v>
      </c>
      <c r="K36" s="123" t="n">
        <f aca="false">('15.1н'!K36+'15.2н'!K36+'15.3н'!K36)/3</f>
        <v>0</v>
      </c>
      <c r="L36" s="123" t="n">
        <f aca="false">('15.1н'!L36+'15.2н'!L36+'15.3н'!L36)/3</f>
        <v>0</v>
      </c>
      <c r="M36" s="123" t="n">
        <f aca="false">('15.1н'!M36+'15.2н'!M36+'15.3н'!M36)/3</f>
        <v>0</v>
      </c>
      <c r="N36" s="123" t="n">
        <f aca="false">('15.1н'!N36+'15.2н'!N36+'15.3н'!N36)/3</f>
        <v>0</v>
      </c>
      <c r="O36" s="123" t="n">
        <f aca="false">('15.1н'!O36+'15.2н'!O36+'15.3н'!O36)/3</f>
        <v>0</v>
      </c>
      <c r="P36" s="123" t="n">
        <f aca="false">('15.1н'!P36+'15.2н'!P36+'15.3н'!P36)/3</f>
        <v>0</v>
      </c>
      <c r="Q36" s="123" t="n">
        <f aca="false">('15.1н'!Q36+'15.2н'!Q36+'15.3н'!Q36)/3</f>
        <v>0</v>
      </c>
      <c r="R36" s="123" t="n">
        <f aca="false">('15.1н'!B36+'15.2н'!B36+'15.3н'!B36)/3</f>
        <v>0.451505524006197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 t="n">
        <f aca="false">('15.1н'!L37+'15.2н'!L37+'15.3н'!L37)/3</f>
        <v>0</v>
      </c>
      <c r="M37" s="123" t="n">
        <f aca="false">('15.1н'!M37+'15.2н'!M37+'15.3н'!M37)/3</f>
        <v>0</v>
      </c>
      <c r="N37" s="123" t="n">
        <f aca="false">('15.1н'!N37+'15.2н'!N37+'15.3н'!N37)/3</f>
        <v>0</v>
      </c>
      <c r="O37" s="123" t="n">
        <f aca="false">('15.1н'!O37+'15.2н'!O37+'15.3н'!O37)/3</f>
        <v>0</v>
      </c>
      <c r="P37" s="123" t="n">
        <f aca="false">('15.1н'!P37+'15.2н'!P37+'15.3н'!P37)/3</f>
        <v>0</v>
      </c>
      <c r="Q37" s="123" t="n">
        <f aca="false">('15.1н'!Q37+'15.2н'!Q37+'15.3н'!Q37)/3</f>
        <v>0</v>
      </c>
      <c r="R37" s="123" t="n">
        <f aca="false">('15.1н'!B37+'15.2н'!B37+'15.3н'!B37)/3</f>
        <v>0.450352397725643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23" t="e">
        <f aca="false">('15.1н'!#ref!+'15.2н'!#ref!+'15.3н'!#ref!)/3</f>
        <v>#VALUE!</v>
      </c>
      <c r="D38" s="123" t="e">
        <f aca="false">('15.1н'!#ref!+'15.2н'!#ref!+'15.3н'!#ref!)/3</f>
        <v>#VALUE!</v>
      </c>
      <c r="E38" s="123" t="n">
        <f aca="false">('15.1н'!E38+'15.2н'!E38+'15.3н'!E38)/3</f>
        <v>0</v>
      </c>
      <c r="F38" s="123" t="n">
        <f aca="false">('15.1н'!F38+'15.2н'!F38+'15.3н'!F38)/3</f>
        <v>0</v>
      </c>
      <c r="G38" s="123" t="n">
        <f aca="false">('15.1н'!G38+'15.2н'!G38+'15.3н'!G38)/3</f>
        <v>0</v>
      </c>
      <c r="H38" s="123" t="n">
        <f aca="false">('15.1н'!H38+'15.2н'!H38+'15.3н'!H38)/3</f>
        <v>0</v>
      </c>
      <c r="I38" s="123" t="n">
        <f aca="false">('15.1н'!I38+'15.2н'!I38+'15.3н'!I38)/3</f>
        <v>0</v>
      </c>
      <c r="J38" s="123" t="n">
        <f aca="false">('15.1н'!J38+'15.2н'!J38+'15.3н'!J38)/3</f>
        <v>0</v>
      </c>
      <c r="K38" s="123" t="n">
        <f aca="false">('15.1н'!K38+'15.2н'!K38+'15.3н'!K38)/3</f>
        <v>0</v>
      </c>
      <c r="L38" s="123" t="n">
        <f aca="false">('15.1н'!L38+'15.2н'!L38+'15.3н'!L38)/3</f>
        <v>0</v>
      </c>
      <c r="M38" s="123" t="n">
        <f aca="false">('15.1н'!M38+'15.2н'!M38+'15.3н'!M38)/3</f>
        <v>0</v>
      </c>
      <c r="N38" s="123" t="n">
        <f aca="false">('15.1н'!N38+'15.2н'!N38+'15.3н'!N38)/3</f>
        <v>0</v>
      </c>
      <c r="O38" s="123" t="n">
        <f aca="false">('15.1н'!O38+'15.2н'!O38+'15.3н'!O38)/3</f>
        <v>0</v>
      </c>
      <c r="P38" s="123" t="n">
        <f aca="false">('15.1н'!P38+'15.2н'!P38+'15.3н'!P38)/3</f>
        <v>0</v>
      </c>
      <c r="Q38" s="123" t="n">
        <f aca="false">('15.1н'!Q38+'15.2н'!Q38+'15.3н'!Q38)/3</f>
        <v>0</v>
      </c>
      <c r="R38" s="123" t="n">
        <f aca="false">('15.1н'!B38+'15.2н'!B38+'15.3н'!B38)/3</f>
        <v>0.461874347926907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3"/>
      <c r="D39" s="123"/>
      <c r="E39" s="123"/>
      <c r="F39" s="123"/>
      <c r="G39" s="123"/>
      <c r="H39" s="123"/>
      <c r="I39" s="123"/>
      <c r="J39" s="123"/>
      <c r="K39" s="123" t="n">
        <f aca="false">('15.1н'!K39+'15.2н'!K39+'15.3н'!K39)/3</f>
        <v>0</v>
      </c>
      <c r="L39" s="123" t="n">
        <f aca="false">('15.1н'!L39+'15.2н'!L39+'15.3н'!L39)/3</f>
        <v>0</v>
      </c>
      <c r="M39" s="123" t="n">
        <f aca="false">('15.1н'!M39+'15.2н'!M39+'15.3н'!M39)/3</f>
        <v>0</v>
      </c>
      <c r="N39" s="123" t="n">
        <f aca="false">('15.1н'!N39+'15.2н'!N39+'15.3н'!N39)/3</f>
        <v>0</v>
      </c>
      <c r="O39" s="123" t="n">
        <f aca="false">('15.1н'!O39+'15.2н'!O39+'15.3н'!O39)/3</f>
        <v>0</v>
      </c>
      <c r="P39" s="123" t="n">
        <f aca="false">('15.1н'!P39+'15.2н'!P39+'15.3н'!P39)/3</f>
        <v>0</v>
      </c>
      <c r="Q39" s="123" t="n">
        <f aca="false">('15.1н'!Q39+'15.2н'!Q39+'15.3н'!Q39)/3</f>
        <v>0</v>
      </c>
      <c r="R39" s="123" t="n">
        <f aca="false">('15.1н'!B39+'15.2н'!B39+'15.3н'!B39)/3</f>
        <v>0.0416298168665892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23" t="e">
        <f aca="false">('15.1н'!#ref!+'15.2н'!#ref!+'15.3н'!#ref!)/3</f>
        <v>#VALUE!</v>
      </c>
      <c r="D40" s="123" t="e">
        <f aca="false">('15.1н'!#ref!+'15.2н'!#ref!+'15.3н'!#ref!)/3</f>
        <v>#VALUE!</v>
      </c>
      <c r="E40" s="123" t="n">
        <f aca="false">('15.1н'!E40+'15.2н'!E40+'15.3н'!E40)/3</f>
        <v>0</v>
      </c>
      <c r="F40" s="123" t="n">
        <f aca="false">('15.1н'!F40+'15.2н'!F40+'15.3н'!F40)/3</f>
        <v>0</v>
      </c>
      <c r="G40" s="123" t="n">
        <f aca="false">('15.1н'!G40+'15.2н'!G40+'15.3н'!G40)/3</f>
        <v>0</v>
      </c>
      <c r="H40" s="123" t="n">
        <f aca="false">('15.1н'!H40+'15.2н'!H40+'15.3н'!H40)/3</f>
        <v>0</v>
      </c>
      <c r="I40" s="123" t="n">
        <f aca="false">('15.1н'!I40+'15.2н'!I40+'15.3н'!I40)/3</f>
        <v>0</v>
      </c>
      <c r="J40" s="123" t="n">
        <f aca="false">('15.1н'!J40+'15.2н'!J40+'15.3н'!J40)/3</f>
        <v>0</v>
      </c>
      <c r="K40" s="123" t="n">
        <f aca="false">('15.1н'!K40+'15.2н'!K40+'15.3н'!K40)/3</f>
        <v>0</v>
      </c>
      <c r="L40" s="123" t="n">
        <f aca="false">('15.1н'!L40+'15.2н'!L40+'15.3н'!L40)/3</f>
        <v>0</v>
      </c>
      <c r="M40" s="123" t="n">
        <f aca="false">('15.1н'!M40+'15.2н'!M40+'15.3н'!M40)/3</f>
        <v>0</v>
      </c>
      <c r="N40" s="123" t="n">
        <f aca="false">('15.1н'!N40+'15.2н'!N40+'15.3н'!N40)/3</f>
        <v>0</v>
      </c>
      <c r="O40" s="123" t="n">
        <f aca="false">('15.1н'!O40+'15.2н'!O40+'15.3н'!O40)/3</f>
        <v>0</v>
      </c>
      <c r="P40" s="123" t="n">
        <f aca="false">('15.1н'!P40+'15.2н'!P40+'15.3н'!P40)/3</f>
        <v>0</v>
      </c>
      <c r="Q40" s="123" t="n">
        <f aca="false">('15.1н'!Q40+'15.2н'!Q40+'15.3н'!Q40)/3</f>
        <v>0</v>
      </c>
      <c r="R40" s="123" t="n">
        <f aca="false">('15.1н'!B40+'15.2н'!B40+'15.3н'!B40)/3</f>
        <v>0.299616467924445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23" t="e">
        <f aca="false">('15.1н'!#ref!+'15.2н'!#ref!+'15.3н'!#ref!)/3</f>
        <v>#VALUE!</v>
      </c>
      <c r="D41" s="123" t="e">
        <f aca="false">('15.1н'!#ref!+'15.2н'!#ref!+'15.3н'!#ref!)/3</f>
        <v>#VALUE!</v>
      </c>
      <c r="E41" s="123" t="n">
        <f aca="false">('15.1н'!E41+'15.2н'!E41+'15.3н'!E41)/3</f>
        <v>0</v>
      </c>
      <c r="F41" s="123" t="n">
        <f aca="false">('15.1н'!F41+'15.2н'!F41+'15.3н'!F41)/3</f>
        <v>0</v>
      </c>
      <c r="G41" s="123" t="n">
        <f aca="false">('15.1н'!G41+'15.2н'!G41+'15.3н'!G41)/3</f>
        <v>0</v>
      </c>
      <c r="H41" s="123" t="n">
        <f aca="false">('15.1н'!H41+'15.2н'!H41+'15.3н'!H41)/3</f>
        <v>0</v>
      </c>
      <c r="I41" s="123" t="n">
        <f aca="false">('15.1н'!I41+'15.2н'!I41+'15.3н'!I41)/3</f>
        <v>0</v>
      </c>
      <c r="J41" s="123" t="n">
        <f aca="false">('15.1н'!J41+'15.2н'!J41+'15.3н'!J41)/3</f>
        <v>0</v>
      </c>
      <c r="K41" s="123" t="n">
        <f aca="false">('15.1н'!K41+'15.2н'!K41+'15.3н'!K41)/3</f>
        <v>0</v>
      </c>
      <c r="L41" s="123" t="n">
        <f aca="false">('15.1н'!L41+'15.2н'!L41+'15.3н'!L41)/3</f>
        <v>0</v>
      </c>
      <c r="M41" s="123" t="n">
        <f aca="false">('15.1н'!M41+'15.2н'!M41+'15.3н'!M41)/3</f>
        <v>0</v>
      </c>
      <c r="N41" s="123" t="n">
        <f aca="false">('15.1н'!N41+'15.2н'!N41+'15.3н'!N41)/3</f>
        <v>0</v>
      </c>
      <c r="O41" s="123" t="n">
        <f aca="false">('15.1н'!O41+'15.2н'!O41+'15.3н'!O41)/3</f>
        <v>0</v>
      </c>
      <c r="P41" s="123" t="n">
        <f aca="false">('15.1н'!P41+'15.2н'!P41+'15.3н'!P41)/3</f>
        <v>0</v>
      </c>
      <c r="Q41" s="123" t="n">
        <f aca="false">('15.1н'!Q41+'15.2н'!Q41+'15.3н'!Q41)/3</f>
        <v>0</v>
      </c>
      <c r="R41" s="123" t="n">
        <f aca="false">('15.1н'!B41+'15.2н'!B41+'15.3н'!B41)/3</f>
        <v>0.137676864144315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23" t="e">
        <f aca="false">('15.1н'!#ref!+'15.2н'!#ref!+'15.3н'!#ref!)/3</f>
        <v>#VALUE!</v>
      </c>
      <c r="D42" s="123" t="e">
        <f aca="false">('15.1н'!#ref!+'15.2н'!#ref!+'15.3н'!#ref!)/3</f>
        <v>#VALUE!</v>
      </c>
      <c r="E42" s="123" t="n">
        <f aca="false">('15.1н'!E42+'15.2н'!E42+'15.3н'!E42)/3</f>
        <v>0</v>
      </c>
      <c r="F42" s="123" t="n">
        <f aca="false">('15.1н'!F42+'15.2н'!F42+'15.3н'!F42)/3</f>
        <v>0</v>
      </c>
      <c r="G42" s="123" t="n">
        <f aca="false">('15.1н'!G42+'15.2н'!G42+'15.3н'!G42)/3</f>
        <v>0</v>
      </c>
      <c r="H42" s="123" t="n">
        <f aca="false">('15.1н'!H42+'15.2н'!H42+'15.3н'!H42)/3</f>
        <v>0</v>
      </c>
      <c r="I42" s="123" t="n">
        <f aca="false">('15.1н'!I42+'15.2н'!I42+'15.3н'!I42)/3</f>
        <v>0</v>
      </c>
      <c r="J42" s="123" t="n">
        <f aca="false">('15.1н'!J42+'15.2н'!J42+'15.3н'!J42)/3</f>
        <v>0</v>
      </c>
      <c r="K42" s="123" t="n">
        <f aca="false">('15.1н'!K42+'15.2н'!K42+'15.3н'!K42)/3</f>
        <v>0</v>
      </c>
      <c r="L42" s="123" t="n">
        <f aca="false">('15.1н'!L42+'15.2н'!L42+'15.3н'!L42)/3</f>
        <v>0</v>
      </c>
      <c r="M42" s="123" t="n">
        <f aca="false">('15.1н'!M42+'15.2н'!M42+'15.3н'!M42)/3</f>
        <v>0</v>
      </c>
      <c r="N42" s="123" t="n">
        <f aca="false">('15.1н'!N42+'15.2н'!N42+'15.3н'!N42)/3</f>
        <v>0</v>
      </c>
      <c r="O42" s="123" t="n">
        <f aca="false">('15.1н'!O42+'15.2н'!O42+'15.3н'!O42)/3</f>
        <v>0</v>
      </c>
      <c r="P42" s="123" t="n">
        <f aca="false">('15.1н'!P42+'15.2н'!P42+'15.3н'!P42)/3</f>
        <v>0</v>
      </c>
      <c r="Q42" s="123" t="n">
        <f aca="false">('15.1н'!Q42+'15.2н'!Q42+'15.3н'!Q42)/3</f>
        <v>0</v>
      </c>
      <c r="R42" s="123" t="n">
        <f aca="false">('15.1н'!B42+'15.2н'!B42+'15.3н'!B42)/3</f>
        <v>0.288672134042936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23"/>
      <c r="D43" s="123"/>
      <c r="E43" s="123"/>
      <c r="F43" s="123"/>
      <c r="G43" s="123"/>
      <c r="H43" s="123" t="n">
        <f aca="false">('15.1н'!H43+'15.2н'!H43+'15.3н'!H43)/3</f>
        <v>0</v>
      </c>
      <c r="I43" s="123" t="n">
        <f aca="false">('15.1н'!I43+'15.2н'!I43+'15.3н'!I43)/3</f>
        <v>0</v>
      </c>
      <c r="J43" s="123" t="n">
        <f aca="false">('15.1н'!J43+'15.2н'!J43+'15.3н'!J43)/3</f>
        <v>0</v>
      </c>
      <c r="K43" s="123" t="n">
        <f aca="false">('15.1н'!K43+'15.2н'!K43+'15.3н'!K43)/3</f>
        <v>0</v>
      </c>
      <c r="L43" s="123" t="n">
        <f aca="false">('15.1н'!L43+'15.2н'!L43+'15.3н'!L43)/3</f>
        <v>0</v>
      </c>
      <c r="M43" s="123" t="n">
        <f aca="false">('15.1н'!M43+'15.2н'!M43+'15.3н'!M43)/3</f>
        <v>0</v>
      </c>
      <c r="N43" s="123" t="n">
        <f aca="false">('15.1н'!N43+'15.2н'!N43+'15.3н'!N43)/3</f>
        <v>0</v>
      </c>
      <c r="O43" s="123" t="n">
        <f aca="false">('15.1н'!O43+'15.2н'!O43+'15.3н'!O43)/3</f>
        <v>0</v>
      </c>
      <c r="P43" s="123" t="n">
        <f aca="false">('15.1н'!P43+'15.2н'!P43+'15.3н'!P43)/3</f>
        <v>0</v>
      </c>
      <c r="Q43" s="123" t="n">
        <f aca="false">('15.1н'!Q43+'15.2н'!Q43+'15.3н'!Q43)/3</f>
        <v>0</v>
      </c>
      <c r="R43" s="123" t="n">
        <f aca="false">('15.1н'!B43+'15.2н'!B43+'15.3н'!B43)/3</f>
        <v>0.323201890713174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23" t="e">
        <f aca="false">('15.1н'!#ref!+'15.2н'!#ref!+'15.3н'!#ref!)/3</f>
        <v>#VALUE!</v>
      </c>
      <c r="D44" s="123" t="e">
        <f aca="false">('15.1н'!#ref!+'15.2н'!#ref!+'15.3н'!#ref!)/3</f>
        <v>#VALUE!</v>
      </c>
      <c r="E44" s="123" t="n">
        <f aca="false">('15.1н'!E44+'15.2н'!E44+'15.3н'!E44)/3</f>
        <v>0</v>
      </c>
      <c r="F44" s="123" t="n">
        <f aca="false">('15.1н'!F44+'15.2н'!F44+'15.3н'!F44)/3</f>
        <v>0</v>
      </c>
      <c r="G44" s="123" t="n">
        <f aca="false">('15.1н'!G44+'15.2н'!G44+'15.3н'!G44)/3</f>
        <v>0</v>
      </c>
      <c r="H44" s="123" t="n">
        <f aca="false">('15.1н'!H44+'15.2н'!H44+'15.3н'!H44)/3</f>
        <v>0</v>
      </c>
      <c r="I44" s="123" t="n">
        <f aca="false">('15.1н'!I44+'15.2н'!I44+'15.3н'!I44)/3</f>
        <v>0</v>
      </c>
      <c r="J44" s="123" t="n">
        <f aca="false">('15.1н'!J44+'15.2н'!J44+'15.3н'!J44)/3</f>
        <v>0</v>
      </c>
      <c r="K44" s="123" t="n">
        <f aca="false">('15.1н'!K44+'15.2н'!K44+'15.3н'!K44)/3</f>
        <v>0</v>
      </c>
      <c r="L44" s="123" t="n">
        <f aca="false">('15.1н'!L44+'15.2н'!L44+'15.3н'!L44)/3</f>
        <v>0</v>
      </c>
      <c r="M44" s="123" t="n">
        <f aca="false">('15.1н'!M44+'15.2н'!M44+'15.3н'!M44)/3</f>
        <v>0</v>
      </c>
      <c r="N44" s="123" t="n">
        <f aca="false">('15.1н'!N44+'15.2н'!N44+'15.3н'!N44)/3</f>
        <v>0</v>
      </c>
      <c r="O44" s="123" t="n">
        <f aca="false">('15.1н'!O44+'15.2н'!O44+'15.3н'!O44)/3</f>
        <v>0</v>
      </c>
      <c r="P44" s="123" t="n">
        <f aca="false">('15.1н'!P44+'15.2н'!P44+'15.3н'!P44)/3</f>
        <v>0</v>
      </c>
      <c r="Q44" s="123" t="n">
        <f aca="false">('15.1н'!Q44+'15.2н'!Q44+'15.3н'!Q44)/3</f>
        <v>0</v>
      </c>
      <c r="R44" s="123" t="n">
        <f aca="false">('15.1н'!B44+'15.2н'!B44+'15.3н'!B44)/3</f>
        <v>0.435534266665221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23" t="e">
        <f aca="false">('15.1н'!#ref!+'15.2н'!#ref!+'15.3н'!#ref!)/3</f>
        <v>#VALUE!</v>
      </c>
      <c r="D45" s="123" t="e">
        <f aca="false">('15.1н'!#ref!+'15.2н'!#ref!+'15.3н'!#ref!)/3</f>
        <v>#VALUE!</v>
      </c>
      <c r="E45" s="123" t="n">
        <f aca="false">('15.1н'!E45+'15.2н'!E45+'15.3н'!E45)/3</f>
        <v>0</v>
      </c>
      <c r="F45" s="123" t="n">
        <f aca="false">('15.1н'!F45+'15.2н'!F45+'15.3н'!F45)/3</f>
        <v>0</v>
      </c>
      <c r="G45" s="123" t="n">
        <f aca="false">('15.1н'!G45+'15.2н'!G45+'15.3н'!G45)/3</f>
        <v>0</v>
      </c>
      <c r="H45" s="123" t="n">
        <f aca="false">('15.1н'!H45+'15.2н'!H45+'15.3н'!H45)/3</f>
        <v>0</v>
      </c>
      <c r="I45" s="123" t="n">
        <f aca="false">('15.1н'!I45+'15.2н'!I45+'15.3н'!I45)/3</f>
        <v>0</v>
      </c>
      <c r="J45" s="123" t="n">
        <f aca="false">('15.1н'!J45+'15.2н'!J45+'15.3н'!J45)/3</f>
        <v>0</v>
      </c>
      <c r="K45" s="123" t="n">
        <f aca="false">('15.1н'!K45+'15.2н'!K45+'15.3н'!K45)/3</f>
        <v>0</v>
      </c>
      <c r="L45" s="123" t="n">
        <f aca="false">('15.1н'!L45+'15.2н'!L45+'15.3н'!L45)/3</f>
        <v>0</v>
      </c>
      <c r="M45" s="123" t="n">
        <f aca="false">('15.1н'!M45+'15.2н'!M45+'15.3н'!M45)/3</f>
        <v>0</v>
      </c>
      <c r="N45" s="123" t="n">
        <f aca="false">('15.1н'!N45+'15.2н'!N45+'15.3н'!N45)/3</f>
        <v>0</v>
      </c>
      <c r="O45" s="123" t="n">
        <f aca="false">('15.1н'!O45+'15.2н'!O45+'15.3н'!O45)/3</f>
        <v>0</v>
      </c>
      <c r="P45" s="123" t="n">
        <f aca="false">('15.1н'!P45+'15.2н'!P45+'15.3н'!P45)/3</f>
        <v>0</v>
      </c>
      <c r="Q45" s="123" t="n">
        <f aca="false">('15.1н'!Q45+'15.2н'!Q45+'15.3н'!Q45)/3</f>
        <v>0</v>
      </c>
      <c r="R45" s="123" t="n">
        <f aca="false">('15.1н'!B45+'15.2н'!B45+'15.3н'!B45)/3</f>
        <v>0.401346121235499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23" t="e">
        <f aca="false">('15.1н'!#ref!+'15.2н'!#ref!+'15.3н'!#ref!)/3</f>
        <v>#VALUE!</v>
      </c>
      <c r="D46" s="123" t="e">
        <f aca="false">('15.1н'!#ref!+'15.2н'!#ref!+'15.3н'!#ref!)/3</f>
        <v>#VALUE!</v>
      </c>
      <c r="E46" s="123" t="n">
        <f aca="false">('15.1н'!E46+'15.2н'!E46+'15.3н'!E46)/3</f>
        <v>0</v>
      </c>
      <c r="F46" s="123" t="n">
        <f aca="false">('15.1н'!F46+'15.2н'!F46+'15.3н'!F46)/3</f>
        <v>0</v>
      </c>
      <c r="G46" s="123" t="n">
        <f aca="false">('15.1н'!G46+'15.2н'!G46+'15.3н'!G46)/3</f>
        <v>0</v>
      </c>
      <c r="H46" s="123" t="n">
        <f aca="false">('15.1н'!H46+'15.2н'!H46+'15.3н'!H46)/3</f>
        <v>0</v>
      </c>
      <c r="I46" s="123" t="n">
        <f aca="false">('15.1н'!I46+'15.2н'!I46+'15.3н'!I46)/3</f>
        <v>0</v>
      </c>
      <c r="J46" s="123" t="n">
        <f aca="false">('15.1н'!J46+'15.2н'!J46+'15.3н'!J46)/3</f>
        <v>0</v>
      </c>
      <c r="K46" s="123" t="n">
        <f aca="false">('15.1н'!K46+'15.2н'!K46+'15.3н'!K46)/3</f>
        <v>0</v>
      </c>
      <c r="L46" s="123" t="n">
        <f aca="false">('15.1н'!L46+'15.2н'!L46+'15.3н'!L46)/3</f>
        <v>0</v>
      </c>
      <c r="M46" s="123" t="n">
        <f aca="false">('15.1н'!M46+'15.2н'!M46+'15.3н'!M46)/3</f>
        <v>0</v>
      </c>
      <c r="N46" s="123" t="n">
        <f aca="false">('15.1н'!N46+'15.2н'!N46+'15.3н'!N46)/3</f>
        <v>0</v>
      </c>
      <c r="O46" s="123" t="n">
        <f aca="false">('15.1н'!O46+'15.2н'!O46+'15.3н'!O46)/3</f>
        <v>0</v>
      </c>
      <c r="P46" s="123" t="n">
        <f aca="false">('15.1н'!P46+'15.2н'!P46+'15.3н'!P46)/3</f>
        <v>0</v>
      </c>
      <c r="Q46" s="123" t="n">
        <f aca="false">('15.1н'!Q46+'15.2н'!Q46+'15.3н'!Q46)/3</f>
        <v>0</v>
      </c>
      <c r="R46" s="123" t="n">
        <f aca="false">('15.1н'!B46+'15.2н'!B46+'15.3н'!B46)/3</f>
        <v>0.287768072600326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23" t="e">
        <f aca="false">('15.1н'!#ref!+'15.2н'!#ref!+'15.3н'!#ref!)/3</f>
        <v>#VALUE!</v>
      </c>
      <c r="D47" s="123" t="e">
        <f aca="false">('15.1н'!#ref!+'15.2н'!#ref!+'15.3н'!#ref!)/3</f>
        <v>#VALUE!</v>
      </c>
      <c r="E47" s="123" t="n">
        <f aca="false">('15.1н'!E47+'15.2н'!E47+'15.3н'!E47)/3</f>
        <v>0</v>
      </c>
      <c r="F47" s="123" t="n">
        <f aca="false">('15.1н'!F47+'15.2н'!F47+'15.3н'!F47)/3</f>
        <v>0</v>
      </c>
      <c r="G47" s="123" t="n">
        <f aca="false">('15.1н'!G47+'15.2н'!G47+'15.3н'!G47)/3</f>
        <v>0</v>
      </c>
      <c r="H47" s="123" t="n">
        <f aca="false">('15.1н'!H47+'15.2н'!H47+'15.3н'!H47)/3</f>
        <v>0</v>
      </c>
      <c r="I47" s="123" t="n">
        <f aca="false">('15.1н'!I47+'15.2н'!I47+'15.3н'!I47)/3</f>
        <v>0</v>
      </c>
      <c r="J47" s="123" t="n">
        <f aca="false">('15.1н'!J47+'15.2н'!J47+'15.3н'!J47)/3</f>
        <v>0</v>
      </c>
      <c r="K47" s="123" t="n">
        <f aca="false">('15.1н'!K47+'15.2н'!K47+'15.3н'!K47)/3</f>
        <v>0</v>
      </c>
      <c r="L47" s="123" t="n">
        <f aca="false">('15.1н'!L47+'15.2н'!L47+'15.3н'!L47)/3</f>
        <v>0</v>
      </c>
      <c r="M47" s="123" t="n">
        <f aca="false">('15.1н'!M47+'15.2н'!M47+'15.3н'!M47)/3</f>
        <v>0</v>
      </c>
      <c r="N47" s="123" t="n">
        <f aca="false">('15.1н'!N47+'15.2н'!N47+'15.3н'!N47)/3</f>
        <v>0</v>
      </c>
      <c r="O47" s="123" t="n">
        <f aca="false">('15.1н'!O47+'15.2н'!O47+'15.3н'!O47)/3</f>
        <v>0</v>
      </c>
      <c r="P47" s="123" t="n">
        <f aca="false">('15.1н'!P47+'15.2н'!P47+'15.3н'!P47)/3</f>
        <v>0</v>
      </c>
      <c r="Q47" s="123" t="n">
        <f aca="false">('15.1н'!Q47+'15.2н'!Q47+'15.3н'!Q47)/3</f>
        <v>0</v>
      </c>
      <c r="R47" s="123" t="n">
        <f aca="false">('15.1н'!B47+'15.2н'!B47+'15.3н'!B47)/3</f>
        <v>0.247939641192618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23" t="e">
        <f aca="false">('15.1н'!#ref!+'15.2н'!#ref!+'15.3н'!#ref!)/3</f>
        <v>#VALUE!</v>
      </c>
      <c r="D48" s="123" t="e">
        <f aca="false">('15.1н'!#ref!+'15.2н'!#ref!+'15.3н'!#ref!)/3</f>
        <v>#VALUE!</v>
      </c>
      <c r="E48" s="123" t="n">
        <f aca="false">('15.1н'!E48+'15.2н'!E48+'15.3н'!E48)/3</f>
        <v>0</v>
      </c>
      <c r="F48" s="123" t="n">
        <f aca="false">('15.1н'!F48+'15.2н'!F48+'15.3н'!F48)/3</f>
        <v>0</v>
      </c>
      <c r="G48" s="123" t="n">
        <f aca="false">('15.1н'!G48+'15.2н'!G48+'15.3н'!G48)/3</f>
        <v>0</v>
      </c>
      <c r="H48" s="123" t="n">
        <f aca="false">('15.1н'!H48+'15.2н'!H48+'15.3н'!H48)/3</f>
        <v>0</v>
      </c>
      <c r="I48" s="123" t="n">
        <f aca="false">('15.1н'!I48+'15.2н'!I48+'15.3н'!I48)/3</f>
        <v>0</v>
      </c>
      <c r="J48" s="123" t="n">
        <f aca="false">('15.1н'!J48+'15.2н'!J48+'15.3н'!J48)/3</f>
        <v>0</v>
      </c>
      <c r="K48" s="123" t="n">
        <f aca="false">('15.1н'!K48+'15.2н'!K48+'15.3н'!K48)/3</f>
        <v>0</v>
      </c>
      <c r="L48" s="123" t="n">
        <f aca="false">('15.1н'!L48+'15.2н'!L48+'15.3н'!L48)/3</f>
        <v>0</v>
      </c>
      <c r="M48" s="123" t="n">
        <f aca="false">('15.1н'!M48+'15.2н'!M48+'15.3н'!M48)/3</f>
        <v>0</v>
      </c>
      <c r="N48" s="123" t="n">
        <f aca="false">('15.1н'!N48+'15.2н'!N48+'15.3н'!N48)/3</f>
        <v>0</v>
      </c>
      <c r="O48" s="123" t="n">
        <f aca="false">('15.1н'!O48+'15.2н'!O48+'15.3н'!O48)/3</f>
        <v>0</v>
      </c>
      <c r="P48" s="123" t="n">
        <f aca="false">('15.1н'!P48+'15.2н'!P48+'15.3н'!P48)/3</f>
        <v>0</v>
      </c>
      <c r="Q48" s="123" t="n">
        <f aca="false">('15.1н'!Q48+'15.2н'!Q48+'15.3н'!Q48)/3</f>
        <v>0</v>
      </c>
      <c r="R48" s="123" t="n">
        <f aca="false">('15.1н'!B48+'15.2н'!B48+'15.3н'!B48)/3</f>
        <v>0.489555068540898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23" t="e">
        <f aca="false">('15.1н'!#ref!+'15.2н'!#ref!+'15.3н'!#ref!)/3</f>
        <v>#VALUE!</v>
      </c>
      <c r="D49" s="123" t="e">
        <f aca="false">('15.1н'!#ref!+'15.2н'!#ref!+'15.3н'!#ref!)/3</f>
        <v>#VALUE!</v>
      </c>
      <c r="E49" s="123" t="n">
        <f aca="false">('15.1н'!E49+'15.2н'!E49+'15.3н'!E49)/3</f>
        <v>0</v>
      </c>
      <c r="F49" s="123" t="n">
        <f aca="false">('15.1н'!F49+'15.2н'!F49+'15.3н'!F49)/3</f>
        <v>0</v>
      </c>
      <c r="G49" s="123" t="n">
        <f aca="false">('15.1н'!G49+'15.2н'!G49+'15.3н'!G49)/3</f>
        <v>0</v>
      </c>
      <c r="H49" s="123" t="n">
        <f aca="false">('15.1н'!H49+'15.2н'!H49+'15.3н'!H49)/3</f>
        <v>0</v>
      </c>
      <c r="I49" s="123" t="n">
        <f aca="false">('15.1н'!I49+'15.2н'!I49+'15.3н'!I49)/3</f>
        <v>0</v>
      </c>
      <c r="J49" s="123" t="n">
        <f aca="false">('15.1н'!J49+'15.2н'!J49+'15.3н'!J49)/3</f>
        <v>0</v>
      </c>
      <c r="K49" s="123" t="n">
        <f aca="false">('15.1н'!K49+'15.2н'!K49+'15.3н'!K49)/3</f>
        <v>0</v>
      </c>
      <c r="L49" s="123" t="n">
        <f aca="false">('15.1н'!L49+'15.2н'!L49+'15.3н'!L49)/3</f>
        <v>0</v>
      </c>
      <c r="M49" s="123" t="n">
        <f aca="false">('15.1н'!M49+'15.2н'!M49+'15.3н'!M49)/3</f>
        <v>0</v>
      </c>
      <c r="N49" s="123" t="n">
        <f aca="false">('15.1н'!N49+'15.2н'!N49+'15.3н'!N49)/3</f>
        <v>0</v>
      </c>
      <c r="O49" s="123" t="n">
        <f aca="false">('15.1н'!O49+'15.2н'!O49+'15.3н'!O49)/3</f>
        <v>0</v>
      </c>
      <c r="P49" s="123" t="n">
        <f aca="false">('15.1н'!P49+'15.2н'!P49+'15.3н'!P49)/3</f>
        <v>0</v>
      </c>
      <c r="Q49" s="123" t="n">
        <f aca="false">('15.1н'!Q49+'15.2н'!Q49+'15.3н'!Q49)/3</f>
        <v>0</v>
      </c>
      <c r="R49" s="123" t="n">
        <f aca="false">('15.1н'!B49+'15.2н'!B49+'15.3н'!B49)/3</f>
        <v>0.351569547334021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23" t="e">
        <f aca="false">('15.1н'!#ref!+'15.2н'!#ref!+'15.3н'!#ref!)/3</f>
        <v>#VALUE!</v>
      </c>
      <c r="D50" s="123" t="e">
        <f aca="false">('15.1н'!#ref!+'15.2н'!#ref!+'15.3н'!#ref!)/3</f>
        <v>#VALUE!</v>
      </c>
      <c r="E50" s="123" t="n">
        <f aca="false">('15.1н'!E50+'15.2н'!E50+'15.3н'!E50)/3</f>
        <v>0</v>
      </c>
      <c r="F50" s="123" t="n">
        <f aca="false">('15.1н'!F50+'15.2н'!F50+'15.3н'!F50)/3</f>
        <v>0</v>
      </c>
      <c r="G50" s="123" t="n">
        <f aca="false">('15.1н'!G50+'15.2н'!G50+'15.3н'!G50)/3</f>
        <v>0</v>
      </c>
      <c r="H50" s="123" t="n">
        <f aca="false">('15.1н'!H50+'15.2н'!H50+'15.3н'!H50)/3</f>
        <v>0</v>
      </c>
      <c r="I50" s="123" t="n">
        <f aca="false">('15.1н'!I50+'15.2н'!I50+'15.3н'!I50)/3</f>
        <v>0</v>
      </c>
      <c r="J50" s="123" t="n">
        <f aca="false">('15.1н'!J50+'15.2н'!J50+'15.3н'!J50)/3</f>
        <v>0</v>
      </c>
      <c r="K50" s="123" t="n">
        <f aca="false">('15.1н'!K50+'15.2н'!K50+'15.3н'!K50)/3</f>
        <v>0</v>
      </c>
      <c r="L50" s="123" t="n">
        <f aca="false">('15.1н'!L50+'15.2н'!L50+'15.3н'!L50)/3</f>
        <v>0</v>
      </c>
      <c r="M50" s="123" t="n">
        <f aca="false">('15.1н'!M50+'15.2н'!M50+'15.3н'!M50)/3</f>
        <v>0</v>
      </c>
      <c r="N50" s="123" t="n">
        <f aca="false">('15.1н'!N50+'15.2н'!N50+'15.3н'!N50)/3</f>
        <v>0</v>
      </c>
      <c r="O50" s="123" t="n">
        <f aca="false">('15.1н'!O50+'15.2н'!O50+'15.3н'!O50)/3</f>
        <v>0</v>
      </c>
      <c r="P50" s="123" t="n">
        <f aca="false">('15.1н'!P50+'15.2н'!P50+'15.3н'!P50)/3</f>
        <v>0</v>
      </c>
      <c r="Q50" s="123" t="n">
        <f aca="false">('15.1н'!Q50+'15.2н'!Q50+'15.3н'!Q50)/3</f>
        <v>0</v>
      </c>
      <c r="R50" s="123" t="n">
        <f aca="false">('15.1н'!B50+'15.2н'!B50+'15.3н'!B50)/3</f>
        <v>0.328387459565446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23" t="e">
        <f aca="false">('15.1н'!#ref!+'15.2н'!#ref!+'15.3н'!#ref!)/3</f>
        <v>#VALUE!</v>
      </c>
      <c r="D51" s="123" t="e">
        <f aca="false">('15.1н'!#ref!+'15.2н'!#ref!+'15.3н'!#ref!)/3</f>
        <v>#VALUE!</v>
      </c>
      <c r="E51" s="123" t="n">
        <f aca="false">('15.1н'!E51+'15.2н'!E51+'15.3н'!E51)/3</f>
        <v>0</v>
      </c>
      <c r="F51" s="123" t="n">
        <f aca="false">('15.1н'!F51+'15.2н'!F51+'15.3н'!F51)/3</f>
        <v>0</v>
      </c>
      <c r="G51" s="123" t="n">
        <f aca="false">('15.1н'!G51+'15.2н'!G51+'15.3н'!G51)/3</f>
        <v>0</v>
      </c>
      <c r="H51" s="123" t="n">
        <f aca="false">('15.1н'!H51+'15.2н'!H51+'15.3н'!H51)/3</f>
        <v>0</v>
      </c>
      <c r="I51" s="123" t="n">
        <f aca="false">('15.1н'!I51+'15.2н'!I51+'15.3н'!I51)/3</f>
        <v>0</v>
      </c>
      <c r="J51" s="123" t="n">
        <f aca="false">('15.1н'!J51+'15.2н'!J51+'15.3н'!J51)/3</f>
        <v>0</v>
      </c>
      <c r="K51" s="123" t="n">
        <f aca="false">('15.1н'!K51+'15.2н'!K51+'15.3н'!K51)/3</f>
        <v>0</v>
      </c>
      <c r="L51" s="123" t="n">
        <f aca="false">('15.1н'!L51+'15.2н'!L51+'15.3н'!L51)/3</f>
        <v>0</v>
      </c>
      <c r="M51" s="123" t="n">
        <f aca="false">('15.1н'!M51+'15.2н'!M51+'15.3н'!M51)/3</f>
        <v>0</v>
      </c>
      <c r="N51" s="123" t="n">
        <f aca="false">('15.1н'!N51+'15.2н'!N51+'15.3н'!N51)/3</f>
        <v>0</v>
      </c>
      <c r="O51" s="123" t="n">
        <f aca="false">('15.1н'!O51+'15.2н'!O51+'15.3н'!O51)/3</f>
        <v>0</v>
      </c>
      <c r="P51" s="123" t="n">
        <f aca="false">('15.1н'!P51+'15.2н'!P51+'15.3н'!P51)/3</f>
        <v>0</v>
      </c>
      <c r="Q51" s="123" t="n">
        <f aca="false">('15.1н'!Q51+'15.2н'!Q51+'15.3н'!Q51)/3</f>
        <v>0</v>
      </c>
      <c r="R51" s="123" t="n">
        <f aca="false">('15.1н'!B51+'15.2н'!B51+'15.3н'!B51)/3</f>
        <v>0.416831307972974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23" t="e">
        <f aca="false">('15.1н'!#ref!+'15.2н'!#ref!+'15.3н'!#ref!)/3</f>
        <v>#VALUE!</v>
      </c>
      <c r="D52" s="123" t="e">
        <f aca="false">('15.1н'!#ref!+'15.2н'!#ref!+'15.3н'!#ref!)/3</f>
        <v>#VALUE!</v>
      </c>
      <c r="E52" s="123" t="n">
        <f aca="false">('15.1н'!E52+'15.2н'!E52+'15.3н'!E52)/3</f>
        <v>0</v>
      </c>
      <c r="F52" s="123" t="n">
        <f aca="false">('15.1н'!F52+'15.2н'!F52+'15.3н'!F52)/3</f>
        <v>0</v>
      </c>
      <c r="G52" s="123" t="n">
        <f aca="false">('15.1н'!G52+'15.2н'!G52+'15.3н'!G52)/3</f>
        <v>0</v>
      </c>
      <c r="H52" s="123" t="n">
        <f aca="false">('15.1н'!H52+'15.2н'!H52+'15.3н'!H52)/3</f>
        <v>0</v>
      </c>
      <c r="I52" s="123" t="n">
        <f aca="false">('15.1н'!I52+'15.2н'!I52+'15.3н'!I52)/3</f>
        <v>0</v>
      </c>
      <c r="J52" s="123" t="n">
        <f aca="false">('15.1н'!J52+'15.2н'!J52+'15.3н'!J52)/3</f>
        <v>0</v>
      </c>
      <c r="K52" s="123" t="n">
        <f aca="false">('15.1н'!K52+'15.2н'!K52+'15.3н'!K52)/3</f>
        <v>0</v>
      </c>
      <c r="L52" s="123" t="n">
        <f aca="false">('15.1н'!L52+'15.2н'!L52+'15.3н'!L52)/3</f>
        <v>0</v>
      </c>
      <c r="M52" s="123" t="n">
        <f aca="false">('15.1н'!M52+'15.2н'!M52+'15.3н'!M52)/3</f>
        <v>0</v>
      </c>
      <c r="N52" s="123" t="n">
        <f aca="false">('15.1н'!N52+'15.2н'!N52+'15.3н'!N52)/3</f>
        <v>0</v>
      </c>
      <c r="O52" s="123" t="n">
        <f aca="false">('15.1н'!O52+'15.2н'!O52+'15.3н'!O52)/3</f>
        <v>0</v>
      </c>
      <c r="P52" s="123" t="n">
        <f aca="false">('15.1н'!P52+'15.2н'!P52+'15.3н'!P52)/3</f>
        <v>0</v>
      </c>
      <c r="Q52" s="123" t="n">
        <f aca="false">('15.1н'!Q52+'15.2н'!Q52+'15.3н'!Q52)/3</f>
        <v>0</v>
      </c>
      <c r="R52" s="123" t="n">
        <f aca="false">('15.1н'!B52+'15.2н'!B52+'15.3н'!B52)/3</f>
        <v>0.367007094714407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23" t="e">
        <f aca="false">('15.1н'!#ref!+'15.2н'!#ref!+'15.3н'!#ref!)/3</f>
        <v>#VALUE!</v>
      </c>
      <c r="D53" s="123" t="e">
        <f aca="false">('15.1н'!#ref!+'15.2н'!#ref!+'15.3н'!#ref!)/3</f>
        <v>#VALUE!</v>
      </c>
      <c r="E53" s="123" t="n">
        <f aca="false">('15.1н'!E53+'15.2н'!E53+'15.3н'!E53)/3</f>
        <v>0</v>
      </c>
      <c r="F53" s="123" t="n">
        <f aca="false">('15.1н'!F53+'15.2н'!F53+'15.3н'!F53)/3</f>
        <v>0</v>
      </c>
      <c r="G53" s="123" t="n">
        <f aca="false">('15.1н'!G53+'15.2н'!G53+'15.3н'!G53)/3</f>
        <v>0</v>
      </c>
      <c r="H53" s="123" t="n">
        <f aca="false">('15.1н'!H53+'15.2н'!H53+'15.3н'!H53)/3</f>
        <v>0</v>
      </c>
      <c r="I53" s="123" t="n">
        <f aca="false">('15.1н'!I53+'15.2н'!I53+'15.3н'!I53)/3</f>
        <v>0</v>
      </c>
      <c r="J53" s="123" t="n">
        <f aca="false">('15.1н'!J53+'15.2н'!J53+'15.3н'!J53)/3</f>
        <v>0</v>
      </c>
      <c r="K53" s="123" t="n">
        <f aca="false">('15.1н'!K53+'15.2н'!K53+'15.3н'!K53)/3</f>
        <v>0</v>
      </c>
      <c r="L53" s="123" t="n">
        <f aca="false">('15.1н'!L53+'15.2н'!L53+'15.3н'!L53)/3</f>
        <v>0</v>
      </c>
      <c r="M53" s="123" t="n">
        <f aca="false">('15.1н'!M53+'15.2н'!M53+'15.3н'!M53)/3</f>
        <v>0</v>
      </c>
      <c r="N53" s="123" t="n">
        <f aca="false">('15.1н'!N53+'15.2н'!N53+'15.3н'!N53)/3</f>
        <v>0</v>
      </c>
      <c r="O53" s="123" t="n">
        <f aca="false">('15.1н'!O53+'15.2н'!O53+'15.3н'!O53)/3</f>
        <v>0</v>
      </c>
      <c r="P53" s="123" t="n">
        <f aca="false">('15.1н'!P53+'15.2н'!P53+'15.3н'!P53)/3</f>
        <v>0</v>
      </c>
      <c r="Q53" s="123" t="n">
        <f aca="false">('15.1н'!Q53+'15.2н'!Q53+'15.3н'!Q53)/3</f>
        <v>0</v>
      </c>
      <c r="R53" s="123" t="n">
        <f aca="false">('15.1н'!B53+'15.2н'!B53+'15.3н'!B53)/3</f>
        <v>0.421948847915087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23" t="e">
        <f aca="false">('15.1н'!#ref!+'15.2н'!#ref!+'15.3н'!#ref!)/3</f>
        <v>#VALUE!</v>
      </c>
      <c r="D54" s="123" t="e">
        <f aca="false">('15.1н'!#ref!+'15.2н'!#ref!+'15.3н'!#ref!)/3</f>
        <v>#VALUE!</v>
      </c>
      <c r="E54" s="123" t="n">
        <f aca="false">('15.1н'!E54+'15.2н'!E54+'15.3н'!E54)/3</f>
        <v>0</v>
      </c>
      <c r="F54" s="123" t="n">
        <f aca="false">('15.1н'!F54+'15.2н'!F54+'15.3н'!F54)/3</f>
        <v>0</v>
      </c>
      <c r="G54" s="123" t="n">
        <f aca="false">('15.1н'!G54+'15.2н'!G54+'15.3н'!G54)/3</f>
        <v>0</v>
      </c>
      <c r="H54" s="123" t="n">
        <f aca="false">('15.1н'!H54+'15.2н'!H54+'15.3н'!H54)/3</f>
        <v>0</v>
      </c>
      <c r="I54" s="123" t="n">
        <f aca="false">('15.1н'!I54+'15.2н'!I54+'15.3н'!I54)/3</f>
        <v>0</v>
      </c>
      <c r="J54" s="123" t="n">
        <f aca="false">('15.1н'!J54+'15.2н'!J54+'15.3н'!J54)/3</f>
        <v>0</v>
      </c>
      <c r="K54" s="123" t="n">
        <f aca="false">('15.1н'!K54+'15.2н'!K54+'15.3н'!K54)/3</f>
        <v>0</v>
      </c>
      <c r="L54" s="123" t="n">
        <f aca="false">('15.1н'!L54+'15.2н'!L54+'15.3н'!L54)/3</f>
        <v>0</v>
      </c>
      <c r="M54" s="123" t="n">
        <f aca="false">('15.1н'!M54+'15.2н'!M54+'15.3н'!M54)/3</f>
        <v>0</v>
      </c>
      <c r="N54" s="123" t="n">
        <f aca="false">('15.1н'!N54+'15.2н'!N54+'15.3н'!N54)/3</f>
        <v>0</v>
      </c>
      <c r="O54" s="123" t="n">
        <f aca="false">('15.1н'!O54+'15.2н'!O54+'15.3н'!O54)/3</f>
        <v>0</v>
      </c>
      <c r="P54" s="123" t="n">
        <f aca="false">('15.1н'!P54+'15.2н'!P54+'15.3н'!P54)/3</f>
        <v>0</v>
      </c>
      <c r="Q54" s="123" t="n">
        <f aca="false">('15.1н'!Q54+'15.2н'!Q54+'15.3н'!Q54)/3</f>
        <v>0</v>
      </c>
      <c r="R54" s="123" t="n">
        <f aca="false">('15.1н'!B54+'15.2н'!B54+'15.3н'!B54)/3</f>
        <v>0.355776771200783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23" t="e">
        <f aca="false">('15.1н'!#ref!+'15.2н'!#ref!+'15.3н'!#ref!)/3</f>
        <v>#VALUE!</v>
      </c>
      <c r="D55" s="123" t="e">
        <f aca="false">('15.1н'!#ref!+'15.2н'!#ref!+'15.3н'!#ref!)/3</f>
        <v>#VALUE!</v>
      </c>
      <c r="E55" s="123" t="n">
        <f aca="false">('15.1н'!E55+'15.2н'!E55+'15.3н'!E55)/3</f>
        <v>0</v>
      </c>
      <c r="F55" s="123" t="n">
        <f aca="false">('15.1н'!F55+'15.2н'!F55+'15.3н'!F55)/3</f>
        <v>0</v>
      </c>
      <c r="G55" s="123" t="n">
        <f aca="false">('15.1н'!G55+'15.2н'!G55+'15.3н'!G55)/3</f>
        <v>0</v>
      </c>
      <c r="H55" s="123" t="n">
        <f aca="false">('15.1н'!H55+'15.2н'!H55+'15.3н'!H55)/3</f>
        <v>0</v>
      </c>
      <c r="I55" s="123" t="n">
        <f aca="false">('15.1н'!I55+'15.2н'!I55+'15.3н'!I55)/3</f>
        <v>0</v>
      </c>
      <c r="J55" s="123" t="n">
        <f aca="false">('15.1н'!J55+'15.2н'!J55+'15.3н'!J55)/3</f>
        <v>0</v>
      </c>
      <c r="K55" s="123" t="n">
        <f aca="false">('15.1н'!K55+'15.2н'!K55+'15.3н'!K55)/3</f>
        <v>0</v>
      </c>
      <c r="L55" s="123" t="n">
        <f aca="false">('15.1н'!L55+'15.2н'!L55+'15.3н'!L55)/3</f>
        <v>0</v>
      </c>
      <c r="M55" s="123" t="n">
        <f aca="false">('15.1н'!M55+'15.2н'!M55+'15.3н'!M55)/3</f>
        <v>0</v>
      </c>
      <c r="N55" s="123" t="n">
        <f aca="false">('15.1н'!N55+'15.2н'!N55+'15.3н'!N55)/3</f>
        <v>0</v>
      </c>
      <c r="O55" s="123" t="n">
        <f aca="false">('15.1н'!O55+'15.2н'!O55+'15.3н'!O55)/3</f>
        <v>0</v>
      </c>
      <c r="P55" s="123" t="n">
        <f aca="false">('15.1н'!P55+'15.2н'!P55+'15.3н'!P55)/3</f>
        <v>0</v>
      </c>
      <c r="Q55" s="123" t="n">
        <f aca="false">('15.1н'!Q55+'15.2н'!Q55+'15.3н'!Q55)/3</f>
        <v>0</v>
      </c>
      <c r="R55" s="123" t="n">
        <f aca="false">('15.1н'!B55+'15.2н'!B55+'15.3н'!B55)/3</f>
        <v>0.354078264195174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23" t="e">
        <f aca="false">('15.1н'!#ref!+'15.2н'!#ref!+'15.3н'!#ref!)/3</f>
        <v>#VALUE!</v>
      </c>
      <c r="D56" s="123" t="e">
        <f aca="false">('15.1н'!#ref!+'15.2н'!#ref!+'15.3н'!#ref!)/3</f>
        <v>#VALUE!</v>
      </c>
      <c r="E56" s="123" t="n">
        <f aca="false">('15.1н'!E56+'15.2н'!E56+'15.3н'!E56)/3</f>
        <v>0</v>
      </c>
      <c r="F56" s="123" t="n">
        <f aca="false">('15.1н'!F56+'15.2н'!F56+'15.3н'!F56)/3</f>
        <v>0</v>
      </c>
      <c r="G56" s="123" t="n">
        <f aca="false">('15.1н'!G56+'15.2н'!G56+'15.3н'!G56)/3</f>
        <v>0</v>
      </c>
      <c r="H56" s="123" t="n">
        <f aca="false">('15.1н'!H56+'15.2н'!H56+'15.3н'!H56)/3</f>
        <v>0</v>
      </c>
      <c r="I56" s="123" t="n">
        <f aca="false">('15.1н'!I56+'15.2н'!I56+'15.3н'!I56)/3</f>
        <v>0</v>
      </c>
      <c r="J56" s="123" t="n">
        <f aca="false">('15.1н'!J56+'15.2н'!J56+'15.3н'!J56)/3</f>
        <v>0</v>
      </c>
      <c r="K56" s="123" t="n">
        <f aca="false">('15.1н'!K56+'15.2н'!K56+'15.3н'!K56)/3</f>
        <v>0</v>
      </c>
      <c r="L56" s="123" t="n">
        <f aca="false">('15.1н'!L56+'15.2н'!L56+'15.3н'!L56)/3</f>
        <v>0</v>
      </c>
      <c r="M56" s="123" t="n">
        <f aca="false">('15.1н'!M56+'15.2н'!M56+'15.3н'!M56)/3</f>
        <v>0</v>
      </c>
      <c r="N56" s="123" t="n">
        <f aca="false">('15.1н'!N56+'15.2н'!N56+'15.3н'!N56)/3</f>
        <v>0</v>
      </c>
      <c r="O56" s="123" t="n">
        <f aca="false">('15.1н'!O56+'15.2н'!O56+'15.3н'!O56)/3</f>
        <v>0</v>
      </c>
      <c r="P56" s="123" t="n">
        <f aca="false">('15.1н'!P56+'15.2н'!P56+'15.3н'!P56)/3</f>
        <v>0</v>
      </c>
      <c r="Q56" s="123" t="n">
        <f aca="false">('15.1н'!Q56+'15.2н'!Q56+'15.3н'!Q56)/3</f>
        <v>0</v>
      </c>
      <c r="R56" s="123" t="n">
        <f aca="false">('15.1н'!B56+'15.2н'!B56+'15.3н'!B56)/3</f>
        <v>0.396580241331159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23" t="e">
        <f aca="false">('15.1н'!#ref!+'15.2н'!#ref!+'15.3н'!#ref!)/3</f>
        <v>#VALUE!</v>
      </c>
      <c r="D57" s="123" t="e">
        <f aca="false">('15.1н'!#ref!+'15.2н'!#ref!+'15.3н'!#ref!)/3</f>
        <v>#VALUE!</v>
      </c>
      <c r="E57" s="123" t="n">
        <f aca="false">('15.1н'!E57+'15.2н'!E57+'15.3н'!E57)/3</f>
        <v>0</v>
      </c>
      <c r="F57" s="123" t="n">
        <f aca="false">('15.1н'!F57+'15.2н'!F57+'15.3н'!F57)/3</f>
        <v>0</v>
      </c>
      <c r="G57" s="123" t="n">
        <f aca="false">('15.1н'!G57+'15.2н'!G57+'15.3н'!G57)/3</f>
        <v>0</v>
      </c>
      <c r="H57" s="123" t="n">
        <f aca="false">('15.1н'!H57+'15.2н'!H57+'15.3н'!H57)/3</f>
        <v>0</v>
      </c>
      <c r="I57" s="123" t="n">
        <f aca="false">('15.1н'!I57+'15.2н'!I57+'15.3н'!I57)/3</f>
        <v>0</v>
      </c>
      <c r="J57" s="123" t="n">
        <f aca="false">('15.1н'!J57+'15.2н'!J57+'15.3н'!J57)/3</f>
        <v>0</v>
      </c>
      <c r="K57" s="123" t="n">
        <f aca="false">('15.1н'!K57+'15.2н'!K57+'15.3н'!K57)/3</f>
        <v>0</v>
      </c>
      <c r="L57" s="123" t="n">
        <f aca="false">('15.1н'!L57+'15.2н'!L57+'15.3н'!L57)/3</f>
        <v>0</v>
      </c>
      <c r="M57" s="123" t="n">
        <f aca="false">('15.1н'!M57+'15.2н'!M57+'15.3н'!M57)/3</f>
        <v>0</v>
      </c>
      <c r="N57" s="123" t="n">
        <f aca="false">('15.1н'!N57+'15.2н'!N57+'15.3н'!N57)/3</f>
        <v>0</v>
      </c>
      <c r="O57" s="123" t="n">
        <f aca="false">('15.1н'!O57+'15.2н'!O57+'15.3н'!O57)/3</f>
        <v>0</v>
      </c>
      <c r="P57" s="123" t="n">
        <f aca="false">('15.1н'!P57+'15.2н'!P57+'15.3н'!P57)/3</f>
        <v>0</v>
      </c>
      <c r="Q57" s="123" t="n">
        <f aca="false">('15.1н'!Q57+'15.2н'!Q57+'15.3н'!Q57)/3</f>
        <v>0</v>
      </c>
      <c r="R57" s="123" t="n">
        <f aca="false">('15.1н'!B57+'15.2н'!B57+'15.3н'!B57)/3</f>
        <v>0.324046416135972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23" t="e">
        <f aca="false">('15.1н'!#ref!+'15.2н'!#ref!+'15.3н'!#ref!)/3</f>
        <v>#VALUE!</v>
      </c>
      <c r="D58" s="123" t="e">
        <f aca="false">('15.1н'!#ref!+'15.2н'!#ref!+'15.3н'!#ref!)/3</f>
        <v>#VALUE!</v>
      </c>
      <c r="E58" s="123" t="n">
        <f aca="false">('15.1н'!E58+'15.2н'!E58+'15.3н'!E58)/3</f>
        <v>0</v>
      </c>
      <c r="F58" s="123" t="n">
        <f aca="false">('15.1н'!F58+'15.2н'!F58+'15.3н'!F58)/3</f>
        <v>0</v>
      </c>
      <c r="G58" s="123" t="n">
        <f aca="false">('15.1н'!G58+'15.2н'!G58+'15.3н'!G58)/3</f>
        <v>0</v>
      </c>
      <c r="H58" s="123" t="n">
        <f aca="false">('15.1н'!H58+'15.2н'!H58+'15.3н'!H58)/3</f>
        <v>0</v>
      </c>
      <c r="I58" s="123" t="n">
        <f aca="false">('15.1н'!I58+'15.2н'!I58+'15.3н'!I58)/3</f>
        <v>0</v>
      </c>
      <c r="J58" s="123" t="n">
        <f aca="false">('15.1н'!J58+'15.2н'!J58+'15.3н'!J58)/3</f>
        <v>0</v>
      </c>
      <c r="K58" s="123" t="n">
        <f aca="false">('15.1н'!K58+'15.2н'!K58+'15.3н'!K58)/3</f>
        <v>0</v>
      </c>
      <c r="L58" s="123" t="n">
        <f aca="false">('15.1н'!L58+'15.2н'!L58+'15.3н'!L58)/3</f>
        <v>0</v>
      </c>
      <c r="M58" s="123" t="n">
        <f aca="false">('15.1н'!M58+'15.2н'!M58+'15.3н'!M58)/3</f>
        <v>0</v>
      </c>
      <c r="N58" s="123" t="n">
        <f aca="false">('15.1н'!N58+'15.2н'!N58+'15.3н'!N58)/3</f>
        <v>0</v>
      </c>
      <c r="O58" s="123" t="n">
        <f aca="false">('15.1н'!O58+'15.2н'!O58+'15.3н'!O58)/3</f>
        <v>0</v>
      </c>
      <c r="P58" s="123" t="n">
        <f aca="false">('15.1н'!P58+'15.2н'!P58+'15.3н'!P58)/3</f>
        <v>0</v>
      </c>
      <c r="Q58" s="123" t="n">
        <f aca="false">('15.1н'!Q58+'15.2н'!Q58+'15.3н'!Q58)/3</f>
        <v>0</v>
      </c>
      <c r="R58" s="123" t="n">
        <f aca="false">('15.1н'!B58+'15.2н'!B58+'15.3н'!B58)/3</f>
        <v>0.315414242544966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23" t="e">
        <f aca="false">('15.1н'!#ref!+'15.2н'!#ref!+'15.3н'!#ref!)/3</f>
        <v>#VALUE!</v>
      </c>
      <c r="D59" s="123" t="e">
        <f aca="false">('15.1н'!#ref!+'15.2н'!#ref!+'15.3н'!#ref!)/3</f>
        <v>#VALUE!</v>
      </c>
      <c r="E59" s="123" t="n">
        <f aca="false">('15.1н'!E59+'15.2н'!E59+'15.3н'!E59)/3</f>
        <v>0</v>
      </c>
      <c r="F59" s="123" t="n">
        <f aca="false">('15.1н'!F59+'15.2н'!F59+'15.3н'!F59)/3</f>
        <v>0</v>
      </c>
      <c r="G59" s="123" t="n">
        <f aca="false">('15.1н'!G59+'15.2н'!G59+'15.3н'!G59)/3</f>
        <v>0</v>
      </c>
      <c r="H59" s="123" t="n">
        <f aca="false">('15.1н'!H59+'15.2н'!H59+'15.3н'!H59)/3</f>
        <v>0</v>
      </c>
      <c r="I59" s="123" t="n">
        <f aca="false">('15.1н'!I59+'15.2н'!I59+'15.3н'!I59)/3</f>
        <v>0</v>
      </c>
      <c r="J59" s="123" t="n">
        <f aca="false">('15.1н'!J59+'15.2н'!J59+'15.3н'!J59)/3</f>
        <v>0</v>
      </c>
      <c r="K59" s="123" t="n">
        <f aca="false">('15.1н'!K59+'15.2н'!K59+'15.3н'!K59)/3</f>
        <v>0</v>
      </c>
      <c r="L59" s="123" t="n">
        <f aca="false">('15.1н'!L59+'15.2н'!L59+'15.3н'!L59)/3</f>
        <v>0</v>
      </c>
      <c r="M59" s="123" t="n">
        <f aca="false">('15.1н'!M59+'15.2н'!M59+'15.3н'!M59)/3</f>
        <v>0</v>
      </c>
      <c r="N59" s="123" t="n">
        <f aca="false">('15.1н'!N59+'15.2н'!N59+'15.3н'!N59)/3</f>
        <v>0</v>
      </c>
      <c r="O59" s="123" t="n">
        <f aca="false">('15.1н'!O59+'15.2н'!O59+'15.3н'!O59)/3</f>
        <v>0</v>
      </c>
      <c r="P59" s="123" t="n">
        <f aca="false">('15.1н'!P59+'15.2н'!P59+'15.3н'!P59)/3</f>
        <v>0</v>
      </c>
      <c r="Q59" s="123" t="n">
        <f aca="false">('15.1н'!Q59+'15.2н'!Q59+'15.3н'!Q59)/3</f>
        <v>0</v>
      </c>
      <c r="R59" s="123" t="n">
        <f aca="false">('15.1н'!B59+'15.2н'!B59+'15.3н'!B59)/3</f>
        <v>0.242980804153192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23" t="e">
        <f aca="false">('15.1н'!#ref!+'15.2н'!#ref!+'15.3н'!#ref!)/3</f>
        <v>#VALUE!</v>
      </c>
      <c r="D60" s="123" t="e">
        <f aca="false">('15.1н'!#ref!+'15.2н'!#ref!+'15.3н'!#ref!)/3</f>
        <v>#VALUE!</v>
      </c>
      <c r="E60" s="123" t="n">
        <f aca="false">('15.1н'!E60+'15.2н'!E60+'15.3н'!E60)/3</f>
        <v>0</v>
      </c>
      <c r="F60" s="123" t="n">
        <f aca="false">('15.1н'!F60+'15.2н'!F60+'15.3н'!F60)/3</f>
        <v>0</v>
      </c>
      <c r="G60" s="123" t="n">
        <f aca="false">('15.1н'!G60+'15.2н'!G60+'15.3н'!G60)/3</f>
        <v>0</v>
      </c>
      <c r="H60" s="123" t="n">
        <f aca="false">('15.1н'!H60+'15.2н'!H60+'15.3н'!H60)/3</f>
        <v>0</v>
      </c>
      <c r="I60" s="123" t="n">
        <f aca="false">('15.1н'!I60+'15.2н'!I60+'15.3н'!I60)/3</f>
        <v>0</v>
      </c>
      <c r="J60" s="123" t="n">
        <f aca="false">('15.1н'!J60+'15.2н'!J60+'15.3н'!J60)/3</f>
        <v>0</v>
      </c>
      <c r="K60" s="123" t="n">
        <f aca="false">('15.1н'!K60+'15.2н'!K60+'15.3н'!K60)/3</f>
        <v>0</v>
      </c>
      <c r="L60" s="123" t="n">
        <f aca="false">('15.1н'!L60+'15.2н'!L60+'15.3н'!L60)/3</f>
        <v>0</v>
      </c>
      <c r="M60" s="123" t="n">
        <f aca="false">('15.1н'!M60+'15.2н'!M60+'15.3н'!M60)/3</f>
        <v>0</v>
      </c>
      <c r="N60" s="123" t="n">
        <f aca="false">('15.1н'!N60+'15.2н'!N60+'15.3н'!N60)/3</f>
        <v>0</v>
      </c>
      <c r="O60" s="123" t="n">
        <f aca="false">('15.1н'!O60+'15.2н'!O60+'15.3н'!O60)/3</f>
        <v>0</v>
      </c>
      <c r="P60" s="123" t="n">
        <f aca="false">('15.1н'!P60+'15.2н'!P60+'15.3н'!P60)/3</f>
        <v>0</v>
      </c>
      <c r="Q60" s="123" t="n">
        <f aca="false">('15.1н'!Q60+'15.2н'!Q60+'15.3н'!Q60)/3</f>
        <v>0</v>
      </c>
      <c r="R60" s="123" t="n">
        <f aca="false">('15.1н'!B60+'15.2н'!B60+'15.3н'!B60)/3</f>
        <v>0.50524982672544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23" t="e">
        <f aca="false">('15.1н'!#ref!+'15.2н'!#ref!+'15.3н'!#ref!)/3</f>
        <v>#VALUE!</v>
      </c>
      <c r="D61" s="123" t="e">
        <f aca="false">('15.1н'!#ref!+'15.2н'!#ref!+'15.3н'!#ref!)/3</f>
        <v>#VALUE!</v>
      </c>
      <c r="E61" s="123" t="n">
        <f aca="false">('15.1н'!E61+'15.2н'!E61+'15.3н'!E61)/3</f>
        <v>0</v>
      </c>
      <c r="F61" s="123" t="n">
        <f aca="false">('15.1н'!F61+'15.2н'!F61+'15.3н'!F61)/3</f>
        <v>0</v>
      </c>
      <c r="G61" s="123" t="n">
        <f aca="false">('15.1н'!G61+'15.2н'!G61+'15.3н'!G61)/3</f>
        <v>0</v>
      </c>
      <c r="H61" s="123" t="n">
        <f aca="false">('15.1н'!H61+'15.2н'!H61+'15.3н'!H61)/3</f>
        <v>0</v>
      </c>
      <c r="I61" s="123" t="n">
        <f aca="false">('15.1н'!I61+'15.2н'!I61+'15.3н'!I61)/3</f>
        <v>0</v>
      </c>
      <c r="J61" s="123" t="n">
        <f aca="false">('15.1н'!J61+'15.2н'!J61+'15.3н'!J61)/3</f>
        <v>0</v>
      </c>
      <c r="K61" s="123" t="n">
        <f aca="false">('15.1н'!K61+'15.2н'!K61+'15.3н'!K61)/3</f>
        <v>0</v>
      </c>
      <c r="L61" s="123" t="n">
        <f aca="false">('15.1н'!L61+'15.2н'!L61+'15.3н'!L61)/3</f>
        <v>0</v>
      </c>
      <c r="M61" s="123" t="n">
        <f aca="false">('15.1н'!M61+'15.2н'!M61+'15.3н'!M61)/3</f>
        <v>0</v>
      </c>
      <c r="N61" s="123" t="n">
        <f aca="false">('15.1н'!N61+'15.2н'!N61+'15.3н'!N61)/3</f>
        <v>0</v>
      </c>
      <c r="O61" s="123" t="n">
        <f aca="false">('15.1н'!O61+'15.2н'!O61+'15.3н'!O61)/3</f>
        <v>0</v>
      </c>
      <c r="P61" s="123" t="n">
        <f aca="false">('15.1н'!P61+'15.2н'!P61+'15.3н'!P61)/3</f>
        <v>0</v>
      </c>
      <c r="Q61" s="123" t="n">
        <f aca="false">('15.1н'!Q61+'15.2н'!Q61+'15.3н'!Q61)/3</f>
        <v>0</v>
      </c>
      <c r="R61" s="123" t="n">
        <f aca="false">('15.1н'!B61+'15.2н'!B61+'15.3н'!B61)/3</f>
        <v>0.564753238072897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23" t="e">
        <f aca="false">('15.1н'!#ref!+'15.2н'!#ref!+'15.3н'!#ref!)/3</f>
        <v>#VALUE!</v>
      </c>
      <c r="D62" s="123" t="e">
        <f aca="false">('15.1н'!#ref!+'15.2н'!#ref!+'15.3н'!#ref!)/3</f>
        <v>#VALUE!</v>
      </c>
      <c r="E62" s="123" t="n">
        <f aca="false">('15.1н'!E62+'15.2н'!E62+'15.3н'!E62)/3</f>
        <v>0</v>
      </c>
      <c r="F62" s="123" t="n">
        <f aca="false">('15.1н'!F62+'15.2н'!F62+'15.3н'!F62)/3</f>
        <v>0</v>
      </c>
      <c r="G62" s="123" t="n">
        <f aca="false">('15.1н'!G62+'15.2н'!G62+'15.3н'!G62)/3</f>
        <v>0</v>
      </c>
      <c r="H62" s="123" t="n">
        <f aca="false">('15.1н'!H62+'15.2н'!H62+'15.3н'!H62)/3</f>
        <v>0</v>
      </c>
      <c r="I62" s="123" t="n">
        <f aca="false">('15.1н'!I62+'15.2н'!I62+'15.3н'!I62)/3</f>
        <v>0</v>
      </c>
      <c r="J62" s="123" t="n">
        <f aca="false">('15.1н'!J62+'15.2н'!J62+'15.3н'!J62)/3</f>
        <v>0</v>
      </c>
      <c r="K62" s="123" t="n">
        <f aca="false">('15.1н'!K62+'15.2н'!K62+'15.3н'!K62)/3</f>
        <v>0</v>
      </c>
      <c r="L62" s="123" t="n">
        <f aca="false">('15.1н'!L62+'15.2н'!L62+'15.3н'!L62)/3</f>
        <v>0</v>
      </c>
      <c r="M62" s="123" t="n">
        <f aca="false">('15.1н'!M62+'15.2н'!M62+'15.3н'!M62)/3</f>
        <v>0</v>
      </c>
      <c r="N62" s="123" t="n">
        <f aca="false">('15.1н'!N62+'15.2н'!N62+'15.3н'!N62)/3</f>
        <v>0</v>
      </c>
      <c r="O62" s="123" t="n">
        <f aca="false">('15.1н'!O62+'15.2н'!O62+'15.3н'!O62)/3</f>
        <v>0</v>
      </c>
      <c r="P62" s="123" t="n">
        <f aca="false">('15.1н'!P62+'15.2н'!P62+'15.3н'!P62)/3</f>
        <v>0</v>
      </c>
      <c r="Q62" s="123" t="n">
        <f aca="false">('15.1н'!Q62+'15.2н'!Q62+'15.3н'!Q62)/3</f>
        <v>0</v>
      </c>
      <c r="R62" s="123" t="n">
        <f aca="false">('15.1н'!B62+'15.2н'!B62+'15.3н'!B62)/3</f>
        <v>0.370417566408082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23" t="e">
        <f aca="false">('15.1н'!#ref!+'15.2н'!#ref!+'15.3н'!#ref!)/3</f>
        <v>#VALUE!</v>
      </c>
      <c r="D63" s="123" t="e">
        <f aca="false">('15.1н'!#ref!+'15.2н'!#ref!+'15.3н'!#ref!)/3</f>
        <v>#VALUE!</v>
      </c>
      <c r="E63" s="123" t="n">
        <f aca="false">('15.1н'!E63+'15.2н'!E63+'15.3н'!E63)/3</f>
        <v>0</v>
      </c>
      <c r="F63" s="123" t="n">
        <f aca="false">('15.1н'!F63+'15.2н'!F63+'15.3н'!F63)/3</f>
        <v>0</v>
      </c>
      <c r="G63" s="123" t="n">
        <f aca="false">('15.1н'!G63+'15.2н'!G63+'15.3н'!G63)/3</f>
        <v>0</v>
      </c>
      <c r="H63" s="123" t="n">
        <f aca="false">('15.1н'!H63+'15.2н'!H63+'15.3н'!H63)/3</f>
        <v>0</v>
      </c>
      <c r="I63" s="123" t="n">
        <f aca="false">('15.1н'!I63+'15.2н'!I63+'15.3н'!I63)/3</f>
        <v>0</v>
      </c>
      <c r="J63" s="123" t="n">
        <f aca="false">('15.1н'!J63+'15.2н'!J63+'15.3н'!J63)/3</f>
        <v>0</v>
      </c>
      <c r="K63" s="123" t="n">
        <f aca="false">('15.1н'!K63+'15.2н'!K63+'15.3н'!K63)/3</f>
        <v>0</v>
      </c>
      <c r="L63" s="123" t="n">
        <f aca="false">('15.1н'!L63+'15.2н'!L63+'15.3н'!L63)/3</f>
        <v>0</v>
      </c>
      <c r="M63" s="123" t="n">
        <f aca="false">('15.1н'!M63+'15.2н'!M63+'15.3н'!M63)/3</f>
        <v>0</v>
      </c>
      <c r="N63" s="123" t="n">
        <f aca="false">('15.1н'!N63+'15.2н'!N63+'15.3н'!N63)/3</f>
        <v>0</v>
      </c>
      <c r="O63" s="123" t="n">
        <f aca="false">('15.1н'!O63+'15.2н'!O63+'15.3н'!O63)/3</f>
        <v>0</v>
      </c>
      <c r="P63" s="123" t="n">
        <f aca="false">('15.1н'!P63+'15.2н'!P63+'15.3н'!P63)/3</f>
        <v>0</v>
      </c>
      <c r="Q63" s="123" t="n">
        <f aca="false">('15.1н'!Q63+'15.2н'!Q63+'15.3н'!Q63)/3</f>
        <v>0</v>
      </c>
      <c r="R63" s="123" t="n">
        <f aca="false">('15.1н'!B63+'15.2н'!B63+'15.3н'!B63)/3</f>
        <v>0.233757028328012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23" t="e">
        <f aca="false">('15.1н'!#ref!+'15.2н'!#ref!+'15.3н'!#ref!)/3</f>
        <v>#VALUE!</v>
      </c>
      <c r="D64" s="123" t="e">
        <f aca="false">('15.1н'!#ref!+'15.2н'!#ref!+'15.3н'!#ref!)/3</f>
        <v>#VALUE!</v>
      </c>
      <c r="E64" s="123" t="n">
        <f aca="false">('15.1н'!E64+'15.2н'!E64+'15.3н'!E64)/3</f>
        <v>0</v>
      </c>
      <c r="F64" s="123" t="n">
        <f aca="false">('15.1н'!F64+'15.2н'!F64+'15.3н'!F64)/3</f>
        <v>0</v>
      </c>
      <c r="G64" s="123" t="n">
        <f aca="false">('15.1н'!G64+'15.2н'!G64+'15.3н'!G64)/3</f>
        <v>0</v>
      </c>
      <c r="H64" s="123" t="n">
        <f aca="false">('15.1н'!H64+'15.2н'!H64+'15.3н'!H64)/3</f>
        <v>0</v>
      </c>
      <c r="I64" s="123" t="n">
        <f aca="false">('15.1н'!I64+'15.2н'!I64+'15.3н'!I64)/3</f>
        <v>0</v>
      </c>
      <c r="J64" s="123" t="n">
        <f aca="false">('15.1н'!J64+'15.2н'!J64+'15.3н'!J64)/3</f>
        <v>0</v>
      </c>
      <c r="K64" s="123" t="n">
        <f aca="false">('15.1н'!K64+'15.2н'!K64+'15.3н'!K64)/3</f>
        <v>0</v>
      </c>
      <c r="L64" s="123" t="n">
        <f aca="false">('15.1н'!L64+'15.2н'!L64+'15.3н'!L64)/3</f>
        <v>0</v>
      </c>
      <c r="M64" s="123" t="n">
        <f aca="false">('15.1н'!M64+'15.2н'!M64+'15.3н'!M64)/3</f>
        <v>0</v>
      </c>
      <c r="N64" s="123" t="n">
        <f aca="false">('15.1н'!N64+'15.2н'!N64+'15.3н'!N64)/3</f>
        <v>0</v>
      </c>
      <c r="O64" s="123" t="n">
        <f aca="false">('15.1н'!O64+'15.2н'!O64+'15.3н'!O64)/3</f>
        <v>0</v>
      </c>
      <c r="P64" s="123" t="n">
        <f aca="false">('15.1н'!P64+'15.2н'!P64+'15.3н'!P64)/3</f>
        <v>0</v>
      </c>
      <c r="Q64" s="123" t="n">
        <f aca="false">('15.1н'!Q64+'15.2н'!Q64+'15.3н'!Q64)/3</f>
        <v>0</v>
      </c>
      <c r="R64" s="123" t="n">
        <f aca="false">('15.1н'!B64+'15.2н'!B64+'15.3н'!B64)/3</f>
        <v>0.418196530264258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3" t="e">
        <f aca="false">('15.1н'!#ref!+'15.2н'!#ref!+'15.3н'!#ref!)/3</f>
        <v>#VALUE!</v>
      </c>
      <c r="D65" s="123" t="e">
        <f aca="false">('15.1н'!#ref!+'15.2н'!#ref!+'15.3н'!#ref!)/3</f>
        <v>#VALUE!</v>
      </c>
      <c r="E65" s="123" t="n">
        <f aca="false">('15.1н'!E65+'15.2н'!E65+'15.3н'!E65)/3</f>
        <v>0</v>
      </c>
      <c r="F65" s="123" t="n">
        <f aca="false">('15.1н'!F65+'15.2н'!F65+'15.3н'!F65)/3</f>
        <v>0</v>
      </c>
      <c r="G65" s="123" t="n">
        <f aca="false">('15.1н'!G65+'15.2н'!G65+'15.3н'!G65)/3</f>
        <v>0</v>
      </c>
      <c r="H65" s="123" t="n">
        <f aca="false">('15.1н'!H65+'15.2н'!H65+'15.3н'!H65)/3</f>
        <v>0</v>
      </c>
      <c r="I65" s="123" t="n">
        <f aca="false">('15.1н'!I65+'15.2н'!I65+'15.3н'!I65)/3</f>
        <v>0</v>
      </c>
      <c r="J65" s="123" t="n">
        <f aca="false">('15.1н'!J65+'15.2н'!J65+'15.3н'!J65)/3</f>
        <v>0</v>
      </c>
      <c r="K65" s="123" t="n">
        <f aca="false">('15.1н'!K65+'15.2н'!K65+'15.3н'!K65)/3</f>
        <v>0</v>
      </c>
      <c r="L65" s="123" t="n">
        <f aca="false">('15.1н'!L65+'15.2н'!L65+'15.3н'!L65)/3</f>
        <v>0</v>
      </c>
      <c r="M65" s="123" t="n">
        <f aca="false">('15.1н'!M65+'15.2н'!M65+'15.3н'!M65)/3</f>
        <v>0</v>
      </c>
      <c r="N65" s="123" t="n">
        <f aca="false">('15.1н'!N65+'15.2н'!N65+'15.3н'!N65)/3</f>
        <v>0</v>
      </c>
      <c r="O65" s="123" t="n">
        <f aca="false">('15.1н'!O65+'15.2н'!O65+'15.3н'!O65)/3</f>
        <v>0</v>
      </c>
      <c r="P65" s="123" t="n">
        <f aca="false">('15.1н'!P65+'15.2н'!P65+'15.3н'!P65)/3</f>
        <v>0</v>
      </c>
      <c r="Q65" s="123" t="n">
        <f aca="false">('15.1н'!Q65+'15.2н'!Q65+'15.3н'!Q65)/3</f>
        <v>0</v>
      </c>
      <c r="R65" s="123" t="n">
        <f aca="false">('15.1н'!B65+'15.2н'!B65+'15.3н'!B65)/3</f>
        <v>0.0934023491088462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23" t="e">
        <f aca="false">('15.1н'!#ref!+'15.2н'!#ref!+'15.3н'!#ref!)/3</f>
        <v>#VALUE!</v>
      </c>
      <c r="D66" s="123" t="e">
        <f aca="false">('15.1н'!#ref!+'15.2н'!#ref!+'15.3н'!#ref!)/3</f>
        <v>#VALUE!</v>
      </c>
      <c r="E66" s="123" t="n">
        <f aca="false">('15.1н'!E66+'15.2н'!E66+'15.3н'!E66)/3</f>
        <v>0</v>
      </c>
      <c r="F66" s="123" t="n">
        <f aca="false">('15.1н'!F66+'15.2н'!F66+'15.3н'!F66)/3</f>
        <v>0</v>
      </c>
      <c r="G66" s="123" t="n">
        <f aca="false">('15.1н'!G66+'15.2н'!G66+'15.3н'!G66)/3</f>
        <v>0</v>
      </c>
      <c r="H66" s="123" t="n">
        <f aca="false">('15.1н'!H66+'15.2н'!H66+'15.3н'!H66)/3</f>
        <v>0</v>
      </c>
      <c r="I66" s="123" t="n">
        <f aca="false">('15.1н'!I66+'15.2н'!I66+'15.3н'!I66)/3</f>
        <v>0</v>
      </c>
      <c r="J66" s="123" t="n">
        <f aca="false">('15.1н'!J66+'15.2н'!J66+'15.3н'!J66)/3</f>
        <v>0</v>
      </c>
      <c r="K66" s="123" t="n">
        <f aca="false">('15.1н'!K66+'15.2н'!K66+'15.3н'!K66)/3</f>
        <v>0</v>
      </c>
      <c r="L66" s="123" t="n">
        <f aca="false">('15.1н'!L66+'15.2н'!L66+'15.3н'!L66)/3</f>
        <v>0</v>
      </c>
      <c r="M66" s="123" t="n">
        <f aca="false">('15.1н'!M66+'15.2н'!M66+'15.3н'!M66)/3</f>
        <v>0</v>
      </c>
      <c r="N66" s="123" t="n">
        <f aca="false">('15.1н'!N66+'15.2н'!N66+'15.3н'!N66)/3</f>
        <v>0</v>
      </c>
      <c r="O66" s="123" t="n">
        <f aca="false">('15.1н'!O66+'15.2н'!O66+'15.3н'!O66)/3</f>
        <v>0</v>
      </c>
      <c r="P66" s="123" t="n">
        <f aca="false">('15.1н'!P66+'15.2н'!P66+'15.3н'!P66)/3</f>
        <v>0</v>
      </c>
      <c r="Q66" s="123" t="n">
        <f aca="false">('15.1н'!Q66+'15.2н'!Q66+'15.3н'!Q66)/3</f>
        <v>0</v>
      </c>
      <c r="R66" s="123" t="n">
        <f aca="false">('15.1н'!B66+'15.2н'!B66+'15.3н'!B66)/3</f>
        <v>0.381880112846227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23" t="e">
        <f aca="false">('15.1н'!#ref!+'15.2н'!#ref!+'15.3н'!#ref!)/3</f>
        <v>#VALUE!</v>
      </c>
      <c r="D67" s="123" t="e">
        <f aca="false">('15.1н'!#ref!+'15.2н'!#ref!+'15.3н'!#ref!)/3</f>
        <v>#VALUE!</v>
      </c>
      <c r="E67" s="123" t="n">
        <f aca="false">('15.1н'!E67+'15.2н'!E67+'15.3н'!E67)/3</f>
        <v>0</v>
      </c>
      <c r="F67" s="123" t="n">
        <f aca="false">('15.1н'!F67+'15.2н'!F67+'15.3н'!F67)/3</f>
        <v>0</v>
      </c>
      <c r="G67" s="123" t="n">
        <f aca="false">('15.1н'!G67+'15.2н'!G67+'15.3н'!G67)/3</f>
        <v>0</v>
      </c>
      <c r="H67" s="123" t="n">
        <f aca="false">('15.1н'!H67+'15.2н'!H67+'15.3н'!H67)/3</f>
        <v>0</v>
      </c>
      <c r="I67" s="123" t="n">
        <f aca="false">('15.1н'!I67+'15.2н'!I67+'15.3н'!I67)/3</f>
        <v>0</v>
      </c>
      <c r="J67" s="123" t="n">
        <f aca="false">('15.1н'!J67+'15.2н'!J67+'15.3н'!J67)/3</f>
        <v>0</v>
      </c>
      <c r="K67" s="123" t="n">
        <f aca="false">('15.1н'!K67+'15.2н'!K67+'15.3н'!K67)/3</f>
        <v>0</v>
      </c>
      <c r="L67" s="123" t="n">
        <f aca="false">('15.1н'!L67+'15.2н'!L67+'15.3н'!L67)/3</f>
        <v>0</v>
      </c>
      <c r="M67" s="123" t="n">
        <f aca="false">('15.1н'!M67+'15.2н'!M67+'15.3н'!M67)/3</f>
        <v>0</v>
      </c>
      <c r="N67" s="123" t="n">
        <f aca="false">('15.1н'!N67+'15.2н'!N67+'15.3н'!N67)/3</f>
        <v>0</v>
      </c>
      <c r="O67" s="123" t="n">
        <f aca="false">('15.1н'!O67+'15.2н'!O67+'15.3н'!O67)/3</f>
        <v>0</v>
      </c>
      <c r="P67" s="123" t="n">
        <f aca="false">('15.1н'!P67+'15.2н'!P67+'15.3н'!P67)/3</f>
        <v>0</v>
      </c>
      <c r="Q67" s="123" t="n">
        <f aca="false">('15.1н'!Q67+'15.2н'!Q67+'15.3н'!Q67)/3</f>
        <v>0</v>
      </c>
      <c r="R67" s="123" t="n">
        <f aca="false">('15.1н'!B67+'15.2н'!B67+'15.3н'!B67)/3</f>
        <v>0.272645560624964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23" t="e">
        <f aca="false">('15.1н'!#ref!+'15.2н'!#ref!+'15.3н'!#ref!)/3</f>
        <v>#VALUE!</v>
      </c>
      <c r="D68" s="123" t="e">
        <f aca="false">('15.1н'!#ref!+'15.2н'!#ref!+'15.3н'!#ref!)/3</f>
        <v>#VALUE!</v>
      </c>
      <c r="E68" s="123" t="n">
        <f aca="false">('15.1н'!E68+'15.2н'!E68+'15.3н'!E68)/3</f>
        <v>0</v>
      </c>
      <c r="F68" s="123" t="n">
        <f aca="false">('15.1н'!F68+'15.2н'!F68+'15.3н'!F68)/3</f>
        <v>0</v>
      </c>
      <c r="G68" s="123" t="n">
        <f aca="false">('15.1н'!G68+'15.2н'!G68+'15.3н'!G68)/3</f>
        <v>0</v>
      </c>
      <c r="H68" s="123" t="n">
        <f aca="false">('15.1н'!H68+'15.2н'!H68+'15.3н'!H68)/3</f>
        <v>0</v>
      </c>
      <c r="I68" s="123" t="n">
        <f aca="false">('15.1н'!I68+'15.2н'!I68+'15.3н'!I68)/3</f>
        <v>0</v>
      </c>
      <c r="J68" s="123" t="n">
        <f aca="false">('15.1н'!J68+'15.2н'!J68+'15.3н'!J68)/3</f>
        <v>0</v>
      </c>
      <c r="K68" s="123" t="n">
        <f aca="false">('15.1н'!K68+'15.2н'!K68+'15.3н'!K68)/3</f>
        <v>0</v>
      </c>
      <c r="L68" s="123" t="n">
        <f aca="false">('15.1н'!L68+'15.2н'!L68+'15.3н'!L68)/3</f>
        <v>0</v>
      </c>
      <c r="M68" s="123" t="n">
        <f aca="false">('15.1н'!M68+'15.2н'!M68+'15.3н'!M68)/3</f>
        <v>0</v>
      </c>
      <c r="N68" s="123" t="n">
        <f aca="false">('15.1н'!N68+'15.2н'!N68+'15.3н'!N68)/3</f>
        <v>0</v>
      </c>
      <c r="O68" s="123" t="n">
        <f aca="false">('15.1н'!O68+'15.2н'!O68+'15.3н'!O68)/3</f>
        <v>0</v>
      </c>
      <c r="P68" s="123" t="n">
        <f aca="false">('15.1н'!P68+'15.2н'!P68+'15.3н'!P68)/3</f>
        <v>0</v>
      </c>
      <c r="Q68" s="123" t="n">
        <f aca="false">('15.1н'!Q68+'15.2н'!Q68+'15.3н'!Q68)/3</f>
        <v>0</v>
      </c>
      <c r="R68" s="123" t="n">
        <f aca="false">('15.1н'!B68+'15.2н'!B68+'15.3н'!B68)/3</f>
        <v>0.371942364043853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23" t="e">
        <f aca="false">('15.1н'!#ref!+'15.2н'!#ref!+'15.3н'!#ref!)/3</f>
        <v>#VALUE!</v>
      </c>
      <c r="D69" s="123" t="e">
        <f aca="false">('15.1н'!#ref!+'15.2н'!#ref!+'15.3н'!#ref!)/3</f>
        <v>#VALUE!</v>
      </c>
      <c r="E69" s="123" t="n">
        <f aca="false">('15.1н'!E69+'15.2н'!E69+'15.3н'!E69)/3</f>
        <v>0</v>
      </c>
      <c r="F69" s="123" t="n">
        <f aca="false">('15.1н'!F69+'15.2н'!F69+'15.3н'!F69)/3</f>
        <v>0</v>
      </c>
      <c r="G69" s="123" t="n">
        <f aca="false">('15.1н'!G69+'15.2н'!G69+'15.3н'!G69)/3</f>
        <v>0</v>
      </c>
      <c r="H69" s="123" t="n">
        <f aca="false">('15.1н'!H69+'15.2н'!H69+'15.3н'!H69)/3</f>
        <v>0</v>
      </c>
      <c r="I69" s="123" t="n">
        <f aca="false">('15.1н'!I69+'15.2н'!I69+'15.3н'!I69)/3</f>
        <v>0</v>
      </c>
      <c r="J69" s="123" t="n">
        <f aca="false">('15.1н'!J69+'15.2н'!J69+'15.3н'!J69)/3</f>
        <v>0</v>
      </c>
      <c r="K69" s="123" t="n">
        <f aca="false">('15.1н'!K69+'15.2н'!K69+'15.3н'!K69)/3</f>
        <v>0</v>
      </c>
      <c r="L69" s="123" t="n">
        <f aca="false">('15.1н'!L69+'15.2н'!L69+'15.3н'!L69)/3</f>
        <v>0</v>
      </c>
      <c r="M69" s="123" t="n">
        <f aca="false">('15.1н'!M69+'15.2н'!M69+'15.3н'!M69)/3</f>
        <v>0</v>
      </c>
      <c r="N69" s="123" t="n">
        <f aca="false">('15.1н'!N69+'15.2н'!N69+'15.3н'!N69)/3</f>
        <v>0</v>
      </c>
      <c r="O69" s="123" t="n">
        <f aca="false">('15.1н'!O69+'15.2н'!O69+'15.3н'!O69)/3</f>
        <v>0</v>
      </c>
      <c r="P69" s="123" t="n">
        <f aca="false">('15.1н'!P69+'15.2н'!P69+'15.3н'!P69)/3</f>
        <v>0</v>
      </c>
      <c r="Q69" s="123" t="n">
        <f aca="false">('15.1н'!Q69+'15.2н'!Q69+'15.3н'!Q69)/3</f>
        <v>0</v>
      </c>
      <c r="R69" s="123" t="n">
        <f aca="false">('15.1н'!B69+'15.2н'!B69+'15.3н'!B69)/3</f>
        <v>0.433282433836095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23" t="e">
        <f aca="false">('15.1н'!#ref!+'15.2н'!#ref!+'15.3н'!#ref!)/3</f>
        <v>#VALUE!</v>
      </c>
      <c r="D70" s="123" t="e">
        <f aca="false">('15.1н'!#ref!+'15.2н'!#ref!+'15.3н'!#ref!)/3</f>
        <v>#VALUE!</v>
      </c>
      <c r="E70" s="123" t="n">
        <f aca="false">('15.1н'!E70+'15.2н'!E70+'15.3н'!E70)/3</f>
        <v>0</v>
      </c>
      <c r="F70" s="123" t="n">
        <f aca="false">('15.1н'!F70+'15.2н'!F70+'15.3н'!F70)/3</f>
        <v>0</v>
      </c>
      <c r="G70" s="123" t="n">
        <f aca="false">('15.1н'!G70+'15.2н'!G70+'15.3н'!G70)/3</f>
        <v>0</v>
      </c>
      <c r="H70" s="123" t="n">
        <f aca="false">('15.1н'!H70+'15.2н'!H70+'15.3н'!H70)/3</f>
        <v>0</v>
      </c>
      <c r="I70" s="123" t="n">
        <f aca="false">('15.1н'!I70+'15.2н'!I70+'15.3н'!I70)/3</f>
        <v>0</v>
      </c>
      <c r="J70" s="123" t="n">
        <f aca="false">('15.1н'!J70+'15.2н'!J70+'15.3н'!J70)/3</f>
        <v>0</v>
      </c>
      <c r="K70" s="123" t="n">
        <f aca="false">('15.1н'!K70+'15.2н'!K70+'15.3н'!K70)/3</f>
        <v>0</v>
      </c>
      <c r="L70" s="123" t="n">
        <f aca="false">('15.1н'!L70+'15.2н'!L70+'15.3н'!L70)/3</f>
        <v>0</v>
      </c>
      <c r="M70" s="123" t="n">
        <f aca="false">('15.1н'!M70+'15.2н'!M70+'15.3н'!M70)/3</f>
        <v>0</v>
      </c>
      <c r="N70" s="123" t="n">
        <f aca="false">('15.1н'!N70+'15.2н'!N70+'15.3н'!N70)/3</f>
        <v>0</v>
      </c>
      <c r="O70" s="123" t="n">
        <f aca="false">('15.1н'!O70+'15.2н'!O70+'15.3н'!O70)/3</f>
        <v>0</v>
      </c>
      <c r="P70" s="123" t="n">
        <f aca="false">('15.1н'!P70+'15.2н'!P70+'15.3н'!P70)/3</f>
        <v>0</v>
      </c>
      <c r="Q70" s="123" t="n">
        <f aca="false">('15.1н'!Q70+'15.2н'!Q70+'15.3н'!Q70)/3</f>
        <v>0</v>
      </c>
      <c r="R70" s="123" t="n">
        <f aca="false">('15.1н'!B70+'15.2н'!B70+'15.3н'!B70)/3</f>
        <v>0.318241574894229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23" t="e">
        <f aca="false">('15.1н'!#ref!+'15.2н'!#ref!+'15.3н'!#ref!)/3</f>
        <v>#VALUE!</v>
      </c>
      <c r="D71" s="123" t="e">
        <f aca="false">('15.1н'!#ref!+'15.2н'!#ref!+'15.3н'!#ref!)/3</f>
        <v>#VALUE!</v>
      </c>
      <c r="E71" s="123" t="n">
        <f aca="false">('15.1н'!E71+'15.2н'!E71+'15.3н'!E71)/3</f>
        <v>0</v>
      </c>
      <c r="F71" s="123" t="n">
        <f aca="false">('15.1н'!F71+'15.2н'!F71+'15.3н'!F71)/3</f>
        <v>0</v>
      </c>
      <c r="G71" s="123" t="n">
        <f aca="false">('15.1н'!G71+'15.2н'!G71+'15.3н'!G71)/3</f>
        <v>0</v>
      </c>
      <c r="H71" s="123" t="n">
        <f aca="false">('15.1н'!H71+'15.2н'!H71+'15.3н'!H71)/3</f>
        <v>0</v>
      </c>
      <c r="I71" s="123" t="n">
        <f aca="false">('15.1н'!I71+'15.2н'!I71+'15.3н'!I71)/3</f>
        <v>0</v>
      </c>
      <c r="J71" s="123" t="n">
        <f aca="false">('15.1н'!J71+'15.2н'!J71+'15.3н'!J71)/3</f>
        <v>0</v>
      </c>
      <c r="K71" s="123" t="n">
        <f aca="false">('15.1н'!K71+'15.2н'!K71+'15.3н'!K71)/3</f>
        <v>0</v>
      </c>
      <c r="L71" s="123" t="n">
        <f aca="false">('15.1н'!L71+'15.2н'!L71+'15.3н'!L71)/3</f>
        <v>0</v>
      </c>
      <c r="M71" s="123" t="n">
        <f aca="false">('15.1н'!M71+'15.2н'!M71+'15.3н'!M71)/3</f>
        <v>0</v>
      </c>
      <c r="N71" s="123" t="n">
        <f aca="false">('15.1н'!N71+'15.2н'!N71+'15.3н'!N71)/3</f>
        <v>0</v>
      </c>
      <c r="O71" s="123" t="n">
        <f aca="false">('15.1н'!O71+'15.2н'!O71+'15.3н'!O71)/3</f>
        <v>0</v>
      </c>
      <c r="P71" s="123" t="n">
        <f aca="false">('15.1н'!P71+'15.2н'!P71+'15.3н'!P71)/3</f>
        <v>0</v>
      </c>
      <c r="Q71" s="123" t="n">
        <f aca="false">('15.1н'!Q71+'15.2н'!Q71+'15.3н'!Q71)/3</f>
        <v>0</v>
      </c>
      <c r="R71" s="123" t="n">
        <f aca="false">('15.1н'!B71+'15.2н'!B71+'15.3н'!B71)/3</f>
        <v>0.345008396146491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23" t="e">
        <f aca="false">('15.1н'!#ref!+'15.2н'!#ref!+'15.3н'!#ref!)/3</f>
        <v>#VALUE!</v>
      </c>
      <c r="D72" s="123" t="e">
        <f aca="false">('15.1н'!#ref!+'15.2н'!#ref!+'15.3н'!#ref!)/3</f>
        <v>#VALUE!</v>
      </c>
      <c r="E72" s="123" t="n">
        <f aca="false">('15.1н'!E72+'15.2н'!E72+'15.3н'!E72)/3</f>
        <v>0</v>
      </c>
      <c r="F72" s="123" t="n">
        <f aca="false">('15.1н'!F72+'15.2н'!F72+'15.3н'!F72)/3</f>
        <v>0</v>
      </c>
      <c r="G72" s="123" t="n">
        <f aca="false">('15.1н'!G72+'15.2н'!G72+'15.3н'!G72)/3</f>
        <v>0</v>
      </c>
      <c r="H72" s="123" t="n">
        <f aca="false">('15.1н'!H72+'15.2н'!H72+'15.3н'!H72)/3</f>
        <v>0</v>
      </c>
      <c r="I72" s="123" t="n">
        <f aca="false">('15.1н'!I72+'15.2н'!I72+'15.3н'!I72)/3</f>
        <v>0</v>
      </c>
      <c r="J72" s="123" t="n">
        <f aca="false">('15.1н'!J72+'15.2н'!J72+'15.3н'!J72)/3</f>
        <v>0</v>
      </c>
      <c r="K72" s="123" t="n">
        <f aca="false">('15.1н'!K72+'15.2н'!K72+'15.3н'!K72)/3</f>
        <v>0</v>
      </c>
      <c r="L72" s="123" t="n">
        <f aca="false">('15.1н'!L72+'15.2н'!L72+'15.3н'!L72)/3</f>
        <v>0</v>
      </c>
      <c r="M72" s="123" t="n">
        <f aca="false">('15.1н'!M72+'15.2н'!M72+'15.3н'!M72)/3</f>
        <v>0</v>
      </c>
      <c r="N72" s="123" t="n">
        <f aca="false">('15.1н'!N72+'15.2н'!N72+'15.3н'!N72)/3</f>
        <v>0</v>
      </c>
      <c r="O72" s="123" t="n">
        <f aca="false">('15.1н'!O72+'15.2н'!O72+'15.3н'!O72)/3</f>
        <v>0</v>
      </c>
      <c r="P72" s="123" t="n">
        <f aca="false">('15.1н'!P72+'15.2н'!P72+'15.3н'!P72)/3</f>
        <v>0</v>
      </c>
      <c r="Q72" s="123" t="n">
        <f aca="false">('15.1н'!Q72+'15.2н'!Q72+'15.3н'!Q72)/3</f>
        <v>0</v>
      </c>
      <c r="R72" s="123" t="n">
        <f aca="false">('15.1н'!B72+'15.2н'!B72+'15.3н'!B72)/3</f>
        <v>0.443691720195965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23" t="e">
        <f aca="false">('15.1н'!#ref!+'15.2н'!#ref!+'15.3н'!#ref!)/3</f>
        <v>#VALUE!</v>
      </c>
      <c r="D73" s="123" t="e">
        <f aca="false">('15.1н'!#ref!+'15.2н'!#ref!+'15.3н'!#ref!)/3</f>
        <v>#VALUE!</v>
      </c>
      <c r="E73" s="123" t="n">
        <f aca="false">('15.1н'!E73+'15.2н'!E73+'15.3н'!E73)/3</f>
        <v>0</v>
      </c>
      <c r="F73" s="123" t="n">
        <f aca="false">('15.1н'!F73+'15.2н'!F73+'15.3н'!F73)/3</f>
        <v>0</v>
      </c>
      <c r="G73" s="123" t="n">
        <f aca="false">('15.1н'!G73+'15.2н'!G73+'15.3н'!G73)/3</f>
        <v>0</v>
      </c>
      <c r="H73" s="123" t="n">
        <f aca="false">('15.1н'!H73+'15.2н'!H73+'15.3н'!H73)/3</f>
        <v>0</v>
      </c>
      <c r="I73" s="123" t="n">
        <f aca="false">('15.1н'!I73+'15.2н'!I73+'15.3н'!I73)/3</f>
        <v>0</v>
      </c>
      <c r="J73" s="123" t="n">
        <f aca="false">('15.1н'!J73+'15.2н'!J73+'15.3н'!J73)/3</f>
        <v>0</v>
      </c>
      <c r="K73" s="123" t="n">
        <f aca="false">('15.1н'!K73+'15.2н'!K73+'15.3н'!K73)/3</f>
        <v>0</v>
      </c>
      <c r="L73" s="123" t="n">
        <f aca="false">('15.1н'!L73+'15.2н'!L73+'15.3н'!L73)/3</f>
        <v>0</v>
      </c>
      <c r="M73" s="123" t="n">
        <f aca="false">('15.1н'!M73+'15.2н'!M73+'15.3н'!M73)/3</f>
        <v>0</v>
      </c>
      <c r="N73" s="123" t="n">
        <f aca="false">('15.1н'!N73+'15.2н'!N73+'15.3н'!N73)/3</f>
        <v>0</v>
      </c>
      <c r="O73" s="123" t="n">
        <f aca="false">('15.1н'!O73+'15.2н'!O73+'15.3н'!O73)/3</f>
        <v>0</v>
      </c>
      <c r="P73" s="123" t="n">
        <f aca="false">('15.1н'!P73+'15.2н'!P73+'15.3н'!P73)/3</f>
        <v>0</v>
      </c>
      <c r="Q73" s="123" t="n">
        <f aca="false">('15.1н'!Q73+'15.2н'!Q73+'15.3н'!Q73)/3</f>
        <v>0</v>
      </c>
      <c r="R73" s="123" t="n">
        <f aca="false">('15.1н'!B73+'15.2н'!B73+'15.3н'!B73)/3</f>
        <v>0.398826706533927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23" t="e">
        <f aca="false">('15.1н'!#ref!+'15.2н'!#ref!+'15.3н'!#ref!)/3</f>
        <v>#VALUE!</v>
      </c>
      <c r="D74" s="123" t="e">
        <f aca="false">('15.1н'!#ref!+'15.2н'!#ref!+'15.3н'!#ref!)/3</f>
        <v>#VALUE!</v>
      </c>
      <c r="E74" s="123" t="n">
        <f aca="false">('15.1н'!E74+'15.2н'!E74+'15.3н'!E74)/3</f>
        <v>0</v>
      </c>
      <c r="F74" s="123" t="n">
        <f aca="false">('15.1н'!F74+'15.2н'!F74+'15.3н'!F74)/3</f>
        <v>0</v>
      </c>
      <c r="G74" s="123" t="n">
        <f aca="false">('15.1н'!G74+'15.2н'!G74+'15.3н'!G74)/3</f>
        <v>0</v>
      </c>
      <c r="H74" s="123" t="n">
        <f aca="false">('15.1н'!H74+'15.2н'!H74+'15.3н'!H74)/3</f>
        <v>0</v>
      </c>
      <c r="I74" s="123" t="n">
        <f aca="false">('15.1н'!I74+'15.2н'!I74+'15.3н'!I74)/3</f>
        <v>0</v>
      </c>
      <c r="J74" s="123" t="n">
        <f aca="false">('15.1н'!J74+'15.2н'!J74+'15.3н'!J74)/3</f>
        <v>0</v>
      </c>
      <c r="K74" s="123" t="n">
        <f aca="false">('15.1н'!K74+'15.2н'!K74+'15.3н'!K74)/3</f>
        <v>0</v>
      </c>
      <c r="L74" s="123" t="n">
        <f aca="false">('15.1н'!L74+'15.2н'!L74+'15.3н'!L74)/3</f>
        <v>0</v>
      </c>
      <c r="M74" s="123" t="n">
        <f aca="false">('15.1н'!M74+'15.2н'!M74+'15.3н'!M74)/3</f>
        <v>0</v>
      </c>
      <c r="N74" s="123" t="n">
        <f aca="false">('15.1н'!N74+'15.2н'!N74+'15.3н'!N74)/3</f>
        <v>0</v>
      </c>
      <c r="O74" s="123" t="n">
        <f aca="false">('15.1н'!O74+'15.2н'!O74+'15.3н'!O74)/3</f>
        <v>0</v>
      </c>
      <c r="P74" s="123" t="n">
        <f aca="false">('15.1н'!P74+'15.2н'!P74+'15.3н'!P74)/3</f>
        <v>0</v>
      </c>
      <c r="Q74" s="123" t="n">
        <f aca="false">('15.1н'!Q74+'15.2н'!Q74+'15.3н'!Q74)/3</f>
        <v>0</v>
      </c>
      <c r="R74" s="123" t="n">
        <f aca="false">('15.1н'!B74+'15.2н'!B74+'15.3н'!B74)/3</f>
        <v>0.344280937413248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23" t="e">
        <f aca="false">('15.1н'!#ref!+'15.2н'!#ref!+'15.3н'!#ref!)/3</f>
        <v>#VALUE!</v>
      </c>
      <c r="D75" s="123" t="e">
        <f aca="false">('15.1н'!#ref!+'15.2н'!#ref!+'15.3н'!#ref!)/3</f>
        <v>#VALUE!</v>
      </c>
      <c r="E75" s="123" t="n">
        <f aca="false">('15.1н'!E75+'15.2н'!E75+'15.3н'!E75)/3</f>
        <v>0</v>
      </c>
      <c r="F75" s="123" t="n">
        <f aca="false">('15.1н'!F75+'15.2н'!F75+'15.3н'!F75)/3</f>
        <v>0</v>
      </c>
      <c r="G75" s="123" t="n">
        <f aca="false">('15.1н'!G75+'15.2н'!G75+'15.3н'!G75)/3</f>
        <v>0</v>
      </c>
      <c r="H75" s="123" t="n">
        <f aca="false">('15.1н'!H75+'15.2н'!H75+'15.3н'!H75)/3</f>
        <v>0</v>
      </c>
      <c r="I75" s="123" t="n">
        <f aca="false">('15.1н'!I75+'15.2н'!I75+'15.3н'!I75)/3</f>
        <v>0</v>
      </c>
      <c r="J75" s="123" t="n">
        <f aca="false">('15.1н'!J75+'15.2н'!J75+'15.3н'!J75)/3</f>
        <v>0</v>
      </c>
      <c r="K75" s="123" t="n">
        <f aca="false">('15.1н'!K75+'15.2н'!K75+'15.3н'!K75)/3</f>
        <v>0</v>
      </c>
      <c r="L75" s="123" t="n">
        <f aca="false">('15.1н'!L75+'15.2н'!L75+'15.3н'!L75)/3</f>
        <v>0</v>
      </c>
      <c r="M75" s="123" t="n">
        <f aca="false">('15.1н'!M75+'15.2н'!M75+'15.3н'!M75)/3</f>
        <v>0</v>
      </c>
      <c r="N75" s="123" t="n">
        <f aca="false">('15.1н'!N75+'15.2н'!N75+'15.3н'!N75)/3</f>
        <v>0</v>
      </c>
      <c r="O75" s="123" t="n">
        <f aca="false">('15.1н'!O75+'15.2н'!O75+'15.3н'!O75)/3</f>
        <v>0</v>
      </c>
      <c r="P75" s="123" t="n">
        <f aca="false">('15.1н'!P75+'15.2н'!P75+'15.3н'!P75)/3</f>
        <v>0</v>
      </c>
      <c r="Q75" s="123" t="n">
        <f aca="false">('15.1н'!Q75+'15.2н'!Q75+'15.3н'!Q75)/3</f>
        <v>0</v>
      </c>
      <c r="R75" s="123" t="n">
        <f aca="false">('15.1н'!B75+'15.2н'!B75+'15.3н'!B75)/3</f>
        <v>0.592020724700997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23" t="e">
        <f aca="false">('15.1н'!#ref!+'15.2н'!#ref!+'15.3н'!#ref!)/3</f>
        <v>#VALUE!</v>
      </c>
      <c r="D76" s="123" t="e">
        <f aca="false">('15.1н'!#ref!+'15.2н'!#ref!+'15.3н'!#ref!)/3</f>
        <v>#VALUE!</v>
      </c>
      <c r="E76" s="123" t="n">
        <f aca="false">('15.1н'!E76+'15.2н'!E76+'15.3н'!E76)/3</f>
        <v>0</v>
      </c>
      <c r="F76" s="123" t="n">
        <f aca="false">('15.1н'!F76+'15.2н'!F76+'15.3н'!F76)/3</f>
        <v>0</v>
      </c>
      <c r="G76" s="123" t="n">
        <f aca="false">('15.1н'!G76+'15.2н'!G76+'15.3н'!G76)/3</f>
        <v>0</v>
      </c>
      <c r="H76" s="123" t="n">
        <f aca="false">('15.1н'!H76+'15.2н'!H76+'15.3н'!H76)/3</f>
        <v>0</v>
      </c>
      <c r="I76" s="123" t="n">
        <f aca="false">('15.1н'!I76+'15.2н'!I76+'15.3н'!I76)/3</f>
        <v>0</v>
      </c>
      <c r="J76" s="123" t="n">
        <f aca="false">('15.1н'!J76+'15.2н'!J76+'15.3н'!J76)/3</f>
        <v>0</v>
      </c>
      <c r="K76" s="123" t="n">
        <f aca="false">('15.1н'!K76+'15.2н'!K76+'15.3н'!K76)/3</f>
        <v>0</v>
      </c>
      <c r="L76" s="123" t="n">
        <f aca="false">('15.1н'!L76+'15.2н'!L76+'15.3н'!L76)/3</f>
        <v>0</v>
      </c>
      <c r="M76" s="123" t="n">
        <f aca="false">('15.1н'!M76+'15.2н'!M76+'15.3н'!M76)/3</f>
        <v>0</v>
      </c>
      <c r="N76" s="123" t="n">
        <f aca="false">('15.1н'!N76+'15.2н'!N76+'15.3н'!N76)/3</f>
        <v>0</v>
      </c>
      <c r="O76" s="123" t="n">
        <f aca="false">('15.1н'!O76+'15.2н'!O76+'15.3н'!O76)/3</f>
        <v>0</v>
      </c>
      <c r="P76" s="123" t="n">
        <f aca="false">('15.1н'!P76+'15.2н'!P76+'15.3н'!P76)/3</f>
        <v>0</v>
      </c>
      <c r="Q76" s="123" t="n">
        <f aca="false">('15.1н'!Q76+'15.2н'!Q76+'15.3н'!Q76)/3</f>
        <v>0</v>
      </c>
      <c r="R76" s="123" t="n">
        <f aca="false">('15.1н'!B76+'15.2н'!B76+'15.3н'!B76)/3</f>
        <v>0.58002338354523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23" t="e">
        <f aca="false">('15.1н'!#ref!+'15.2н'!#ref!+'15.3н'!#ref!)/3</f>
        <v>#VALUE!</v>
      </c>
      <c r="D77" s="123" t="e">
        <f aca="false">('15.1н'!#ref!+'15.2н'!#ref!+'15.3н'!#ref!)/3</f>
        <v>#VALUE!</v>
      </c>
      <c r="E77" s="123" t="n">
        <f aca="false">('15.1н'!E77+'15.2н'!E77+'15.3н'!E77)/3</f>
        <v>0</v>
      </c>
      <c r="F77" s="123" t="n">
        <f aca="false">('15.1н'!F77+'15.2н'!F77+'15.3н'!F77)/3</f>
        <v>0</v>
      </c>
      <c r="G77" s="123" t="n">
        <f aca="false">('15.1н'!G77+'15.2н'!G77+'15.3н'!G77)/3</f>
        <v>0</v>
      </c>
      <c r="H77" s="123" t="n">
        <f aca="false">('15.1н'!H77+'15.2н'!H77+'15.3н'!H77)/3</f>
        <v>0</v>
      </c>
      <c r="I77" s="123" t="n">
        <f aca="false">('15.1н'!I77+'15.2н'!I77+'15.3н'!I77)/3</f>
        <v>0</v>
      </c>
      <c r="J77" s="123" t="n">
        <f aca="false">('15.1н'!J77+'15.2н'!J77+'15.3н'!J77)/3</f>
        <v>0</v>
      </c>
      <c r="K77" s="123" t="n">
        <f aca="false">('15.1н'!K77+'15.2н'!K77+'15.3н'!K77)/3</f>
        <v>0</v>
      </c>
      <c r="L77" s="123" t="n">
        <f aca="false">('15.1н'!L77+'15.2н'!L77+'15.3н'!L77)/3</f>
        <v>0</v>
      </c>
      <c r="M77" s="123" t="n">
        <f aca="false">('15.1н'!M77+'15.2н'!M77+'15.3н'!M77)/3</f>
        <v>0</v>
      </c>
      <c r="N77" s="123" t="n">
        <f aca="false">('15.1н'!N77+'15.2н'!N77+'15.3н'!N77)/3</f>
        <v>0</v>
      </c>
      <c r="O77" s="123" t="n">
        <f aca="false">('15.1н'!O77+'15.2н'!O77+'15.3н'!O77)/3</f>
        <v>0</v>
      </c>
      <c r="P77" s="123" t="n">
        <f aca="false">('15.1н'!P77+'15.2н'!P77+'15.3н'!P77)/3</f>
        <v>0</v>
      </c>
      <c r="Q77" s="123" t="n">
        <f aca="false">('15.1н'!Q77+'15.2н'!Q77+'15.3н'!Q77)/3</f>
        <v>0</v>
      </c>
      <c r="R77" s="123" t="n">
        <f aca="false">('15.1н'!B77+'15.2н'!B77+'15.3н'!B77)/3</f>
        <v>0.453012359110539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23" t="e">
        <f aca="false">('15.1н'!#ref!+'15.2н'!#ref!+'15.3н'!#ref!)/3</f>
        <v>#VALUE!</v>
      </c>
      <c r="D78" s="123" t="e">
        <f aca="false">('15.1н'!#ref!+'15.2н'!#ref!+'15.3н'!#ref!)/3</f>
        <v>#VALUE!</v>
      </c>
      <c r="E78" s="123" t="n">
        <f aca="false">('15.1н'!E78+'15.2н'!E78+'15.3н'!E78)/3</f>
        <v>0</v>
      </c>
      <c r="F78" s="123" t="n">
        <f aca="false">('15.1н'!F78+'15.2н'!F78+'15.3н'!F78)/3</f>
        <v>0</v>
      </c>
      <c r="G78" s="123" t="n">
        <f aca="false">('15.1н'!G78+'15.2н'!G78+'15.3н'!G78)/3</f>
        <v>0</v>
      </c>
      <c r="H78" s="123" t="n">
        <f aca="false">('15.1н'!H78+'15.2н'!H78+'15.3н'!H78)/3</f>
        <v>0</v>
      </c>
      <c r="I78" s="123" t="n">
        <f aca="false">('15.1н'!I78+'15.2н'!I78+'15.3н'!I78)/3</f>
        <v>0</v>
      </c>
      <c r="J78" s="123" t="n">
        <f aca="false">('15.1н'!J78+'15.2н'!J78+'15.3н'!J78)/3</f>
        <v>0</v>
      </c>
      <c r="K78" s="123" t="n">
        <f aca="false">('15.1н'!K78+'15.2н'!K78+'15.3н'!K78)/3</f>
        <v>0</v>
      </c>
      <c r="L78" s="123" t="n">
        <f aca="false">('15.1н'!L78+'15.2н'!L78+'15.3н'!L78)/3</f>
        <v>0</v>
      </c>
      <c r="M78" s="123" t="n">
        <f aca="false">('15.1н'!M78+'15.2н'!M78+'15.3н'!M78)/3</f>
        <v>0</v>
      </c>
      <c r="N78" s="123" t="n">
        <f aca="false">('15.1н'!N78+'15.2н'!N78+'15.3н'!N78)/3</f>
        <v>0</v>
      </c>
      <c r="O78" s="123" t="n">
        <f aca="false">('15.1н'!O78+'15.2н'!O78+'15.3н'!O78)/3</f>
        <v>0</v>
      </c>
      <c r="P78" s="123" t="n">
        <f aca="false">('15.1н'!P78+'15.2н'!P78+'15.3н'!P78)/3</f>
        <v>0</v>
      </c>
      <c r="Q78" s="123" t="n">
        <f aca="false">('15.1н'!Q78+'15.2н'!Q78+'15.3н'!Q78)/3</f>
        <v>0</v>
      </c>
      <c r="R78" s="123" t="n">
        <f aca="false">('15.1н'!B78+'15.2н'!B78+'15.3н'!B78)/3</f>
        <v>0.570393414011851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23" t="e">
        <f aca="false">('15.1н'!#ref!+'15.2н'!#ref!+'15.3н'!#ref!)/3</f>
        <v>#VALUE!</v>
      </c>
      <c r="D79" s="123" t="e">
        <f aca="false">('15.1н'!#ref!+'15.2н'!#ref!+'15.3н'!#ref!)/3</f>
        <v>#VALUE!</v>
      </c>
      <c r="E79" s="123" t="n">
        <f aca="false">('15.1н'!E79+'15.2н'!E79+'15.3н'!E79)/3</f>
        <v>0</v>
      </c>
      <c r="F79" s="123" t="n">
        <f aca="false">('15.1н'!F79+'15.2н'!F79+'15.3н'!F79)/3</f>
        <v>0</v>
      </c>
      <c r="G79" s="123" t="n">
        <f aca="false">('15.1н'!G79+'15.2н'!G79+'15.3н'!G79)/3</f>
        <v>0</v>
      </c>
      <c r="H79" s="123" t="n">
        <f aca="false">('15.1н'!H79+'15.2н'!H79+'15.3н'!H79)/3</f>
        <v>0</v>
      </c>
      <c r="I79" s="123" t="n">
        <f aca="false">('15.1н'!I79+'15.2н'!I79+'15.3н'!I79)/3</f>
        <v>0</v>
      </c>
      <c r="J79" s="123" t="n">
        <f aca="false">('15.1н'!J79+'15.2н'!J79+'15.3н'!J79)/3</f>
        <v>0</v>
      </c>
      <c r="K79" s="123" t="n">
        <f aca="false">('15.1н'!K79+'15.2н'!K79+'15.3н'!K79)/3</f>
        <v>0</v>
      </c>
      <c r="L79" s="123" t="n">
        <f aca="false">('15.1н'!L79+'15.2н'!L79+'15.3н'!L79)/3</f>
        <v>0</v>
      </c>
      <c r="M79" s="123" t="n">
        <f aca="false">('15.1н'!M79+'15.2н'!M79+'15.3н'!M79)/3</f>
        <v>0</v>
      </c>
      <c r="N79" s="123" t="n">
        <f aca="false">('15.1н'!N79+'15.2н'!N79+'15.3н'!N79)/3</f>
        <v>0</v>
      </c>
      <c r="O79" s="123" t="n">
        <f aca="false">('15.1н'!O79+'15.2н'!O79+'15.3н'!O79)/3</f>
        <v>0</v>
      </c>
      <c r="P79" s="123" t="n">
        <f aca="false">('15.1н'!P79+'15.2н'!P79+'15.3н'!P79)/3</f>
        <v>0</v>
      </c>
      <c r="Q79" s="123" t="n">
        <f aca="false">('15.1н'!Q79+'15.2н'!Q79+'15.3н'!Q79)/3</f>
        <v>0</v>
      </c>
      <c r="R79" s="123" t="n">
        <f aca="false">('15.1н'!B79+'15.2н'!B79+'15.3н'!B79)/3</f>
        <v>0.459902122027186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23" t="e">
        <f aca="false">('15.1н'!#ref!+'15.2н'!#ref!+'15.3н'!#ref!)/3</f>
        <v>#VALUE!</v>
      </c>
      <c r="D80" s="123" t="e">
        <f aca="false">('15.1н'!#ref!+'15.2н'!#ref!+'15.3н'!#ref!)/3</f>
        <v>#VALUE!</v>
      </c>
      <c r="E80" s="123" t="n">
        <f aca="false">('15.1н'!E80+'15.2н'!E80+'15.3н'!E80)/3</f>
        <v>0</v>
      </c>
      <c r="F80" s="123" t="n">
        <f aca="false">('15.1н'!F80+'15.2н'!F80+'15.3н'!F80)/3</f>
        <v>0</v>
      </c>
      <c r="G80" s="123" t="n">
        <f aca="false">('15.1н'!G80+'15.2н'!G80+'15.3н'!G80)/3</f>
        <v>0</v>
      </c>
      <c r="H80" s="123" t="n">
        <f aca="false">('15.1н'!H80+'15.2н'!H80+'15.3н'!H80)/3</f>
        <v>0</v>
      </c>
      <c r="I80" s="123" t="n">
        <f aca="false">('15.1н'!I80+'15.2н'!I80+'15.3н'!I80)/3</f>
        <v>0</v>
      </c>
      <c r="J80" s="123" t="n">
        <f aca="false">('15.1н'!J80+'15.2н'!J80+'15.3н'!J80)/3</f>
        <v>0</v>
      </c>
      <c r="K80" s="123" t="n">
        <f aca="false">('15.1н'!K80+'15.2н'!K80+'15.3н'!K80)/3</f>
        <v>0</v>
      </c>
      <c r="L80" s="123" t="n">
        <f aca="false">('15.1н'!L80+'15.2н'!L80+'15.3н'!L80)/3</f>
        <v>0</v>
      </c>
      <c r="M80" s="123" t="n">
        <f aca="false">('15.1н'!M80+'15.2н'!M80+'15.3н'!M80)/3</f>
        <v>0</v>
      </c>
      <c r="N80" s="123" t="n">
        <f aca="false">('15.1н'!N80+'15.2н'!N80+'15.3н'!N80)/3</f>
        <v>0</v>
      </c>
      <c r="O80" s="123" t="n">
        <f aca="false">('15.1н'!O80+'15.2н'!O80+'15.3н'!O80)/3</f>
        <v>0</v>
      </c>
      <c r="P80" s="123" t="n">
        <f aca="false">('15.1н'!P80+'15.2н'!P80+'15.3н'!P80)/3</f>
        <v>0</v>
      </c>
      <c r="Q80" s="123" t="n">
        <f aca="false">('15.1н'!Q80+'15.2н'!Q80+'15.3н'!Q80)/3</f>
        <v>0</v>
      </c>
      <c r="R80" s="123" t="n">
        <f aca="false">('15.1н'!B80+'15.2н'!B80+'15.3н'!B80)/3</f>
        <v>0.617012834042342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23" t="e">
        <f aca="false">('15.1н'!#ref!+'15.2н'!#ref!+'15.3н'!#ref!)/3</f>
        <v>#VALUE!</v>
      </c>
      <c r="D81" s="123" t="e">
        <f aca="false">('15.1н'!#ref!+'15.2н'!#ref!+'15.3н'!#ref!)/3</f>
        <v>#VALUE!</v>
      </c>
      <c r="E81" s="123" t="n">
        <f aca="false">('15.1н'!E81+'15.2н'!E81+'15.3н'!E81)/3</f>
        <v>0</v>
      </c>
      <c r="F81" s="123" t="n">
        <f aca="false">('15.1н'!F81+'15.2н'!F81+'15.3н'!F81)/3</f>
        <v>0</v>
      </c>
      <c r="G81" s="123" t="n">
        <f aca="false">('15.1н'!G81+'15.2н'!G81+'15.3н'!G81)/3</f>
        <v>0</v>
      </c>
      <c r="H81" s="123" t="n">
        <f aca="false">('15.1н'!H81+'15.2н'!H81+'15.3н'!H81)/3</f>
        <v>0</v>
      </c>
      <c r="I81" s="123" t="n">
        <f aca="false">('15.1н'!I81+'15.2н'!I81+'15.3н'!I81)/3</f>
        <v>0</v>
      </c>
      <c r="J81" s="123" t="n">
        <f aca="false">('15.1н'!J81+'15.2н'!J81+'15.3н'!J81)/3</f>
        <v>0</v>
      </c>
      <c r="K81" s="123" t="n">
        <f aca="false">('15.1н'!K81+'15.2н'!K81+'15.3н'!K81)/3</f>
        <v>0</v>
      </c>
      <c r="L81" s="123" t="n">
        <f aca="false">('15.1н'!L81+'15.2н'!L81+'15.3н'!L81)/3</f>
        <v>0</v>
      </c>
      <c r="M81" s="123" t="n">
        <f aca="false">('15.1н'!M81+'15.2н'!M81+'15.3н'!M81)/3</f>
        <v>0</v>
      </c>
      <c r="N81" s="123" t="n">
        <f aca="false">('15.1н'!N81+'15.2н'!N81+'15.3н'!N81)/3</f>
        <v>0</v>
      </c>
      <c r="O81" s="123" t="n">
        <f aca="false">('15.1н'!O81+'15.2н'!O81+'15.3н'!O81)/3</f>
        <v>0</v>
      </c>
      <c r="P81" s="123" t="n">
        <f aca="false">('15.1н'!P81+'15.2н'!P81+'15.3н'!P81)/3</f>
        <v>0</v>
      </c>
      <c r="Q81" s="123" t="n">
        <f aca="false">('15.1н'!Q81+'15.2н'!Q81+'15.3н'!Q81)/3</f>
        <v>0</v>
      </c>
      <c r="R81" s="123" t="n">
        <f aca="false">('15.1н'!B81+'15.2н'!B81+'15.3н'!B81)/3</f>
        <v>0.631605377353619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3" t="e">
        <f aca="false">('15.1н'!#ref!+'15.2н'!#ref!+'15.3н'!#ref!)/3</f>
        <v>#VALUE!</v>
      </c>
      <c r="D82" s="123" t="e">
        <f aca="false">('15.1н'!#ref!+'15.2н'!#ref!+'15.3н'!#ref!)/3</f>
        <v>#VALUE!</v>
      </c>
      <c r="E82" s="123" t="n">
        <f aca="false">('15.1н'!E82+'15.2н'!E82+'15.3н'!E82)/3</f>
        <v>0</v>
      </c>
      <c r="F82" s="123" t="n">
        <f aca="false">('15.1н'!F82+'15.2н'!F82+'15.3н'!F82)/3</f>
        <v>0</v>
      </c>
      <c r="G82" s="123" t="n">
        <f aca="false">('15.1н'!G82+'15.2н'!G82+'15.3н'!G82)/3</f>
        <v>0</v>
      </c>
      <c r="H82" s="123" t="n">
        <f aca="false">('15.1н'!H82+'15.2н'!H82+'15.3н'!H82)/3</f>
        <v>0</v>
      </c>
      <c r="I82" s="123" t="n">
        <f aca="false">('15.1н'!I82+'15.2н'!I82+'15.3н'!I82)/3</f>
        <v>0</v>
      </c>
      <c r="J82" s="123" t="n">
        <f aca="false">('15.1н'!J82+'15.2н'!J82+'15.3н'!J82)/3</f>
        <v>0</v>
      </c>
      <c r="K82" s="123" t="n">
        <f aca="false">('15.1н'!K82+'15.2н'!K82+'15.3н'!K82)/3</f>
        <v>0</v>
      </c>
      <c r="L82" s="123" t="n">
        <f aca="false">('15.1н'!L82+'15.2н'!L82+'15.3н'!L82)/3</f>
        <v>0</v>
      </c>
      <c r="M82" s="123" t="n">
        <f aca="false">('15.1н'!M82+'15.2н'!M82+'15.3н'!M82)/3</f>
        <v>0</v>
      </c>
      <c r="N82" s="123" t="n">
        <f aca="false">('15.1н'!N82+'15.2н'!N82+'15.3н'!N82)/3</f>
        <v>0</v>
      </c>
      <c r="O82" s="123" t="n">
        <f aca="false">('15.1н'!O82+'15.2н'!O82+'15.3н'!O82)/3</f>
        <v>0</v>
      </c>
      <c r="P82" s="123" t="n">
        <f aca="false">('15.1н'!P82+'15.2н'!P82+'15.3н'!P82)/3</f>
        <v>0</v>
      </c>
      <c r="Q82" s="123" t="n">
        <f aca="false">('15.1н'!Q82+'15.2н'!Q82+'15.3н'!Q82)/3</f>
        <v>0</v>
      </c>
      <c r="R82" s="123" t="n">
        <f aca="false">('15.1н'!B82+'15.2н'!B82+'15.3н'!B82)/3</f>
        <v>0.327364980902188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3" t="e">
        <f aca="false">('15.1н'!#ref!+'15.2н'!#ref!+'15.3н'!#ref!)/3</f>
        <v>#VALUE!</v>
      </c>
      <c r="D83" s="123" t="e">
        <f aca="false">('15.1н'!#ref!+'15.2н'!#ref!+'15.3н'!#ref!)/3</f>
        <v>#VALUE!</v>
      </c>
      <c r="E83" s="123" t="n">
        <f aca="false">('15.1н'!E83+'15.2н'!E83+'15.3н'!E83)/3</f>
        <v>0</v>
      </c>
      <c r="F83" s="123" t="n">
        <f aca="false">('15.1н'!F83+'15.2н'!F83+'15.3н'!F83)/3</f>
        <v>0</v>
      </c>
      <c r="G83" s="123" t="n">
        <f aca="false">('15.1н'!G83+'15.2н'!G83+'15.3н'!G83)/3</f>
        <v>0</v>
      </c>
      <c r="H83" s="123" t="n">
        <f aca="false">('15.1н'!H83+'15.2н'!H83+'15.3н'!H83)/3</f>
        <v>0</v>
      </c>
      <c r="I83" s="123" t="n">
        <f aca="false">('15.1н'!I83+'15.2н'!I83+'15.3н'!I83)/3</f>
        <v>0</v>
      </c>
      <c r="J83" s="123" t="n">
        <f aca="false">('15.1н'!J83+'15.2н'!J83+'15.3н'!J83)/3</f>
        <v>0</v>
      </c>
      <c r="K83" s="123" t="n">
        <f aca="false">('15.1н'!K83+'15.2н'!K83+'15.3н'!K83)/3</f>
        <v>0</v>
      </c>
      <c r="L83" s="123" t="n">
        <f aca="false">('15.1н'!L83+'15.2н'!L83+'15.3н'!L83)/3</f>
        <v>0</v>
      </c>
      <c r="M83" s="123" t="n">
        <f aca="false">('15.1н'!M83+'15.2н'!M83+'15.3н'!M83)/3</f>
        <v>0</v>
      </c>
      <c r="N83" s="123" t="n">
        <f aca="false">('15.1н'!N83+'15.2н'!N83+'15.3н'!N83)/3</f>
        <v>0</v>
      </c>
      <c r="O83" s="123" t="n">
        <f aca="false">('15.1н'!O83+'15.2н'!O83+'15.3н'!O83)/3</f>
        <v>0</v>
      </c>
      <c r="P83" s="123" t="n">
        <f aca="false">('15.1н'!P83+'15.2н'!P83+'15.3н'!P83)/3</f>
        <v>0</v>
      </c>
      <c r="Q83" s="123" t="n">
        <f aca="false">('15.1н'!Q83+'15.2н'!Q83+'15.3н'!Q83)/3</f>
        <v>0</v>
      </c>
      <c r="R83" s="123" t="n">
        <f aca="false">('15.1н'!B83+'15.2н'!B83+'15.3н'!B83)/3</f>
        <v>0.613057002832933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7E4BD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Q77" activeCellId="1" sqref="C1:C83 Q7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.15"/>
    <col collapsed="false" customWidth="true" hidden="true" outlineLevel="0" max="14" min="7" style="0" width="10.16"/>
  </cols>
  <sheetData>
    <row r="1" customFormat="false" ht="15.75" hidden="false" customHeight="false" outlineLevel="0" collapsed="false">
      <c r="A1" s="1"/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7" t="n">
        <v>2010</v>
      </c>
      <c r="H1" s="7" t="n">
        <v>2011</v>
      </c>
      <c r="I1" s="7" t="n">
        <v>2012</v>
      </c>
      <c r="J1" s="7" t="n">
        <v>2013</v>
      </c>
      <c r="K1" s="7" t="n">
        <v>2014</v>
      </c>
      <c r="L1" s="7" t="n">
        <v>2015</v>
      </c>
      <c r="M1" s="7" t="n">
        <v>2016</v>
      </c>
      <c r="N1" s="8" t="n">
        <v>2017</v>
      </c>
      <c r="O1" s="7" t="n">
        <v>2018</v>
      </c>
      <c r="P1" s="7" t="n">
        <v>2019</v>
      </c>
      <c r="Q1" s="7" t="n">
        <v>2020</v>
      </c>
    </row>
    <row r="2" customFormat="false" ht="15.75" hidden="false" customHeight="false" outlineLevel="0" collapsed="false">
      <c r="A2" s="1" t="s">
        <v>2</v>
      </c>
      <c r="B2" s="4" t="n">
        <v>1637</v>
      </c>
      <c r="C2" s="4" t="n">
        <v>1912</v>
      </c>
      <c r="D2" s="4" t="n">
        <v>2519</v>
      </c>
      <c r="E2" s="4" t="n">
        <v>3768</v>
      </c>
      <c r="F2" s="4" t="n">
        <v>3773</v>
      </c>
      <c r="G2" s="4" t="n">
        <v>3841</v>
      </c>
      <c r="H2" s="4" t="n">
        <v>4186</v>
      </c>
      <c r="I2" s="4" t="n">
        <v>5128</v>
      </c>
      <c r="J2" s="4" t="n">
        <v>5964</v>
      </c>
      <c r="K2" s="4" t="n">
        <v>6280</v>
      </c>
      <c r="L2" s="4" t="n">
        <v>6811</v>
      </c>
      <c r="M2" s="4" t="n">
        <v>7279</v>
      </c>
      <c r="N2" s="4" t="n">
        <v>7902</v>
      </c>
      <c r="O2" s="4" t="n">
        <v>8429</v>
      </c>
      <c r="P2" s="4" t="n">
        <v>9038</v>
      </c>
      <c r="Q2" s="4" t="n">
        <v>9588</v>
      </c>
    </row>
    <row r="3" customFormat="false" ht="15.75" hidden="false" customHeight="false" outlineLevel="0" collapsed="false">
      <c r="A3" s="1" t="s">
        <v>3</v>
      </c>
      <c r="B3" s="4" t="n">
        <v>2187</v>
      </c>
      <c r="C3" s="4" t="n">
        <v>2761</v>
      </c>
      <c r="D3" s="4" t="n">
        <v>3601</v>
      </c>
      <c r="E3" s="4" t="n">
        <v>5292</v>
      </c>
      <c r="F3" s="4" t="n">
        <v>4903</v>
      </c>
      <c r="G3" s="4" t="n">
        <v>5632</v>
      </c>
      <c r="H3" s="4" t="n">
        <v>7204</v>
      </c>
      <c r="I3" s="4" t="n">
        <v>8188</v>
      </c>
      <c r="J3" s="4" t="n">
        <v>8907</v>
      </c>
      <c r="K3" s="4" t="n">
        <v>9645</v>
      </c>
      <c r="L3" s="4" t="n">
        <v>10537</v>
      </c>
      <c r="M3" s="4" t="n">
        <v>10687</v>
      </c>
      <c r="N3" s="4" t="n">
        <v>11332</v>
      </c>
      <c r="O3" s="4" t="n">
        <v>12120</v>
      </c>
      <c r="P3" s="4" t="n">
        <v>12816</v>
      </c>
      <c r="Q3" s="4" t="n">
        <v>8878</v>
      </c>
    </row>
    <row r="4" customFormat="false" ht="15.75" hidden="false" customHeight="false" outlineLevel="0" collapsed="false">
      <c r="A4" s="1" t="s">
        <v>4</v>
      </c>
      <c r="B4" s="4" t="n">
        <v>1554</v>
      </c>
      <c r="C4" s="4" t="n">
        <v>1864</v>
      </c>
      <c r="D4" s="4" t="n">
        <v>3108</v>
      </c>
      <c r="E4" s="4" t="n">
        <v>4795</v>
      </c>
      <c r="F4" s="4" t="n">
        <v>4704</v>
      </c>
      <c r="G4" s="4" t="n">
        <v>4865</v>
      </c>
      <c r="H4" s="4" t="n">
        <v>5820</v>
      </c>
      <c r="I4" s="4" t="n">
        <v>6620</v>
      </c>
      <c r="J4" s="4" t="n">
        <v>7315</v>
      </c>
      <c r="K4" s="4" t="n">
        <v>8285</v>
      </c>
      <c r="L4" s="4" t="n">
        <v>9539</v>
      </c>
      <c r="M4" s="4" t="n">
        <v>9866</v>
      </c>
      <c r="N4" s="4" t="n">
        <v>10530</v>
      </c>
      <c r="O4" s="4" t="n">
        <v>10837</v>
      </c>
      <c r="P4" s="4" t="n">
        <v>11583</v>
      </c>
      <c r="Q4" s="4" t="n">
        <v>9387</v>
      </c>
    </row>
    <row r="5" customFormat="false" ht="15.75" hidden="false" customHeight="false" outlineLevel="0" collapsed="false">
      <c r="A5" s="1" t="s">
        <v>5</v>
      </c>
      <c r="B5" s="4" t="n">
        <v>1844</v>
      </c>
      <c r="C5" s="4" t="n">
        <v>1925</v>
      </c>
      <c r="D5" s="4" t="n">
        <v>4355</v>
      </c>
      <c r="E5" s="4" t="n">
        <v>5574</v>
      </c>
      <c r="F5" s="4" t="n">
        <v>5001</v>
      </c>
      <c r="G5" s="4" t="n">
        <v>5081</v>
      </c>
      <c r="H5" s="4" t="n">
        <v>5751</v>
      </c>
      <c r="I5" s="4" t="n">
        <v>6990</v>
      </c>
      <c r="J5" s="4" t="n">
        <v>8498</v>
      </c>
      <c r="K5" s="4" t="n">
        <v>9572</v>
      </c>
      <c r="L5" s="4" t="n">
        <v>12119</v>
      </c>
      <c r="M5" s="4" t="n">
        <v>13268</v>
      </c>
      <c r="N5" s="4" t="n">
        <v>14932</v>
      </c>
      <c r="O5" s="4" t="n">
        <v>16345</v>
      </c>
      <c r="P5" s="4" t="n">
        <v>18076</v>
      </c>
      <c r="Q5" s="4" t="n">
        <v>15416</v>
      </c>
    </row>
    <row r="6" customFormat="false" ht="15.75" hidden="false" customHeight="false" outlineLevel="0" collapsed="false">
      <c r="A6" s="1" t="s">
        <v>6</v>
      </c>
      <c r="B6" s="4" t="n">
        <v>1061</v>
      </c>
      <c r="C6" s="4" t="n">
        <v>1407</v>
      </c>
      <c r="D6" s="4" t="n">
        <v>1875</v>
      </c>
      <c r="E6" s="4" t="n">
        <v>2628</v>
      </c>
      <c r="F6" s="4" t="n">
        <v>2153</v>
      </c>
      <c r="G6" s="4" t="n">
        <v>2586</v>
      </c>
      <c r="H6" s="4" t="n">
        <v>3345</v>
      </c>
      <c r="I6" s="4" t="n">
        <v>4094</v>
      </c>
      <c r="J6" s="4" t="n">
        <v>4915</v>
      </c>
      <c r="K6" s="4" t="n">
        <v>5397</v>
      </c>
      <c r="L6" s="4" t="n">
        <v>5159</v>
      </c>
      <c r="M6" s="4" t="n">
        <v>5325</v>
      </c>
      <c r="N6" s="4" t="n">
        <v>5808</v>
      </c>
      <c r="O6" s="4" t="n">
        <v>6473</v>
      </c>
      <c r="P6" s="4" t="n">
        <v>7146</v>
      </c>
      <c r="Q6" s="4" t="n">
        <v>6837</v>
      </c>
    </row>
    <row r="7" customFormat="false" ht="15.75" hidden="false" customHeight="false" outlineLevel="0" collapsed="false">
      <c r="A7" s="1" t="s">
        <v>7</v>
      </c>
      <c r="B7" s="4" t="n">
        <v>979</v>
      </c>
      <c r="C7" s="4" t="n">
        <v>1321</v>
      </c>
      <c r="D7" s="4" t="n">
        <v>1809</v>
      </c>
      <c r="E7" s="4" t="n">
        <v>2422</v>
      </c>
      <c r="F7" s="4" t="n">
        <v>2574</v>
      </c>
      <c r="G7" s="4" t="n">
        <v>3010</v>
      </c>
      <c r="H7" s="4" t="n">
        <v>3501</v>
      </c>
      <c r="I7" s="4" t="n">
        <v>3799</v>
      </c>
      <c r="J7" s="4" t="n">
        <v>4238</v>
      </c>
      <c r="K7" s="4" t="n">
        <v>4775</v>
      </c>
      <c r="L7" s="4" t="n">
        <v>6687</v>
      </c>
      <c r="M7" s="4" t="n">
        <v>7175</v>
      </c>
      <c r="N7" s="4" t="n">
        <v>8237</v>
      </c>
      <c r="O7" s="4" t="n">
        <v>8815</v>
      </c>
      <c r="P7" s="4" t="n">
        <v>10801</v>
      </c>
      <c r="Q7" s="4" t="n">
        <v>9465</v>
      </c>
    </row>
    <row r="8" customFormat="false" ht="15.75" hidden="false" customHeight="false" outlineLevel="0" collapsed="false">
      <c r="A8" s="1" t="s">
        <v>8</v>
      </c>
      <c r="B8" s="4" t="n">
        <v>829</v>
      </c>
      <c r="C8" s="4" t="n">
        <v>1097</v>
      </c>
      <c r="D8" s="4" t="n">
        <v>1379</v>
      </c>
      <c r="E8" s="4" t="n">
        <v>1963</v>
      </c>
      <c r="F8" s="4" t="n">
        <v>2048</v>
      </c>
      <c r="G8" s="4" t="n">
        <v>2224</v>
      </c>
      <c r="H8" s="4" t="n">
        <v>2682</v>
      </c>
      <c r="I8" s="4" t="n">
        <v>2869</v>
      </c>
      <c r="J8" s="4" t="n">
        <v>3280</v>
      </c>
      <c r="K8" s="4" t="n">
        <v>3449</v>
      </c>
      <c r="L8" s="4" t="n">
        <v>3786</v>
      </c>
      <c r="M8" s="4" t="n">
        <v>4095</v>
      </c>
      <c r="N8" s="4" t="n">
        <v>4189</v>
      </c>
      <c r="O8" s="4" t="n">
        <v>4444</v>
      </c>
      <c r="P8" s="4" t="n">
        <v>4774</v>
      </c>
      <c r="Q8" s="4" t="n">
        <v>3699</v>
      </c>
    </row>
    <row r="9" customFormat="false" ht="15.75" hidden="false" customHeight="false" outlineLevel="0" collapsed="false">
      <c r="A9" s="1" t="s">
        <v>9</v>
      </c>
      <c r="B9" s="4" t="n">
        <v>1265</v>
      </c>
      <c r="C9" s="4" t="n">
        <v>1651</v>
      </c>
      <c r="D9" s="4" t="n">
        <v>2077</v>
      </c>
      <c r="E9" s="4" t="n">
        <v>2954</v>
      </c>
      <c r="F9" s="4" t="n">
        <v>2993</v>
      </c>
      <c r="G9" s="4" t="n">
        <v>2945</v>
      </c>
      <c r="H9" s="4" t="n">
        <v>3360</v>
      </c>
      <c r="I9" s="4" t="n">
        <v>3857</v>
      </c>
      <c r="J9" s="4" t="n">
        <v>4431</v>
      </c>
      <c r="K9" s="4" t="n">
        <v>4771</v>
      </c>
      <c r="L9" s="4" t="n">
        <v>5382</v>
      </c>
      <c r="M9" s="4" t="n">
        <v>5776</v>
      </c>
      <c r="N9" s="4" t="n">
        <v>6138</v>
      </c>
      <c r="O9" s="4" t="n">
        <v>6298</v>
      </c>
      <c r="P9" s="4" t="n">
        <v>6773</v>
      </c>
      <c r="Q9" s="4" t="n">
        <v>6187</v>
      </c>
    </row>
    <row r="10" customFormat="false" ht="15.75" hidden="false" customHeight="false" outlineLevel="0" collapsed="false">
      <c r="A10" s="1" t="s">
        <v>10</v>
      </c>
      <c r="B10" s="4" t="n">
        <v>1584</v>
      </c>
      <c r="C10" s="4" t="n">
        <v>1910</v>
      </c>
      <c r="D10" s="4" t="n">
        <v>2287</v>
      </c>
      <c r="E10" s="4" t="n">
        <v>3194</v>
      </c>
      <c r="F10" s="4" t="n">
        <v>3239</v>
      </c>
      <c r="G10" s="4" t="n">
        <v>3519</v>
      </c>
      <c r="H10" s="4" t="n">
        <v>4183</v>
      </c>
      <c r="I10" s="4" t="n">
        <v>4600</v>
      </c>
      <c r="J10" s="4" t="n">
        <v>5264</v>
      </c>
      <c r="K10" s="4" t="n">
        <v>5794</v>
      </c>
      <c r="L10" s="4" t="n">
        <v>6411</v>
      </c>
      <c r="M10" s="4" t="n">
        <v>6571</v>
      </c>
      <c r="N10" s="4" t="n">
        <v>6895</v>
      </c>
      <c r="O10" s="4" t="n">
        <v>7329</v>
      </c>
      <c r="P10" s="4" t="n">
        <v>8007</v>
      </c>
      <c r="Q10" s="4" t="n">
        <v>6702</v>
      </c>
    </row>
    <row r="11" customFormat="false" ht="15.75" hidden="false" customHeight="false" outlineLevel="0" collapsed="false">
      <c r="A11" s="1" t="s">
        <v>11</v>
      </c>
      <c r="B11" s="4" t="n">
        <v>14998</v>
      </c>
      <c r="C11" s="4" t="n">
        <v>18661</v>
      </c>
      <c r="D11" s="4" t="n">
        <v>29766</v>
      </c>
      <c r="E11" s="4" t="n">
        <v>42390</v>
      </c>
      <c r="F11" s="4" t="n">
        <v>39615</v>
      </c>
      <c r="G11" s="4" t="n">
        <v>43951</v>
      </c>
      <c r="H11" s="4" t="n">
        <v>49658</v>
      </c>
      <c r="I11" s="4" t="n">
        <v>59668</v>
      </c>
      <c r="J11" s="4" t="n">
        <v>66296</v>
      </c>
      <c r="K11" s="4" t="n">
        <v>74060</v>
      </c>
      <c r="L11" s="4" t="n">
        <v>78603</v>
      </c>
      <c r="M11" s="4" t="n">
        <v>87456</v>
      </c>
      <c r="N11" s="4" t="n">
        <v>100649</v>
      </c>
      <c r="O11" s="4" t="n">
        <v>113372</v>
      </c>
      <c r="P11" s="4" t="n">
        <v>131130</v>
      </c>
      <c r="Q11" s="4" t="n">
        <v>101664</v>
      </c>
    </row>
    <row r="12" customFormat="false" ht="15.75" hidden="false" customHeight="false" outlineLevel="0" collapsed="false">
      <c r="A12" s="1" t="s">
        <v>12</v>
      </c>
      <c r="B12" s="4" t="n">
        <v>1174</v>
      </c>
      <c r="C12" s="4" t="n">
        <v>1382</v>
      </c>
      <c r="D12" s="4" t="n">
        <v>1577</v>
      </c>
      <c r="E12" s="4" t="n">
        <v>1997</v>
      </c>
      <c r="F12" s="4" t="n">
        <v>1931</v>
      </c>
      <c r="G12" s="4" t="n">
        <v>2352</v>
      </c>
      <c r="H12" s="4" t="n">
        <v>2947</v>
      </c>
      <c r="I12" s="4" t="n">
        <v>3092</v>
      </c>
      <c r="J12" s="4" t="n">
        <v>3605</v>
      </c>
      <c r="K12" s="4" t="n">
        <v>3769</v>
      </c>
      <c r="L12" s="4" t="n">
        <v>4042</v>
      </c>
      <c r="M12" s="4" t="n">
        <v>3815</v>
      </c>
      <c r="N12" s="4" t="n">
        <v>3934</v>
      </c>
      <c r="O12" s="4" t="n">
        <v>4077</v>
      </c>
      <c r="P12" s="4" t="n">
        <v>4349</v>
      </c>
      <c r="Q12" s="4" t="n">
        <v>3580</v>
      </c>
    </row>
    <row r="13" customFormat="false" ht="15.75" hidden="false" customHeight="false" outlineLevel="0" collapsed="false">
      <c r="A13" s="1" t="s">
        <v>13</v>
      </c>
      <c r="B13" s="4" t="n">
        <v>1135</v>
      </c>
      <c r="C13" s="4" t="n">
        <v>1466</v>
      </c>
      <c r="D13" s="4" t="n">
        <v>1998</v>
      </c>
      <c r="E13" s="4" t="n">
        <v>2949</v>
      </c>
      <c r="F13" s="4" t="n">
        <v>3031</v>
      </c>
      <c r="G13" s="4" t="n">
        <v>3130</v>
      </c>
      <c r="H13" s="4" t="n">
        <v>3713</v>
      </c>
      <c r="I13" s="4" t="n">
        <v>4330</v>
      </c>
      <c r="J13" s="4" t="n">
        <v>4861</v>
      </c>
      <c r="K13" s="4" t="n">
        <v>5418</v>
      </c>
      <c r="L13" s="4" t="n">
        <v>5938</v>
      </c>
      <c r="M13" s="4" t="n">
        <v>5533</v>
      </c>
      <c r="N13" s="4" t="n">
        <v>6104</v>
      </c>
      <c r="O13" s="4" t="n">
        <v>6453</v>
      </c>
      <c r="P13" s="4" t="n">
        <v>6980</v>
      </c>
      <c r="Q13" s="4" t="n">
        <v>7025</v>
      </c>
    </row>
    <row r="14" customFormat="false" ht="15.75" hidden="false" customHeight="false" outlineLevel="0" collapsed="false">
      <c r="A14" s="1" t="s">
        <v>14</v>
      </c>
      <c r="B14" s="4" t="n">
        <v>873</v>
      </c>
      <c r="C14" s="4" t="n">
        <v>1012</v>
      </c>
      <c r="D14" s="4" t="n">
        <v>2362</v>
      </c>
      <c r="E14" s="4" t="n">
        <v>2973</v>
      </c>
      <c r="F14" s="4" t="n">
        <v>3093</v>
      </c>
      <c r="G14" s="4" t="n">
        <v>3642</v>
      </c>
      <c r="H14" s="4" t="n">
        <v>4428</v>
      </c>
      <c r="I14" s="4" t="n">
        <v>5042</v>
      </c>
      <c r="J14" s="4" t="n">
        <v>5786</v>
      </c>
      <c r="K14" s="4" t="n">
        <v>6368</v>
      </c>
      <c r="L14" s="4" t="n">
        <v>6586</v>
      </c>
      <c r="M14" s="4" t="n">
        <v>6443</v>
      </c>
      <c r="N14" s="4" t="n">
        <v>6536</v>
      </c>
      <c r="O14" s="4" t="n">
        <v>6959</v>
      </c>
      <c r="P14" s="4" t="n">
        <v>7284</v>
      </c>
      <c r="Q14" s="4" t="n">
        <v>5680</v>
      </c>
    </row>
    <row r="15" customFormat="false" ht="15.75" hidden="false" customHeight="false" outlineLevel="0" collapsed="false">
      <c r="A15" s="1" t="s">
        <v>15</v>
      </c>
      <c r="B15" s="4" t="n">
        <v>946</v>
      </c>
      <c r="C15" s="4" t="n">
        <v>1165</v>
      </c>
      <c r="D15" s="4" t="n">
        <v>1507</v>
      </c>
      <c r="E15" s="4" t="n">
        <v>2228</v>
      </c>
      <c r="F15" s="4" t="n">
        <v>2151</v>
      </c>
      <c r="G15" s="4" t="n">
        <v>2176</v>
      </c>
      <c r="H15" s="4" t="n">
        <v>2666</v>
      </c>
      <c r="I15" s="4" t="n">
        <v>3035</v>
      </c>
      <c r="J15" s="4" t="n">
        <v>3513</v>
      </c>
      <c r="K15" s="4" t="n">
        <v>4154</v>
      </c>
      <c r="L15" s="4" t="n">
        <v>4618</v>
      </c>
      <c r="M15" s="4" t="n">
        <v>4824</v>
      </c>
      <c r="N15" s="4" t="n">
        <v>5235</v>
      </c>
      <c r="O15" s="4" t="n">
        <v>5805</v>
      </c>
      <c r="P15" s="4" t="n">
        <v>6283</v>
      </c>
      <c r="Q15" s="4" t="n">
        <v>5706</v>
      </c>
    </row>
    <row r="16" customFormat="false" ht="15.75" hidden="false" customHeight="false" outlineLevel="0" collapsed="false">
      <c r="A16" s="1" t="s">
        <v>16</v>
      </c>
      <c r="B16" s="4" t="n">
        <v>2174</v>
      </c>
      <c r="C16" s="4" t="n">
        <v>2863</v>
      </c>
      <c r="D16" s="4" t="n">
        <v>3334</v>
      </c>
      <c r="E16" s="4" t="n">
        <v>4323</v>
      </c>
      <c r="F16" s="4" t="n">
        <v>4652</v>
      </c>
      <c r="G16" s="4" t="n">
        <v>5087</v>
      </c>
      <c r="H16" s="4" t="n">
        <v>5641</v>
      </c>
      <c r="I16" s="4" t="n">
        <v>6172</v>
      </c>
      <c r="J16" s="4" t="n">
        <v>6791</v>
      </c>
      <c r="K16" s="4" t="n">
        <v>7419</v>
      </c>
      <c r="L16" s="4" t="n">
        <v>8010</v>
      </c>
      <c r="M16" s="4" t="n">
        <v>7830</v>
      </c>
      <c r="N16" s="4" t="n">
        <v>8320</v>
      </c>
      <c r="O16" s="4" t="n">
        <v>8683</v>
      </c>
      <c r="P16" s="4" t="n">
        <v>9248</v>
      </c>
      <c r="Q16" s="4" t="n">
        <v>7976</v>
      </c>
    </row>
    <row r="17" customFormat="false" ht="15.75" hidden="false" customHeight="false" outlineLevel="0" collapsed="false">
      <c r="A17" s="1" t="s">
        <v>17</v>
      </c>
      <c r="B17" s="4" t="n">
        <v>812</v>
      </c>
      <c r="C17" s="4" t="n">
        <v>910</v>
      </c>
      <c r="D17" s="4" t="n">
        <v>2636</v>
      </c>
      <c r="E17" s="4" t="n">
        <v>3731</v>
      </c>
      <c r="F17" s="4" t="n">
        <v>3664</v>
      </c>
      <c r="G17" s="4" t="n">
        <v>4083</v>
      </c>
      <c r="H17" s="4" t="n">
        <v>4232</v>
      </c>
      <c r="I17" s="4" t="n">
        <v>4286</v>
      </c>
      <c r="J17" s="4" t="n">
        <v>4412</v>
      </c>
      <c r="K17" s="4" t="n">
        <v>4930</v>
      </c>
      <c r="L17" s="4" t="n">
        <v>6379</v>
      </c>
      <c r="M17" s="4" t="n">
        <v>7481</v>
      </c>
      <c r="N17" s="4" t="n">
        <v>8099</v>
      </c>
      <c r="O17" s="4" t="n">
        <v>8483</v>
      </c>
      <c r="P17" s="4" t="n">
        <v>8992</v>
      </c>
      <c r="Q17" s="4" t="n">
        <v>8081</v>
      </c>
    </row>
    <row r="18" customFormat="false" ht="15.75" hidden="false" customHeight="false" outlineLevel="0" collapsed="false">
      <c r="A18" s="1" t="s">
        <v>18</v>
      </c>
      <c r="B18" s="4" t="n">
        <v>2021</v>
      </c>
      <c r="C18" s="4" t="n">
        <v>2593</v>
      </c>
      <c r="D18" s="4" t="n">
        <v>4625</v>
      </c>
      <c r="E18" s="4" t="n">
        <v>5961</v>
      </c>
      <c r="F18" s="4" t="n">
        <v>5873</v>
      </c>
      <c r="G18" s="4" t="n">
        <v>6195</v>
      </c>
      <c r="H18" s="4" t="n">
        <v>6583</v>
      </c>
      <c r="I18" s="4" t="n">
        <v>7396</v>
      </c>
      <c r="J18" s="4" t="n">
        <v>8059</v>
      </c>
      <c r="K18" s="4" t="n">
        <v>8669</v>
      </c>
      <c r="L18" s="4" t="n">
        <v>8335</v>
      </c>
      <c r="M18" s="4" t="n">
        <v>9164</v>
      </c>
      <c r="N18" s="4" t="n">
        <v>9576</v>
      </c>
      <c r="O18" s="4" t="n">
        <v>10615</v>
      </c>
      <c r="P18" s="4" t="n">
        <v>13240</v>
      </c>
      <c r="Q18" s="4" t="n">
        <v>12037</v>
      </c>
    </row>
    <row r="19" customFormat="false" ht="15.75" hidden="false" customHeight="false" outlineLevel="0" collapsed="false">
      <c r="A19" s="1" t="s">
        <v>19</v>
      </c>
      <c r="B19" s="4" t="n">
        <v>66289</v>
      </c>
      <c r="C19" s="4" t="n">
        <v>82527</v>
      </c>
      <c r="D19" s="4" t="n">
        <v>95597</v>
      </c>
      <c r="E19" s="4" t="n">
        <v>112044</v>
      </c>
      <c r="F19" s="4" t="n">
        <v>117688</v>
      </c>
      <c r="G19" s="4" t="n">
        <v>120010</v>
      </c>
      <c r="H19" s="4" t="n">
        <v>135180</v>
      </c>
      <c r="I19" s="4" t="n">
        <v>145426</v>
      </c>
      <c r="J19" s="4" t="n">
        <v>165049</v>
      </c>
      <c r="K19" s="4" t="n">
        <v>174126</v>
      </c>
      <c r="L19" s="4" t="n">
        <v>175231</v>
      </c>
      <c r="M19" s="4" t="n">
        <v>160879</v>
      </c>
      <c r="N19" s="4" t="n">
        <v>164595</v>
      </c>
      <c r="O19" s="4" t="n">
        <v>182610</v>
      </c>
      <c r="P19" s="4" t="n">
        <v>202025</v>
      </c>
      <c r="Q19" s="4" t="n">
        <v>256364</v>
      </c>
    </row>
    <row r="20" customFormat="false" ht="15.75" hidden="false" customHeight="false" outlineLevel="0" collapsed="false">
      <c r="A20" s="1" t="s">
        <v>20</v>
      </c>
      <c r="B20" s="4" t="n">
        <v>1115</v>
      </c>
      <c r="C20" s="4" t="n">
        <v>1369</v>
      </c>
      <c r="D20" s="4" t="n">
        <v>1643</v>
      </c>
      <c r="E20" s="4" t="n">
        <v>1888</v>
      </c>
      <c r="F20" s="4" t="n">
        <v>1896</v>
      </c>
      <c r="G20" s="4" t="n">
        <v>2071</v>
      </c>
      <c r="H20" s="4" t="n">
        <v>2454</v>
      </c>
      <c r="I20" s="4" t="n">
        <v>2837</v>
      </c>
      <c r="J20" s="4" t="n">
        <v>3106</v>
      </c>
      <c r="K20" s="4" t="n">
        <v>3603</v>
      </c>
      <c r="L20" s="4" t="n">
        <v>4111</v>
      </c>
      <c r="M20" s="4" t="n">
        <v>4552</v>
      </c>
      <c r="N20" s="4" t="n">
        <v>4783</v>
      </c>
      <c r="O20" s="4" t="n">
        <v>4969</v>
      </c>
      <c r="P20" s="4" t="n">
        <v>5485</v>
      </c>
      <c r="Q20" s="4" t="n">
        <v>5752</v>
      </c>
    </row>
    <row r="21" customFormat="false" ht="15.75" hidden="false" customHeight="false" outlineLevel="0" collapsed="false">
      <c r="A21" s="1" t="s">
        <v>21</v>
      </c>
      <c r="B21" s="4" t="n">
        <v>2007</v>
      </c>
      <c r="C21" s="4" t="n">
        <v>2684</v>
      </c>
      <c r="D21" s="4" t="n">
        <v>3186</v>
      </c>
      <c r="E21" s="4" t="n">
        <v>3839</v>
      </c>
      <c r="F21" s="4" t="n">
        <v>4475</v>
      </c>
      <c r="G21" s="4" t="n">
        <v>4990</v>
      </c>
      <c r="H21" s="4" t="n">
        <v>6292</v>
      </c>
      <c r="I21" s="4" t="n">
        <v>6860</v>
      </c>
      <c r="J21" s="4" t="n">
        <v>7477</v>
      </c>
      <c r="K21" s="4" t="n">
        <v>7895</v>
      </c>
      <c r="L21" s="4" t="n">
        <v>7995</v>
      </c>
      <c r="M21" s="4" t="n">
        <v>7885</v>
      </c>
      <c r="N21" s="4" t="n">
        <v>8130</v>
      </c>
      <c r="O21" s="4" t="n">
        <v>8449</v>
      </c>
      <c r="P21" s="4" t="n">
        <v>9228</v>
      </c>
      <c r="Q21" s="4" t="n">
        <v>9455</v>
      </c>
    </row>
    <row r="22" customFormat="false" ht="15.75" hidden="false" customHeight="false" outlineLevel="0" collapsed="false">
      <c r="A22" s="1" t="s">
        <v>22</v>
      </c>
      <c r="B22" s="4" t="n">
        <v>2303</v>
      </c>
      <c r="C22" s="4" t="n">
        <v>2671</v>
      </c>
      <c r="D22" s="4" t="n">
        <v>3674</v>
      </c>
      <c r="E22" s="4" t="n">
        <v>4968</v>
      </c>
      <c r="F22" s="4" t="n">
        <v>5200</v>
      </c>
      <c r="G22" s="4" t="n">
        <v>5546</v>
      </c>
      <c r="H22" s="4" t="n">
        <v>7174</v>
      </c>
      <c r="I22" s="4" t="n">
        <v>8425</v>
      </c>
      <c r="J22" s="4" t="n">
        <v>9323</v>
      </c>
      <c r="K22" s="4" t="n">
        <v>10692</v>
      </c>
      <c r="L22" s="4" t="n">
        <v>12031</v>
      </c>
      <c r="M22" s="4" t="n">
        <v>13010</v>
      </c>
      <c r="N22" s="4" t="n">
        <v>14456</v>
      </c>
      <c r="O22" s="4" t="n">
        <v>15451</v>
      </c>
      <c r="P22" s="4" t="n">
        <v>16250</v>
      </c>
      <c r="Q22" s="4" t="n">
        <v>13622</v>
      </c>
    </row>
    <row r="23" customFormat="false" ht="15.75" hidden="false" customHeight="false" outlineLevel="0" collapsed="false">
      <c r="A23" s="1" t="s">
        <v>23</v>
      </c>
      <c r="B23" s="4" t="n">
        <v>1943</v>
      </c>
      <c r="C23" s="4" t="n">
        <v>2113</v>
      </c>
      <c r="D23" s="4" t="n">
        <v>3504</v>
      </c>
      <c r="E23" s="4" t="n">
        <v>4339</v>
      </c>
      <c r="F23" s="4" t="n">
        <v>3385</v>
      </c>
      <c r="G23" s="4" t="n">
        <v>3702</v>
      </c>
      <c r="H23" s="4" t="n">
        <v>4185</v>
      </c>
      <c r="I23" s="4" t="n">
        <v>4588</v>
      </c>
      <c r="J23" s="4" t="n">
        <v>5039</v>
      </c>
      <c r="K23" s="4" t="n">
        <v>5615</v>
      </c>
      <c r="L23" s="4" t="n">
        <v>6513</v>
      </c>
      <c r="M23" s="4" t="n">
        <v>6719</v>
      </c>
      <c r="N23" s="4" t="n">
        <v>7221</v>
      </c>
      <c r="O23" s="4" t="n">
        <v>8089</v>
      </c>
      <c r="P23" s="4" t="n">
        <v>9095</v>
      </c>
      <c r="Q23" s="4" t="n">
        <v>7863</v>
      </c>
    </row>
    <row r="24" customFormat="false" ht="15.75" hidden="false" customHeight="false" outlineLevel="0" collapsed="false">
      <c r="A24" s="1" t="s">
        <v>24</v>
      </c>
      <c r="B24" s="4" t="n">
        <v>1442</v>
      </c>
      <c r="C24" s="4" t="n">
        <v>1889</v>
      </c>
      <c r="D24" s="4" t="n">
        <v>3367</v>
      </c>
      <c r="E24" s="4" t="n">
        <v>3908</v>
      </c>
      <c r="F24" s="4" t="n">
        <v>3885</v>
      </c>
      <c r="G24" s="4" t="n">
        <v>4206</v>
      </c>
      <c r="H24" s="4" t="n">
        <v>4773</v>
      </c>
      <c r="I24" s="4" t="n">
        <v>5139</v>
      </c>
      <c r="J24" s="4" t="n">
        <v>6136</v>
      </c>
      <c r="K24" s="4" t="n">
        <v>8535</v>
      </c>
      <c r="L24" s="4" t="n">
        <v>9692</v>
      </c>
      <c r="M24" s="4" t="n">
        <v>10295</v>
      </c>
      <c r="N24" s="4" t="n">
        <v>11701</v>
      </c>
      <c r="O24" s="4" t="n">
        <v>13043</v>
      </c>
      <c r="P24" s="4" t="n">
        <v>13725</v>
      </c>
      <c r="Q24" s="4" t="n">
        <v>11330</v>
      </c>
    </row>
    <row r="25" customFormat="false" ht="15.75" hidden="false" customHeight="false" outlineLevel="0" collapsed="false">
      <c r="A25" s="1" t="s">
        <v>25</v>
      </c>
      <c r="B25" s="4" t="n">
        <v>3522</v>
      </c>
      <c r="C25" s="4" t="n">
        <v>4622</v>
      </c>
      <c r="D25" s="4" t="n">
        <v>5948</v>
      </c>
      <c r="E25" s="4" t="n">
        <v>7042</v>
      </c>
      <c r="F25" s="4" t="n">
        <v>7524</v>
      </c>
      <c r="G25" s="4" t="n">
        <v>8384</v>
      </c>
      <c r="H25" s="4" t="n">
        <v>9485</v>
      </c>
      <c r="I25" s="4" t="n">
        <v>10729</v>
      </c>
      <c r="J25" s="4" t="n">
        <v>11005</v>
      </c>
      <c r="K25" s="4" t="n">
        <v>11508</v>
      </c>
      <c r="L25" s="4" t="n">
        <v>12596</v>
      </c>
      <c r="M25" s="4" t="n">
        <v>14834</v>
      </c>
      <c r="N25" s="4" t="n">
        <v>15462</v>
      </c>
      <c r="O25" s="4" t="n">
        <v>16785</v>
      </c>
      <c r="P25" s="4" t="n">
        <v>18850</v>
      </c>
      <c r="Q25" s="4" t="n">
        <v>14497</v>
      </c>
    </row>
    <row r="26" customFormat="false" ht="15.75" hidden="false" customHeight="false" outlineLevel="0" collapsed="false">
      <c r="A26" s="1" t="s">
        <v>26</v>
      </c>
      <c r="B26" s="4" t="n">
        <v>2555</v>
      </c>
      <c r="C26" s="4" t="n">
        <v>3088</v>
      </c>
      <c r="D26" s="4" t="n">
        <v>3631</v>
      </c>
      <c r="E26" s="4" t="n">
        <v>4683</v>
      </c>
      <c r="F26" s="4" t="n">
        <v>5126</v>
      </c>
      <c r="G26" s="4" t="n">
        <v>5922</v>
      </c>
      <c r="H26" s="4" t="n">
        <v>6585</v>
      </c>
      <c r="I26" s="4" t="n">
        <v>7389</v>
      </c>
      <c r="J26" s="4" t="n">
        <v>8258</v>
      </c>
      <c r="K26" s="4" t="n">
        <v>8993</v>
      </c>
      <c r="L26" s="4" t="n">
        <v>13492</v>
      </c>
      <c r="M26" s="4" t="n">
        <v>13503</v>
      </c>
      <c r="N26" s="4" t="n">
        <v>13757</v>
      </c>
      <c r="O26" s="4" t="n">
        <v>14113</v>
      </c>
      <c r="P26" s="4" t="n">
        <v>14488</v>
      </c>
      <c r="Q26" s="4" t="n">
        <v>12349</v>
      </c>
    </row>
    <row r="27" customFormat="false" ht="15.75" hidden="false" customHeight="false" outlineLevel="0" collapsed="false">
      <c r="A27" s="1" t="s">
        <v>27</v>
      </c>
      <c r="B27" s="4" t="n">
        <v>949</v>
      </c>
      <c r="C27" s="4" t="n">
        <v>1057</v>
      </c>
      <c r="D27" s="4" t="n">
        <v>1775</v>
      </c>
      <c r="E27" s="4" t="n">
        <v>2542</v>
      </c>
      <c r="F27" s="4" t="n">
        <v>3208</v>
      </c>
      <c r="G27" s="4" t="n">
        <v>3198</v>
      </c>
      <c r="H27" s="4" t="n">
        <v>3552</v>
      </c>
      <c r="I27" s="4" t="n">
        <v>3807</v>
      </c>
      <c r="J27" s="4" t="n">
        <v>4141</v>
      </c>
      <c r="K27" s="4" t="n">
        <v>4507</v>
      </c>
      <c r="L27" s="4" t="n">
        <v>4941</v>
      </c>
      <c r="M27" s="4" t="n">
        <v>4856</v>
      </c>
      <c r="N27" s="4" t="n">
        <v>4805</v>
      </c>
      <c r="O27" s="4" t="n">
        <v>4911</v>
      </c>
      <c r="P27" s="4" t="n">
        <v>5107</v>
      </c>
      <c r="Q27" s="4" t="n">
        <v>4669</v>
      </c>
    </row>
    <row r="28" customFormat="false" ht="15.75" hidden="false" customHeight="false" outlineLevel="0" collapsed="false">
      <c r="A28" s="1" t="s">
        <v>28</v>
      </c>
      <c r="B28" s="4" t="n">
        <v>1116</v>
      </c>
      <c r="C28" s="4" t="n">
        <v>1320</v>
      </c>
      <c r="D28" s="4" t="n">
        <v>2040</v>
      </c>
      <c r="E28" s="4" t="n">
        <v>2768</v>
      </c>
      <c r="F28" s="4" t="n">
        <v>2395</v>
      </c>
      <c r="G28" s="4" t="n">
        <v>2515</v>
      </c>
      <c r="H28" s="4" t="n">
        <v>2735</v>
      </c>
      <c r="I28" s="4" t="n">
        <v>3427</v>
      </c>
      <c r="J28" s="4" t="n">
        <v>3883</v>
      </c>
      <c r="K28" s="4" t="n">
        <v>3912</v>
      </c>
      <c r="L28" s="4" t="n">
        <v>4181</v>
      </c>
      <c r="M28" s="4" t="n">
        <v>4767</v>
      </c>
      <c r="N28" s="4" t="n">
        <v>4836</v>
      </c>
      <c r="O28" s="4" t="n">
        <v>5242</v>
      </c>
      <c r="P28" s="4" t="n">
        <v>5945</v>
      </c>
      <c r="Q28" s="4" t="n">
        <v>5693</v>
      </c>
    </row>
    <row r="29" customFormat="false" ht="15.75" hidden="false" customHeight="false" outlineLevel="0" collapsed="false">
      <c r="A29" s="1" t="s">
        <v>29</v>
      </c>
      <c r="B29" s="4" t="n">
        <v>15868</v>
      </c>
      <c r="C29" s="4" t="n">
        <v>20431</v>
      </c>
      <c r="D29" s="4" t="n">
        <v>31476</v>
      </c>
      <c r="E29" s="4" t="n">
        <v>41542</v>
      </c>
      <c r="F29" s="4" t="n">
        <v>39463</v>
      </c>
      <c r="G29" s="4" t="n">
        <v>45922</v>
      </c>
      <c r="H29" s="4" t="n">
        <v>50650</v>
      </c>
      <c r="I29" s="4" t="n">
        <v>55802</v>
      </c>
      <c r="J29" s="4" t="n">
        <v>53566</v>
      </c>
      <c r="K29" s="4" t="n">
        <v>53598</v>
      </c>
      <c r="L29" s="4" t="n">
        <v>57177</v>
      </c>
      <c r="M29" s="4" t="n">
        <v>67703</v>
      </c>
      <c r="N29" s="4" t="n">
        <v>72406</v>
      </c>
      <c r="O29" s="4" t="n">
        <v>78198</v>
      </c>
      <c r="P29" s="4" t="n">
        <v>92564</v>
      </c>
      <c r="Q29" s="4" t="n">
        <v>67236</v>
      </c>
    </row>
    <row r="30" customFormat="false" ht="15.75" hidden="false" customHeight="false" outlineLevel="0" collapsed="false">
      <c r="A30" s="1" t="s">
        <v>30</v>
      </c>
      <c r="B30" s="1" t="n">
        <v>96</v>
      </c>
      <c r="C30" s="1" t="n">
        <v>218</v>
      </c>
      <c r="D30" s="4" t="n">
        <v>426</v>
      </c>
      <c r="E30" s="4" t="n">
        <v>778</v>
      </c>
      <c r="F30" s="4" t="n">
        <v>955</v>
      </c>
      <c r="G30" s="4" t="n">
        <v>1131</v>
      </c>
      <c r="H30" s="4" t="n">
        <v>1284</v>
      </c>
      <c r="I30" s="4" t="n">
        <v>1395</v>
      </c>
      <c r="J30" s="4" t="n">
        <v>1604</v>
      </c>
      <c r="K30" s="4" t="n">
        <v>1953</v>
      </c>
      <c r="L30" s="4" t="n">
        <v>2210</v>
      </c>
      <c r="M30" s="4" t="n">
        <v>2213</v>
      </c>
      <c r="N30" s="4" t="n">
        <v>3085</v>
      </c>
      <c r="O30" s="4" t="n">
        <v>3223</v>
      </c>
      <c r="P30" s="4" t="n">
        <v>3897</v>
      </c>
      <c r="Q30" s="4" t="n">
        <v>2882</v>
      </c>
    </row>
    <row r="31" customFormat="false" ht="15.75" hidden="false" customHeight="false" outlineLevel="0" collapsed="false">
      <c r="A31" s="1" t="s">
        <v>31</v>
      </c>
      <c r="B31" s="1" t="n">
        <v>50</v>
      </c>
      <c r="C31" s="1" t="n">
        <v>67</v>
      </c>
      <c r="D31" s="4" t="n">
        <v>236</v>
      </c>
      <c r="E31" s="4" t="n">
        <v>348</v>
      </c>
      <c r="F31" s="4" t="n">
        <v>389</v>
      </c>
      <c r="G31" s="4" t="n">
        <v>426</v>
      </c>
      <c r="H31" s="4" t="n">
        <v>447</v>
      </c>
      <c r="I31" s="4" t="n">
        <v>478</v>
      </c>
      <c r="J31" s="4" t="n">
        <v>537</v>
      </c>
      <c r="K31" s="4" t="n">
        <v>502</v>
      </c>
      <c r="L31" s="4" t="n">
        <v>499</v>
      </c>
      <c r="M31" s="4" t="n">
        <v>508</v>
      </c>
      <c r="N31" s="4" t="n">
        <v>569</v>
      </c>
      <c r="O31" s="4" t="n">
        <v>600</v>
      </c>
      <c r="P31" s="4" t="n">
        <v>677</v>
      </c>
      <c r="Q31" s="4" t="n">
        <v>542</v>
      </c>
    </row>
    <row r="32" customFormat="false" ht="15.75" hidden="false" customHeight="false" outlineLevel="0" collapsed="false">
      <c r="A32" s="1" t="s">
        <v>32</v>
      </c>
      <c r="B32" s="12"/>
      <c r="C32" s="12"/>
      <c r="D32" s="12"/>
      <c r="E32" s="12"/>
      <c r="F32" s="12"/>
      <c r="G32" s="12"/>
      <c r="H32" s="55"/>
      <c r="I32" s="55"/>
      <c r="J32" s="55"/>
      <c r="K32" s="4" t="n">
        <v>5012</v>
      </c>
      <c r="L32" s="4" t="n">
        <v>6061</v>
      </c>
      <c r="M32" s="4" t="n">
        <v>9784</v>
      </c>
      <c r="N32" s="4" t="n">
        <v>10349</v>
      </c>
      <c r="O32" s="4" t="n">
        <v>11989</v>
      </c>
      <c r="P32" s="4" t="n">
        <v>12543</v>
      </c>
      <c r="Q32" s="4" t="n">
        <v>12901</v>
      </c>
    </row>
    <row r="33" customFormat="false" ht="15.75" hidden="false" customHeight="false" outlineLevel="0" collapsed="false">
      <c r="A33" s="1" t="s">
        <v>33</v>
      </c>
      <c r="B33" s="1" t="n">
        <v>9704</v>
      </c>
      <c r="C33" s="1" t="n">
        <v>13728</v>
      </c>
      <c r="D33" s="4" t="n">
        <v>21013</v>
      </c>
      <c r="E33" s="4" t="n">
        <v>27319</v>
      </c>
      <c r="F33" s="4" t="n">
        <v>30740</v>
      </c>
      <c r="G33" s="4" t="n">
        <v>35480</v>
      </c>
      <c r="H33" s="4" t="n">
        <v>41927</v>
      </c>
      <c r="I33" s="4" t="n">
        <v>48217</v>
      </c>
      <c r="J33" s="4" t="n">
        <v>51699</v>
      </c>
      <c r="K33" s="4" t="n">
        <v>61096</v>
      </c>
      <c r="L33" s="4" t="n">
        <v>65622</v>
      </c>
      <c r="M33" s="4" t="n">
        <v>70283</v>
      </c>
      <c r="N33" s="4" t="n">
        <v>73148</v>
      </c>
      <c r="O33" s="4" t="n">
        <v>76690</v>
      </c>
      <c r="P33" s="4" t="n">
        <v>81280</v>
      </c>
      <c r="Q33" s="4" t="n">
        <v>75394</v>
      </c>
    </row>
    <row r="34" customFormat="false" ht="15.75" hidden="false" customHeight="false" outlineLevel="0" collapsed="false">
      <c r="A34" s="1" t="s">
        <v>34</v>
      </c>
      <c r="B34" s="4" t="n">
        <v>1277</v>
      </c>
      <c r="C34" s="4" t="n">
        <v>1778</v>
      </c>
      <c r="D34" s="4" t="n">
        <v>2690</v>
      </c>
      <c r="E34" s="4" t="n">
        <v>3439</v>
      </c>
      <c r="F34" s="4" t="n">
        <v>3628</v>
      </c>
      <c r="G34" s="4" t="n">
        <v>4312</v>
      </c>
      <c r="H34" s="4" t="n">
        <v>5380</v>
      </c>
      <c r="I34" s="4" t="n">
        <v>6271</v>
      </c>
      <c r="J34" s="4" t="n">
        <v>6686</v>
      </c>
      <c r="K34" s="4" t="n">
        <v>7741</v>
      </c>
      <c r="L34" s="4" t="n">
        <v>8144</v>
      </c>
      <c r="M34" s="4" t="n">
        <v>8305</v>
      </c>
      <c r="N34" s="4" t="n">
        <v>8974</v>
      </c>
      <c r="O34" s="4" t="n">
        <v>9587</v>
      </c>
      <c r="P34" s="4" t="n">
        <v>10200</v>
      </c>
      <c r="Q34" s="4" t="n">
        <v>8299</v>
      </c>
    </row>
    <row r="35" customFormat="false" ht="15.75" hidden="false" customHeight="false" outlineLevel="0" collapsed="false">
      <c r="A35" s="1" t="s">
        <v>35</v>
      </c>
      <c r="B35" s="4" t="n">
        <v>2390</v>
      </c>
      <c r="C35" s="4" t="n">
        <v>2741</v>
      </c>
      <c r="D35" s="4" t="n">
        <v>4157</v>
      </c>
      <c r="E35" s="4" t="n">
        <v>6050</v>
      </c>
      <c r="F35" s="4" t="n">
        <v>6626</v>
      </c>
      <c r="G35" s="4" t="n">
        <v>7265</v>
      </c>
      <c r="H35" s="4" t="n">
        <v>7215</v>
      </c>
      <c r="I35" s="4" t="n">
        <v>7851</v>
      </c>
      <c r="J35" s="4" t="n">
        <v>8563</v>
      </c>
      <c r="K35" s="4" t="n">
        <v>9152</v>
      </c>
      <c r="L35" s="4" t="n">
        <v>10157</v>
      </c>
      <c r="M35" s="4" t="n">
        <v>11027</v>
      </c>
      <c r="N35" s="4" t="n">
        <v>12374</v>
      </c>
      <c r="O35" s="4" t="n">
        <v>13681</v>
      </c>
      <c r="P35" s="4" t="n">
        <v>15175</v>
      </c>
      <c r="Q35" s="4" t="n">
        <v>13366</v>
      </c>
    </row>
    <row r="36" customFormat="false" ht="15.75" hidden="false" customHeight="false" outlineLevel="0" collapsed="false">
      <c r="A36" s="1" t="s">
        <v>36</v>
      </c>
      <c r="B36" s="4" t="n">
        <v>6138</v>
      </c>
      <c r="C36" s="4" t="n">
        <v>7557</v>
      </c>
      <c r="D36" s="4" t="n">
        <v>11463</v>
      </c>
      <c r="E36" s="4" t="n">
        <v>16763</v>
      </c>
      <c r="F36" s="4" t="n">
        <v>18032</v>
      </c>
      <c r="G36" s="4" t="n">
        <v>20561</v>
      </c>
      <c r="H36" s="4" t="n">
        <v>23214</v>
      </c>
      <c r="I36" s="4" t="n">
        <v>26926</v>
      </c>
      <c r="J36" s="4" t="n">
        <v>29390</v>
      </c>
      <c r="K36" s="4" t="n">
        <v>32931</v>
      </c>
      <c r="L36" s="4" t="n">
        <v>34356</v>
      </c>
      <c r="M36" s="4" t="n">
        <v>34598</v>
      </c>
      <c r="N36" s="4" t="n">
        <v>37411</v>
      </c>
      <c r="O36" s="4" t="n">
        <v>39649</v>
      </c>
      <c r="P36" s="4" t="n">
        <v>42166</v>
      </c>
      <c r="Q36" s="4" t="n">
        <v>36626</v>
      </c>
    </row>
    <row r="37" customFormat="false" ht="15.75" hidden="false" customHeight="false" outlineLevel="0" collapsed="false">
      <c r="A37" s="1" t="s">
        <v>37</v>
      </c>
      <c r="B37" s="12"/>
      <c r="C37" s="12"/>
      <c r="D37" s="12"/>
      <c r="E37" s="12"/>
      <c r="F37" s="12"/>
      <c r="G37" s="12"/>
      <c r="H37" s="55"/>
      <c r="I37" s="55"/>
      <c r="J37" s="55"/>
      <c r="K37" s="4" t="n">
        <v>1749</v>
      </c>
      <c r="L37" s="4" t="n">
        <v>3480</v>
      </c>
      <c r="M37" s="4" t="n">
        <v>5060</v>
      </c>
      <c r="N37" s="4" t="n">
        <v>5535</v>
      </c>
      <c r="O37" s="4" t="n">
        <v>5717</v>
      </c>
      <c r="P37" s="4" t="n">
        <v>5957</v>
      </c>
      <c r="Q37" s="4" t="n">
        <v>5828</v>
      </c>
    </row>
    <row r="38" customFormat="false" ht="15.75" hidden="false" customHeight="false" outlineLevel="0" collapsed="false">
      <c r="A38" s="1" t="s">
        <v>38</v>
      </c>
      <c r="B38" s="4" t="n">
        <v>4924</v>
      </c>
      <c r="C38" s="4" t="n">
        <v>7956</v>
      </c>
      <c r="D38" s="4" t="n">
        <v>12456</v>
      </c>
      <c r="E38" s="4" t="n">
        <v>23590</v>
      </c>
      <c r="F38" s="4" t="n">
        <v>25861</v>
      </c>
      <c r="G38" s="4" t="n">
        <v>29200</v>
      </c>
      <c r="H38" s="4" t="n">
        <v>40987</v>
      </c>
      <c r="I38" s="4" t="n">
        <v>55531</v>
      </c>
      <c r="J38" s="4" t="n">
        <v>62749</v>
      </c>
      <c r="K38" s="4" t="n">
        <v>68535</v>
      </c>
      <c r="L38" s="4" t="n">
        <v>76340</v>
      </c>
      <c r="M38" s="4" t="n">
        <v>79416</v>
      </c>
      <c r="N38" s="4" t="n">
        <v>86343</v>
      </c>
      <c r="O38" s="4" t="n">
        <v>76920</v>
      </c>
      <c r="P38" s="4" t="n">
        <v>79869</v>
      </c>
      <c r="Q38" s="4" t="n">
        <v>54831</v>
      </c>
    </row>
    <row r="39" customFormat="false" ht="15.75" hidden="false" customHeight="false" outlineLevel="0" collapsed="false">
      <c r="A39" s="1" t="s">
        <v>39</v>
      </c>
      <c r="B39" s="12"/>
      <c r="C39" s="12"/>
      <c r="D39" s="12"/>
      <c r="E39" s="12"/>
      <c r="F39" s="12"/>
      <c r="G39" s="12"/>
      <c r="H39" s="4" t="n">
        <v>102</v>
      </c>
      <c r="I39" s="4" t="n">
        <v>133</v>
      </c>
      <c r="J39" s="4" t="n">
        <v>134</v>
      </c>
      <c r="K39" s="4" t="n">
        <v>138</v>
      </c>
      <c r="L39" s="4" t="n">
        <v>338</v>
      </c>
      <c r="M39" s="4" t="n">
        <v>354</v>
      </c>
      <c r="N39" s="4" t="n">
        <v>361</v>
      </c>
      <c r="O39" s="4" t="n">
        <v>461</v>
      </c>
      <c r="P39" s="4" t="n">
        <v>449</v>
      </c>
      <c r="Q39" s="4" t="n">
        <v>462</v>
      </c>
    </row>
    <row r="40" customFormat="false" ht="15.75" hidden="false" customHeight="false" outlineLevel="0" collapsed="false">
      <c r="A40" s="1" t="s">
        <v>40</v>
      </c>
      <c r="B40" s="4" t="n">
        <v>238</v>
      </c>
      <c r="C40" s="4" t="n">
        <v>301</v>
      </c>
      <c r="D40" s="4" t="n">
        <v>857</v>
      </c>
      <c r="E40" s="4" t="n">
        <v>1231</v>
      </c>
      <c r="F40" s="4" t="n">
        <v>1502</v>
      </c>
      <c r="G40" s="4" t="n">
        <v>1894</v>
      </c>
      <c r="H40" s="4" t="n">
        <v>2285</v>
      </c>
      <c r="I40" s="4" t="n">
        <v>2420</v>
      </c>
      <c r="J40" s="4" t="n">
        <v>2558</v>
      </c>
      <c r="K40" s="4" t="n">
        <v>3332</v>
      </c>
      <c r="L40" s="4" t="n">
        <v>3964</v>
      </c>
      <c r="M40" s="4" t="n">
        <v>4309</v>
      </c>
      <c r="N40" s="4" t="n">
        <v>4749</v>
      </c>
      <c r="O40" s="4" t="n">
        <v>5202</v>
      </c>
      <c r="P40" s="4" t="n">
        <v>5474</v>
      </c>
      <c r="Q40" s="4" t="n">
        <v>4934</v>
      </c>
    </row>
    <row r="41" customFormat="false" ht="15.75" hidden="false" customHeight="false" outlineLevel="0" collapsed="false">
      <c r="A41" s="1" t="s">
        <v>41</v>
      </c>
      <c r="B41" s="4" t="n">
        <v>148</v>
      </c>
      <c r="C41" s="4" t="n">
        <v>174</v>
      </c>
      <c r="D41" s="4" t="n">
        <v>428</v>
      </c>
      <c r="E41" s="4" t="n">
        <v>601</v>
      </c>
      <c r="F41" s="4" t="n">
        <v>616</v>
      </c>
      <c r="G41" s="4" t="n">
        <v>638</v>
      </c>
      <c r="H41" s="4" t="n">
        <v>682</v>
      </c>
      <c r="I41" s="4" t="n">
        <v>753</v>
      </c>
      <c r="J41" s="4" t="n">
        <v>669</v>
      </c>
      <c r="K41" s="4" t="n">
        <v>822</v>
      </c>
      <c r="L41" s="4" t="n">
        <v>807</v>
      </c>
      <c r="M41" s="4" t="n">
        <v>839</v>
      </c>
      <c r="N41" s="4" t="n">
        <v>889</v>
      </c>
      <c r="O41" s="4" t="n">
        <v>929</v>
      </c>
      <c r="P41" s="4" t="n">
        <v>990</v>
      </c>
      <c r="Q41" s="4" t="n">
        <v>931</v>
      </c>
    </row>
    <row r="42" customFormat="false" ht="15.75" hidden="false" customHeight="false" outlineLevel="0" collapsed="false">
      <c r="A42" s="1" t="s">
        <v>42</v>
      </c>
      <c r="B42" s="4" t="n">
        <v>298</v>
      </c>
      <c r="C42" s="4" t="n">
        <v>399</v>
      </c>
      <c r="D42" s="4" t="n">
        <v>532</v>
      </c>
      <c r="E42" s="4" t="n">
        <v>787</v>
      </c>
      <c r="F42" s="4" t="n">
        <v>952</v>
      </c>
      <c r="G42" s="4" t="n">
        <v>1497</v>
      </c>
      <c r="H42" s="4" t="n">
        <v>2131</v>
      </c>
      <c r="I42" s="4" t="n">
        <v>2618</v>
      </c>
      <c r="J42" s="4" t="n">
        <v>3001</v>
      </c>
      <c r="K42" s="4" t="n">
        <v>3327</v>
      </c>
      <c r="L42" s="4" t="n">
        <v>3360</v>
      </c>
      <c r="M42" s="4" t="n">
        <v>4477</v>
      </c>
      <c r="N42" s="4" t="n">
        <v>4667</v>
      </c>
      <c r="O42" s="4" t="n">
        <v>4453</v>
      </c>
      <c r="P42" s="4" t="n">
        <v>4734</v>
      </c>
      <c r="Q42" s="4" t="n">
        <v>3641</v>
      </c>
    </row>
    <row r="43" customFormat="false" ht="15.75" hidden="false" customHeight="false" outlineLevel="0" collapsed="false">
      <c r="A43" s="1" t="s">
        <v>43</v>
      </c>
      <c r="B43" s="12"/>
      <c r="C43" s="12"/>
      <c r="D43" s="12"/>
      <c r="E43" s="12"/>
      <c r="F43" s="12"/>
      <c r="G43" s="12"/>
      <c r="H43" s="4" t="n">
        <v>3266</v>
      </c>
      <c r="I43" s="4" t="n">
        <v>3799</v>
      </c>
      <c r="J43" s="4" t="n">
        <v>6669</v>
      </c>
      <c r="K43" s="4" t="n">
        <v>10550</v>
      </c>
      <c r="L43" s="4" t="n">
        <v>12180</v>
      </c>
      <c r="M43" s="4" t="n">
        <v>10528</v>
      </c>
      <c r="N43" s="4" t="n">
        <v>11772</v>
      </c>
      <c r="O43" s="4" t="n">
        <v>12894</v>
      </c>
      <c r="P43" s="4" t="n">
        <v>13927</v>
      </c>
      <c r="Q43" s="4" t="n">
        <v>12612</v>
      </c>
    </row>
    <row r="44" customFormat="false" ht="15.75" hidden="false" customHeight="false" outlineLevel="0" collapsed="false">
      <c r="A44" s="1" t="s">
        <v>44</v>
      </c>
      <c r="B44" s="4" t="n">
        <v>4598</v>
      </c>
      <c r="C44" s="4" t="n">
        <v>6094</v>
      </c>
      <c r="D44" s="4" t="n">
        <v>8147</v>
      </c>
      <c r="E44" s="4" t="n">
        <v>11884</v>
      </c>
      <c r="F44" s="4" t="n">
        <v>13432</v>
      </c>
      <c r="G44" s="4" t="n">
        <v>16404</v>
      </c>
      <c r="H44" s="4" t="n">
        <v>19555</v>
      </c>
      <c r="I44" s="4" t="n">
        <v>25309</v>
      </c>
      <c r="J44" s="4" t="n">
        <v>27355</v>
      </c>
      <c r="K44" s="4" t="n">
        <v>28643</v>
      </c>
      <c r="L44" s="4" t="n">
        <v>31188</v>
      </c>
      <c r="M44" s="4" t="n">
        <v>32636</v>
      </c>
      <c r="N44" s="4" t="n">
        <v>34916</v>
      </c>
      <c r="O44" s="4" t="n">
        <v>36569</v>
      </c>
      <c r="P44" s="4" t="n">
        <v>38598</v>
      </c>
      <c r="Q44" s="4" t="n">
        <v>28466</v>
      </c>
    </row>
    <row r="45" customFormat="false" ht="15.75" hidden="false" customHeight="false" outlineLevel="0" collapsed="false">
      <c r="A45" s="1" t="s">
        <v>45</v>
      </c>
      <c r="B45" s="4" t="n">
        <v>9038</v>
      </c>
      <c r="C45" s="4" t="n">
        <v>12242</v>
      </c>
      <c r="D45" s="4" t="n">
        <v>15822</v>
      </c>
      <c r="E45" s="4" t="n">
        <v>19187</v>
      </c>
      <c r="F45" s="4" t="n">
        <v>18411</v>
      </c>
      <c r="G45" s="4" t="n">
        <v>21254</v>
      </c>
      <c r="H45" s="4" t="n">
        <v>26130</v>
      </c>
      <c r="I45" s="4" t="n">
        <v>27759</v>
      </c>
      <c r="J45" s="4" t="n">
        <v>28931</v>
      </c>
      <c r="K45" s="4" t="n">
        <v>31140</v>
      </c>
      <c r="L45" s="4" t="n">
        <v>30127</v>
      </c>
      <c r="M45" s="4" t="n">
        <v>27855</v>
      </c>
      <c r="N45" s="4" t="n">
        <v>28744</v>
      </c>
      <c r="O45" s="4" t="n">
        <v>29783</v>
      </c>
      <c r="P45" s="4" t="n">
        <v>30774</v>
      </c>
      <c r="Q45" s="4" t="n">
        <v>23731</v>
      </c>
    </row>
    <row r="46" customFormat="false" ht="15.75" hidden="false" customHeight="false" outlineLevel="0" collapsed="false">
      <c r="A46" s="1" t="s">
        <v>46</v>
      </c>
      <c r="B46" s="4" t="n">
        <v>973</v>
      </c>
      <c r="C46" s="4" t="n">
        <v>1197</v>
      </c>
      <c r="D46" s="4" t="n">
        <v>1851</v>
      </c>
      <c r="E46" s="4" t="n">
        <v>2258</v>
      </c>
      <c r="F46" s="4" t="n">
        <v>2406</v>
      </c>
      <c r="G46" s="4" t="n">
        <v>2541</v>
      </c>
      <c r="H46" s="4" t="n">
        <v>3132</v>
      </c>
      <c r="I46" s="4" t="n">
        <v>3411</v>
      </c>
      <c r="J46" s="4" t="n">
        <v>3780</v>
      </c>
      <c r="K46" s="4" t="n">
        <v>4061</v>
      </c>
      <c r="L46" s="4" t="n">
        <v>4236</v>
      </c>
      <c r="M46" s="4" t="n">
        <v>4527</v>
      </c>
      <c r="N46" s="4" t="n">
        <v>4759</v>
      </c>
      <c r="O46" s="4" t="n">
        <v>5058</v>
      </c>
      <c r="P46" s="4" t="n">
        <v>5719</v>
      </c>
      <c r="Q46" s="4" t="n">
        <v>4293</v>
      </c>
    </row>
    <row r="47" customFormat="false" ht="15.75" hidden="false" customHeight="false" outlineLevel="0" collapsed="false">
      <c r="A47" s="1" t="s">
        <v>47</v>
      </c>
      <c r="B47" s="4" t="n">
        <v>666</v>
      </c>
      <c r="C47" s="4" t="n">
        <v>805</v>
      </c>
      <c r="D47" s="4" t="n">
        <v>1037</v>
      </c>
      <c r="E47" s="4" t="n">
        <v>1452</v>
      </c>
      <c r="F47" s="4" t="n">
        <v>1516</v>
      </c>
      <c r="G47" s="4" t="n">
        <v>1719</v>
      </c>
      <c r="H47" s="4" t="n">
        <v>1859</v>
      </c>
      <c r="I47" s="4" t="n">
        <v>2121</v>
      </c>
      <c r="J47" s="4" t="n">
        <v>2564</v>
      </c>
      <c r="K47" s="4" t="n">
        <v>2809</v>
      </c>
      <c r="L47" s="4" t="n">
        <v>3482</v>
      </c>
      <c r="M47" s="4" t="n">
        <v>3850</v>
      </c>
      <c r="N47" s="4" t="n">
        <v>4268</v>
      </c>
      <c r="O47" s="4" t="n">
        <v>5016</v>
      </c>
      <c r="P47" s="4" t="n">
        <v>5011</v>
      </c>
      <c r="Q47" s="4" t="n">
        <v>3861</v>
      </c>
    </row>
    <row r="48" customFormat="false" ht="15.75" hidden="false" customHeight="false" outlineLevel="0" collapsed="false">
      <c r="A48" s="1" t="s">
        <v>48</v>
      </c>
      <c r="B48" s="4" t="n">
        <v>10544</v>
      </c>
      <c r="C48" s="4" t="n">
        <v>12184</v>
      </c>
      <c r="D48" s="4" t="n">
        <v>15846</v>
      </c>
      <c r="E48" s="4" t="n">
        <v>20460</v>
      </c>
      <c r="F48" s="4" t="n">
        <v>19193</v>
      </c>
      <c r="G48" s="4" t="n">
        <v>21800</v>
      </c>
      <c r="H48" s="4" t="n">
        <v>24307</v>
      </c>
      <c r="I48" s="4" t="n">
        <v>26768</v>
      </c>
      <c r="J48" s="4" t="n">
        <v>31706</v>
      </c>
      <c r="K48" s="4" t="n">
        <v>34185</v>
      </c>
      <c r="L48" s="4" t="n">
        <v>36251</v>
      </c>
      <c r="M48" s="4" t="n">
        <v>37741</v>
      </c>
      <c r="N48" s="4" t="n">
        <v>39997</v>
      </c>
      <c r="O48" s="4" t="n">
        <v>44067</v>
      </c>
      <c r="P48" s="4" t="n">
        <v>47651</v>
      </c>
      <c r="Q48" s="4" t="n">
        <v>37433</v>
      </c>
    </row>
    <row r="49" customFormat="false" ht="15.75" hidden="false" customHeight="false" outlineLevel="0" collapsed="false">
      <c r="A49" s="1" t="s">
        <v>49</v>
      </c>
      <c r="B49" s="4" t="n">
        <v>2482</v>
      </c>
      <c r="C49" s="4" t="n">
        <v>3101</v>
      </c>
      <c r="D49" s="4" t="n">
        <v>4524</v>
      </c>
      <c r="E49" s="4" t="n">
        <v>5912</v>
      </c>
      <c r="F49" s="4" t="n">
        <v>6322</v>
      </c>
      <c r="G49" s="4" t="n">
        <v>7098</v>
      </c>
      <c r="H49" s="4" t="n">
        <v>8871</v>
      </c>
      <c r="I49" s="4" t="n">
        <v>9955</v>
      </c>
      <c r="J49" s="4" t="n">
        <v>11725</v>
      </c>
      <c r="K49" s="4" t="n">
        <v>13204</v>
      </c>
      <c r="L49" s="4" t="n">
        <v>12883</v>
      </c>
      <c r="M49" s="4" t="n">
        <v>11956</v>
      </c>
      <c r="N49" s="4" t="n">
        <v>11847</v>
      </c>
      <c r="O49" s="4" t="n">
        <v>12586</v>
      </c>
      <c r="P49" s="4" t="n">
        <v>13238</v>
      </c>
      <c r="Q49" s="4" t="n">
        <v>10758</v>
      </c>
    </row>
    <row r="50" customFormat="false" ht="15.75" hidden="false" customHeight="false" outlineLevel="0" collapsed="false">
      <c r="A50" s="1" t="s">
        <v>50</v>
      </c>
      <c r="B50" s="4" t="n">
        <v>1562</v>
      </c>
      <c r="C50" s="4" t="n">
        <v>1749</v>
      </c>
      <c r="D50" s="4" t="n">
        <v>2673</v>
      </c>
      <c r="E50" s="4" t="n">
        <v>3741</v>
      </c>
      <c r="F50" s="4" t="n">
        <v>4000</v>
      </c>
      <c r="G50" s="4" t="n">
        <v>4334</v>
      </c>
      <c r="H50" s="4" t="n">
        <v>6719</v>
      </c>
      <c r="I50" s="4" t="n">
        <v>7094</v>
      </c>
      <c r="J50" s="4" t="n">
        <v>7907</v>
      </c>
      <c r="K50" s="4" t="n">
        <v>8512</v>
      </c>
      <c r="L50" s="4" t="n">
        <v>8631</v>
      </c>
      <c r="M50" s="4" t="n">
        <v>8955</v>
      </c>
      <c r="N50" s="4" t="n">
        <v>9452</v>
      </c>
      <c r="O50" s="4" t="n">
        <v>10120</v>
      </c>
      <c r="P50" s="4" t="n">
        <v>10892</v>
      </c>
      <c r="Q50" s="4" t="n">
        <v>8493</v>
      </c>
    </row>
    <row r="51" customFormat="false" ht="15.75" hidden="false" customHeight="false" outlineLevel="0" collapsed="false">
      <c r="A51" s="1" t="s">
        <v>51</v>
      </c>
      <c r="B51" s="4" t="n">
        <v>6903</v>
      </c>
      <c r="C51" s="4" t="n">
        <v>7292</v>
      </c>
      <c r="D51" s="4" t="n">
        <v>10945</v>
      </c>
      <c r="E51" s="4" t="n">
        <v>18401</v>
      </c>
      <c r="F51" s="4" t="n">
        <v>19273</v>
      </c>
      <c r="G51" s="4" t="n">
        <v>21001</v>
      </c>
      <c r="H51" s="4" t="n">
        <v>23922</v>
      </c>
      <c r="I51" s="4" t="n">
        <v>24230</v>
      </c>
      <c r="J51" s="4" t="n">
        <v>26082</v>
      </c>
      <c r="K51" s="4" t="n">
        <v>25119</v>
      </c>
      <c r="L51" s="4" t="n">
        <v>23850</v>
      </c>
      <c r="M51" s="4" t="n">
        <v>22530</v>
      </c>
      <c r="N51" s="4" t="n">
        <v>23624</v>
      </c>
      <c r="O51" s="4" t="n">
        <v>22759</v>
      </c>
      <c r="P51" s="4" t="n">
        <v>23964</v>
      </c>
      <c r="Q51" s="4" t="n">
        <v>17933</v>
      </c>
    </row>
    <row r="52" customFormat="false" ht="15.75" hidden="false" customHeight="false" outlineLevel="0" collapsed="false">
      <c r="A52" s="1" t="s">
        <v>52</v>
      </c>
      <c r="B52" s="4" t="n">
        <v>2378</v>
      </c>
      <c r="C52" s="4" t="n">
        <v>2773</v>
      </c>
      <c r="D52" s="4" t="n">
        <v>4675</v>
      </c>
      <c r="E52" s="4" t="n">
        <v>6627</v>
      </c>
      <c r="F52" s="4" t="n">
        <v>6662</v>
      </c>
      <c r="G52" s="4" t="n">
        <v>7332</v>
      </c>
      <c r="H52" s="4" t="n">
        <v>8201</v>
      </c>
      <c r="I52" s="4" t="n">
        <v>9076</v>
      </c>
      <c r="J52" s="4" t="n">
        <v>9979</v>
      </c>
      <c r="K52" s="4" t="n">
        <v>10879</v>
      </c>
      <c r="L52" s="4" t="n">
        <v>11408</v>
      </c>
      <c r="M52" s="4" t="n">
        <v>10597</v>
      </c>
      <c r="N52" s="4" t="n">
        <v>10862</v>
      </c>
      <c r="O52" s="4" t="n">
        <v>11315</v>
      </c>
      <c r="P52" s="4" t="n">
        <v>11667</v>
      </c>
      <c r="Q52" s="4" t="n">
        <v>9343</v>
      </c>
    </row>
    <row r="53" customFormat="false" ht="15.75" hidden="false" customHeight="false" outlineLevel="0" collapsed="false">
      <c r="A53" s="1" t="s">
        <v>53</v>
      </c>
      <c r="B53" s="4" t="n">
        <v>4025</v>
      </c>
      <c r="C53" s="4" t="n">
        <v>4776</v>
      </c>
      <c r="D53" s="4" t="n">
        <v>11096</v>
      </c>
      <c r="E53" s="4" t="n">
        <v>15248</v>
      </c>
      <c r="F53" s="4" t="n">
        <v>14216</v>
      </c>
      <c r="G53" s="4" t="n">
        <v>16406</v>
      </c>
      <c r="H53" s="4" t="n">
        <v>19794</v>
      </c>
      <c r="I53" s="4" t="n">
        <v>23402</v>
      </c>
      <c r="J53" s="4" t="n">
        <v>24193</v>
      </c>
      <c r="K53" s="4" t="n">
        <v>20666</v>
      </c>
      <c r="L53" s="4" t="n">
        <v>21555</v>
      </c>
      <c r="M53" s="4" t="n">
        <v>21503</v>
      </c>
      <c r="N53" s="4" t="n">
        <v>24761</v>
      </c>
      <c r="O53" s="4" t="n">
        <v>27413</v>
      </c>
      <c r="P53" s="4" t="n">
        <v>29563</v>
      </c>
      <c r="Q53" s="4" t="n">
        <v>21267</v>
      </c>
    </row>
    <row r="54" customFormat="false" ht="15.75" hidden="false" customHeight="false" outlineLevel="0" collapsed="false">
      <c r="A54" s="1" t="s">
        <v>54</v>
      </c>
      <c r="B54" s="4" t="n">
        <v>3397</v>
      </c>
      <c r="C54" s="4" t="n">
        <v>4068</v>
      </c>
      <c r="D54" s="4" t="n">
        <v>5228</v>
      </c>
      <c r="E54" s="4" t="n">
        <v>7287</v>
      </c>
      <c r="F54" s="4" t="n">
        <v>8813</v>
      </c>
      <c r="G54" s="4" t="n">
        <v>9465</v>
      </c>
      <c r="H54" s="4" t="n">
        <v>11346</v>
      </c>
      <c r="I54" s="4" t="n">
        <v>13539</v>
      </c>
      <c r="J54" s="4" t="n">
        <v>14937</v>
      </c>
      <c r="K54" s="4" t="n">
        <v>15866</v>
      </c>
      <c r="L54" s="4" t="n">
        <v>14778</v>
      </c>
      <c r="M54" s="4" t="n">
        <v>14747</v>
      </c>
      <c r="N54" s="4" t="n">
        <v>15401</v>
      </c>
      <c r="O54" s="4" t="n">
        <v>16274</v>
      </c>
      <c r="P54" s="4" t="n">
        <v>17025</v>
      </c>
      <c r="Q54" s="4" t="n">
        <v>12935</v>
      </c>
    </row>
    <row r="55" customFormat="false" ht="15.75" hidden="false" customHeight="false" outlineLevel="0" collapsed="false">
      <c r="A55" s="1" t="s">
        <v>55</v>
      </c>
      <c r="B55" s="4" t="n">
        <v>925</v>
      </c>
      <c r="C55" s="4" t="n">
        <v>1108</v>
      </c>
      <c r="D55" s="4" t="n">
        <v>2263</v>
      </c>
      <c r="E55" s="4" t="n">
        <v>3225</v>
      </c>
      <c r="F55" s="4" t="n">
        <v>4423</v>
      </c>
      <c r="G55" s="4" t="n">
        <v>5181</v>
      </c>
      <c r="H55" s="4" t="n">
        <v>6349</v>
      </c>
      <c r="I55" s="4" t="n">
        <v>6714</v>
      </c>
      <c r="J55" s="4" t="n">
        <v>7401</v>
      </c>
      <c r="K55" s="4" t="n">
        <v>8155</v>
      </c>
      <c r="L55" s="4" t="n">
        <v>9002</v>
      </c>
      <c r="M55" s="4" t="n">
        <v>9323</v>
      </c>
      <c r="N55" s="4" t="n">
        <v>9905</v>
      </c>
      <c r="O55" s="4" t="n">
        <v>10392</v>
      </c>
      <c r="P55" s="4" t="n">
        <v>10763</v>
      </c>
      <c r="Q55" s="4" t="n">
        <v>8961</v>
      </c>
    </row>
    <row r="56" customFormat="false" ht="15.75" hidden="false" customHeight="false" outlineLevel="0" collapsed="false">
      <c r="A56" s="1" t="s">
        <v>56</v>
      </c>
      <c r="B56" s="4" t="n">
        <v>9263</v>
      </c>
      <c r="C56" s="4" t="n">
        <v>10487</v>
      </c>
      <c r="D56" s="4" t="n">
        <v>15087</v>
      </c>
      <c r="E56" s="4" t="n">
        <v>17332</v>
      </c>
      <c r="F56" s="4" t="n">
        <v>16733</v>
      </c>
      <c r="G56" s="4" t="n">
        <v>19137</v>
      </c>
      <c r="H56" s="4" t="n">
        <v>20889</v>
      </c>
      <c r="I56" s="4" t="n">
        <v>21433</v>
      </c>
      <c r="J56" s="4" t="n">
        <v>24197</v>
      </c>
      <c r="K56" s="4" t="n">
        <v>26503</v>
      </c>
      <c r="L56" s="4" t="n">
        <v>25023</v>
      </c>
      <c r="M56" s="4" t="n">
        <v>24888</v>
      </c>
      <c r="N56" s="4" t="n">
        <v>24333</v>
      </c>
      <c r="O56" s="4" t="n">
        <v>26491</v>
      </c>
      <c r="P56" s="4" t="n">
        <v>28227</v>
      </c>
      <c r="Q56" s="4" t="n">
        <v>20482</v>
      </c>
    </row>
    <row r="57" customFormat="false" ht="15.75" hidden="false" customHeight="false" outlineLevel="0" collapsed="false">
      <c r="A57" s="1" t="s">
        <v>57</v>
      </c>
      <c r="B57" s="4" t="n">
        <v>1552</v>
      </c>
      <c r="C57" s="4" t="n">
        <v>2248</v>
      </c>
      <c r="D57" s="4" t="n">
        <v>3982</v>
      </c>
      <c r="E57" s="4" t="n">
        <v>6598</v>
      </c>
      <c r="F57" s="4" t="n">
        <v>7413</v>
      </c>
      <c r="G57" s="4" t="n">
        <v>7743</v>
      </c>
      <c r="H57" s="4" t="n">
        <v>8585</v>
      </c>
      <c r="I57" s="4" t="n">
        <v>9036</v>
      </c>
      <c r="J57" s="4" t="n">
        <v>10445</v>
      </c>
      <c r="K57" s="4" t="n">
        <v>11171</v>
      </c>
      <c r="L57" s="4" t="n">
        <v>12333</v>
      </c>
      <c r="M57" s="4" t="n">
        <v>12990</v>
      </c>
      <c r="N57" s="4" t="n">
        <v>13692</v>
      </c>
      <c r="O57" s="4" t="n">
        <v>14708</v>
      </c>
      <c r="P57" s="4" t="n">
        <v>15634</v>
      </c>
      <c r="Q57" s="4" t="n">
        <v>13942</v>
      </c>
    </row>
    <row r="58" customFormat="false" ht="15.75" hidden="false" customHeight="false" outlineLevel="0" collapsed="false">
      <c r="A58" s="1" t="s">
        <v>58</v>
      </c>
      <c r="B58" s="4" t="n">
        <v>708</v>
      </c>
      <c r="C58" s="4" t="n">
        <v>812</v>
      </c>
      <c r="D58" s="4" t="n">
        <v>1538</v>
      </c>
      <c r="E58" s="4" t="n">
        <v>2343</v>
      </c>
      <c r="F58" s="4" t="n">
        <v>2143</v>
      </c>
      <c r="G58" s="4" t="n">
        <v>2379</v>
      </c>
      <c r="H58" s="4" t="n">
        <v>3398</v>
      </c>
      <c r="I58" s="4" t="n">
        <v>3830</v>
      </c>
      <c r="J58" s="4" t="n">
        <v>4470</v>
      </c>
      <c r="K58" s="4" t="n">
        <v>5186</v>
      </c>
      <c r="L58" s="4" t="n">
        <v>5498</v>
      </c>
      <c r="M58" s="4" t="n">
        <v>5314</v>
      </c>
      <c r="N58" s="4" t="n">
        <v>6042</v>
      </c>
      <c r="O58" s="4" t="n">
        <v>6143</v>
      </c>
      <c r="P58" s="4" t="n">
        <v>6697</v>
      </c>
      <c r="Q58" s="4" t="n">
        <v>5948</v>
      </c>
    </row>
    <row r="59" customFormat="false" ht="15.75" hidden="false" customHeight="false" outlineLevel="0" collapsed="false">
      <c r="A59" s="1" t="s">
        <v>59</v>
      </c>
      <c r="B59" s="4" t="n">
        <v>1576</v>
      </c>
      <c r="C59" s="4" t="n">
        <v>2031</v>
      </c>
      <c r="D59" s="4" t="n">
        <v>2606</v>
      </c>
      <c r="E59" s="4" t="n">
        <v>3504</v>
      </c>
      <c r="F59" s="4" t="n">
        <v>3281</v>
      </c>
      <c r="G59" s="4" t="n">
        <v>3204</v>
      </c>
      <c r="H59" s="4" t="n">
        <v>3363</v>
      </c>
      <c r="I59" s="4" t="n">
        <v>3442</v>
      </c>
      <c r="J59" s="4" t="n">
        <v>3689</v>
      </c>
      <c r="K59" s="4" t="n">
        <v>3741</v>
      </c>
      <c r="L59" s="4" t="n">
        <v>3768</v>
      </c>
      <c r="M59" s="4" t="n">
        <v>3613</v>
      </c>
      <c r="N59" s="4" t="n">
        <v>3692</v>
      </c>
      <c r="O59" s="4" t="n">
        <v>3809</v>
      </c>
      <c r="P59" s="4" t="n">
        <v>3977</v>
      </c>
      <c r="Q59" s="4" t="n">
        <v>3008</v>
      </c>
    </row>
    <row r="60" customFormat="false" ht="15.75" hidden="false" customHeight="false" outlineLevel="0" collapsed="false">
      <c r="A60" s="1" t="s">
        <v>60</v>
      </c>
      <c r="B60" s="4" t="n">
        <v>12382</v>
      </c>
      <c r="C60" s="4" t="n">
        <v>15299</v>
      </c>
      <c r="D60" s="4" t="n">
        <v>20737</v>
      </c>
      <c r="E60" s="4" t="n">
        <v>27337</v>
      </c>
      <c r="F60" s="4" t="n">
        <v>25939</v>
      </c>
      <c r="G60" s="4" t="n">
        <v>32138</v>
      </c>
      <c r="H60" s="4" t="n">
        <v>39997</v>
      </c>
      <c r="I60" s="4" t="n">
        <v>43843</v>
      </c>
      <c r="J60" s="4" t="n">
        <v>48802</v>
      </c>
      <c r="K60" s="4" t="n">
        <v>53215</v>
      </c>
      <c r="L60" s="4" t="n">
        <v>56041</v>
      </c>
      <c r="M60" s="4" t="n">
        <v>51780</v>
      </c>
      <c r="N60" s="4" t="n">
        <v>50548</v>
      </c>
      <c r="O60" s="4" t="n">
        <v>52514</v>
      </c>
      <c r="P60" s="4" t="n">
        <v>54888</v>
      </c>
      <c r="Q60" s="4" t="n">
        <v>38763</v>
      </c>
    </row>
    <row r="61" customFormat="false" ht="15.75" hidden="false" customHeight="false" outlineLevel="0" collapsed="false">
      <c r="A61" s="1" t="s">
        <v>61</v>
      </c>
      <c r="B61" s="4" t="n">
        <v>20489</v>
      </c>
      <c r="C61" s="4" t="n">
        <v>32648</v>
      </c>
      <c r="D61" s="4" t="n">
        <v>44190</v>
      </c>
      <c r="E61" s="4" t="n">
        <v>56450</v>
      </c>
      <c r="F61" s="4" t="n">
        <v>41179</v>
      </c>
      <c r="G61" s="4" t="n">
        <v>42182</v>
      </c>
      <c r="H61" s="4" t="n">
        <v>46675</v>
      </c>
      <c r="I61" s="4" t="n">
        <v>49640</v>
      </c>
      <c r="J61" s="4" t="n">
        <v>58497</v>
      </c>
      <c r="K61" s="4" t="n">
        <v>64494</v>
      </c>
      <c r="L61" s="4" t="n">
        <v>68955</v>
      </c>
      <c r="M61" s="4" t="n">
        <v>72499</v>
      </c>
      <c r="N61" s="4" t="n">
        <v>75446</v>
      </c>
      <c r="O61" s="4" t="n">
        <v>78410</v>
      </c>
      <c r="P61" s="4" t="n">
        <v>81630</v>
      </c>
      <c r="Q61" s="4" t="n">
        <v>70969</v>
      </c>
    </row>
    <row r="62" customFormat="false" ht="15.75" hidden="false" customHeight="false" outlineLevel="0" collapsed="false">
      <c r="A62" s="1" t="s">
        <v>62</v>
      </c>
      <c r="B62" s="4" t="n">
        <v>5620</v>
      </c>
      <c r="C62" s="4" t="n">
        <v>7642</v>
      </c>
      <c r="D62" s="4" t="n">
        <v>10390</v>
      </c>
      <c r="E62" s="4" t="n">
        <v>14934</v>
      </c>
      <c r="F62" s="4" t="n">
        <v>15340</v>
      </c>
      <c r="G62" s="4" t="n">
        <v>15941</v>
      </c>
      <c r="H62" s="4" t="n">
        <v>16826</v>
      </c>
      <c r="I62" s="4" t="n">
        <v>17899</v>
      </c>
      <c r="J62" s="4" t="n">
        <v>20246</v>
      </c>
      <c r="K62" s="4" t="n">
        <v>21583</v>
      </c>
      <c r="L62" s="4" t="n">
        <v>19440</v>
      </c>
      <c r="M62" s="4" t="n">
        <v>19604</v>
      </c>
      <c r="N62" s="4" t="n">
        <v>20641</v>
      </c>
      <c r="O62" s="4" t="n">
        <v>21085</v>
      </c>
      <c r="P62" s="4" t="n">
        <v>23047</v>
      </c>
      <c r="Q62" s="4" t="n">
        <v>22609</v>
      </c>
    </row>
    <row r="63" customFormat="false" ht="15.75" hidden="false" customHeight="false" outlineLevel="0" collapsed="false">
      <c r="A63" s="1" t="s">
        <v>63</v>
      </c>
      <c r="B63" s="4" t="n">
        <v>135</v>
      </c>
      <c r="C63" s="4" t="n">
        <v>178</v>
      </c>
      <c r="D63" s="4" t="n">
        <v>251</v>
      </c>
      <c r="E63" s="4" t="n">
        <v>397</v>
      </c>
      <c r="F63" s="4" t="n">
        <v>434</v>
      </c>
      <c r="G63" s="4" t="n">
        <v>472</v>
      </c>
      <c r="H63" s="4" t="n">
        <v>552</v>
      </c>
      <c r="I63" s="4" t="n">
        <v>631</v>
      </c>
      <c r="J63" s="4" t="n">
        <v>690</v>
      </c>
      <c r="K63" s="4" t="n">
        <v>758</v>
      </c>
      <c r="L63" s="4" t="n">
        <v>806</v>
      </c>
      <c r="M63" s="4" t="n">
        <v>772</v>
      </c>
      <c r="N63" s="4" t="n">
        <v>844</v>
      </c>
      <c r="O63" s="4" t="n">
        <v>855</v>
      </c>
      <c r="P63" s="4" t="n">
        <v>1055</v>
      </c>
      <c r="Q63" s="4" t="n">
        <v>993</v>
      </c>
    </row>
    <row r="64" customFormat="false" ht="15.75" hidden="false" customHeight="false" outlineLevel="0" collapsed="false">
      <c r="A64" s="1" t="s">
        <v>64</v>
      </c>
      <c r="B64" s="4" t="n">
        <v>1395</v>
      </c>
      <c r="C64" s="4" t="n">
        <v>1879</v>
      </c>
      <c r="D64" s="4" t="n">
        <v>2924</v>
      </c>
      <c r="E64" s="4" t="n">
        <v>3941</v>
      </c>
      <c r="F64" s="4" t="n">
        <v>4581</v>
      </c>
      <c r="G64" s="4" t="n">
        <v>5238</v>
      </c>
      <c r="H64" s="4" t="n">
        <v>6425</v>
      </c>
      <c r="I64" s="4" t="n">
        <v>7290</v>
      </c>
      <c r="J64" s="4" t="n">
        <v>8158</v>
      </c>
      <c r="K64" s="4" t="n">
        <v>8392</v>
      </c>
      <c r="L64" s="4" t="n">
        <v>8996</v>
      </c>
      <c r="M64" s="4" t="n">
        <v>9379</v>
      </c>
      <c r="N64" s="4" t="n">
        <v>10019</v>
      </c>
      <c r="O64" s="4" t="n">
        <v>10353</v>
      </c>
      <c r="P64" s="4" t="n">
        <v>11422</v>
      </c>
      <c r="Q64" s="4" t="n">
        <v>9748</v>
      </c>
    </row>
    <row r="65" customFormat="false" ht="15.75" hidden="false" customHeight="false" outlineLevel="0" collapsed="false">
      <c r="A65" s="1" t="s">
        <v>65</v>
      </c>
      <c r="B65" s="4" t="n">
        <v>117</v>
      </c>
      <c r="C65" s="4" t="n">
        <v>141</v>
      </c>
      <c r="D65" s="4" t="n">
        <v>199</v>
      </c>
      <c r="E65" s="4" t="n">
        <v>260</v>
      </c>
      <c r="F65" s="4" t="n">
        <v>307</v>
      </c>
      <c r="G65" s="4" t="n">
        <v>352</v>
      </c>
      <c r="H65" s="4" t="n">
        <v>426</v>
      </c>
      <c r="I65" s="4" t="n">
        <v>489</v>
      </c>
      <c r="J65" s="4" t="n">
        <v>573</v>
      </c>
      <c r="K65" s="4" t="n">
        <v>622</v>
      </c>
      <c r="L65" s="4" t="n">
        <v>702</v>
      </c>
      <c r="M65" s="4" t="n">
        <v>713</v>
      </c>
      <c r="N65" s="4" t="n">
        <v>753</v>
      </c>
      <c r="O65" s="4" t="n">
        <v>804</v>
      </c>
      <c r="P65" s="4" t="n">
        <v>965</v>
      </c>
      <c r="Q65" s="4" t="n">
        <v>883</v>
      </c>
    </row>
    <row r="66" customFormat="false" ht="15.75" hidden="false" customHeight="false" outlineLevel="0" collapsed="false">
      <c r="A66" s="1" t="s">
        <v>66</v>
      </c>
      <c r="B66" s="4" t="n">
        <v>806</v>
      </c>
      <c r="C66" s="4" t="n">
        <v>1127</v>
      </c>
      <c r="D66" s="4" t="n">
        <v>1717</v>
      </c>
      <c r="E66" s="4" t="n">
        <v>2097</v>
      </c>
      <c r="F66" s="4" t="n">
        <v>2101</v>
      </c>
      <c r="G66" s="4" t="n">
        <v>1996</v>
      </c>
      <c r="H66" s="4" t="n">
        <v>2350</v>
      </c>
      <c r="I66" s="4" t="n">
        <v>2720</v>
      </c>
      <c r="J66" s="4" t="n">
        <v>3002</v>
      </c>
      <c r="K66" s="4" t="n">
        <v>3440</v>
      </c>
      <c r="L66" s="4" t="n">
        <v>4170</v>
      </c>
      <c r="M66" s="4" t="n">
        <v>4397</v>
      </c>
      <c r="N66" s="4" t="n">
        <v>5036</v>
      </c>
      <c r="O66" s="4" t="n">
        <v>5252</v>
      </c>
      <c r="P66" s="4" t="n">
        <v>5634</v>
      </c>
      <c r="Q66" s="4" t="n">
        <v>5273</v>
      </c>
    </row>
    <row r="67" customFormat="false" ht="15.75" hidden="false" customHeight="false" outlineLevel="0" collapsed="false">
      <c r="A67" s="1" t="s">
        <v>67</v>
      </c>
      <c r="B67" s="4" t="n">
        <v>2370</v>
      </c>
      <c r="C67" s="4" t="n">
        <v>3267</v>
      </c>
      <c r="D67" s="4" t="n">
        <v>4255</v>
      </c>
      <c r="E67" s="4" t="n">
        <v>6146</v>
      </c>
      <c r="F67" s="4" t="n">
        <v>4351</v>
      </c>
      <c r="G67" s="4" t="n">
        <v>5025</v>
      </c>
      <c r="H67" s="4" t="n">
        <v>6011</v>
      </c>
      <c r="I67" s="4" t="n">
        <v>6602</v>
      </c>
      <c r="J67" s="4" t="n">
        <v>7325</v>
      </c>
      <c r="K67" s="4" t="n">
        <v>8045</v>
      </c>
      <c r="L67" s="4" t="n">
        <v>8694</v>
      </c>
      <c r="M67" s="4" t="n">
        <v>9072</v>
      </c>
      <c r="N67" s="4" t="n">
        <v>9489</v>
      </c>
      <c r="O67" s="4" t="n">
        <v>9856</v>
      </c>
      <c r="P67" s="4" t="n">
        <v>10365</v>
      </c>
      <c r="Q67" s="4" t="n">
        <v>8508</v>
      </c>
    </row>
    <row r="68" customFormat="false" ht="15.75" hidden="false" customHeight="false" outlineLevel="0" collapsed="false">
      <c r="A68" s="1" t="s">
        <v>68</v>
      </c>
      <c r="B68" s="1" t="n">
        <v>1837</v>
      </c>
      <c r="C68" s="1" t="n">
        <v>2300</v>
      </c>
      <c r="D68" s="4" t="n">
        <v>2888</v>
      </c>
      <c r="E68" s="4" t="n">
        <v>4088</v>
      </c>
      <c r="F68" s="4" t="n">
        <v>4466</v>
      </c>
      <c r="G68" s="4" t="n">
        <v>5079</v>
      </c>
      <c r="H68" s="4" t="n">
        <v>6199</v>
      </c>
      <c r="I68" s="4" t="n">
        <v>6752</v>
      </c>
      <c r="J68" s="4" t="n">
        <v>7441</v>
      </c>
      <c r="K68" s="4" t="n">
        <v>7701</v>
      </c>
      <c r="L68" s="4" t="n">
        <v>8170</v>
      </c>
      <c r="M68" s="4" t="n">
        <v>8012</v>
      </c>
      <c r="N68" s="4" t="n">
        <v>8392</v>
      </c>
      <c r="O68" s="4" t="n">
        <v>8857</v>
      </c>
      <c r="P68" s="4" t="n">
        <v>9902</v>
      </c>
      <c r="Q68" s="4" t="n">
        <v>8357</v>
      </c>
    </row>
    <row r="69" customFormat="false" ht="15.75" hidden="false" customHeight="false" outlineLevel="0" collapsed="false">
      <c r="A69" s="1" t="s">
        <v>69</v>
      </c>
      <c r="B69" s="4" t="n">
        <v>8893</v>
      </c>
      <c r="C69" s="4" t="n">
        <v>10428</v>
      </c>
      <c r="D69" s="4" t="n">
        <v>11799</v>
      </c>
      <c r="E69" s="4" t="n">
        <v>14035</v>
      </c>
      <c r="F69" s="4" t="n">
        <v>11411</v>
      </c>
      <c r="G69" s="4" t="n">
        <v>10934</v>
      </c>
      <c r="H69" s="4" t="n">
        <v>13044</v>
      </c>
      <c r="I69" s="4" t="n">
        <v>15686</v>
      </c>
      <c r="J69" s="4" t="n">
        <v>16982</v>
      </c>
      <c r="K69" s="4" t="n">
        <v>18138</v>
      </c>
      <c r="L69" s="4" t="n">
        <v>17988</v>
      </c>
      <c r="M69" s="4" t="n">
        <v>21540</v>
      </c>
      <c r="N69" s="4" t="n">
        <v>23112</v>
      </c>
      <c r="O69" s="4" t="n">
        <v>26487</v>
      </c>
      <c r="P69" s="4" t="n">
        <v>30293</v>
      </c>
      <c r="Q69" s="4" t="n">
        <v>24162</v>
      </c>
    </row>
    <row r="70" customFormat="false" ht="15.75" hidden="false" customHeight="false" outlineLevel="0" collapsed="false">
      <c r="A70" s="1" t="s">
        <v>70</v>
      </c>
      <c r="B70" s="4" t="n">
        <v>4076</v>
      </c>
      <c r="C70" s="4" t="n">
        <v>4816</v>
      </c>
      <c r="D70" s="4" t="n">
        <v>5645</v>
      </c>
      <c r="E70" s="4" t="n">
        <v>7449</v>
      </c>
      <c r="F70" s="4" t="n">
        <v>7359</v>
      </c>
      <c r="G70" s="4" t="n">
        <v>7668</v>
      </c>
      <c r="H70" s="4" t="n">
        <v>9078</v>
      </c>
      <c r="I70" s="4" t="n">
        <v>9645</v>
      </c>
      <c r="J70" s="4" t="n">
        <v>10308</v>
      </c>
      <c r="K70" s="4" t="n">
        <v>11030</v>
      </c>
      <c r="L70" s="4" t="n">
        <v>11394</v>
      </c>
      <c r="M70" s="4" t="n">
        <v>12921</v>
      </c>
      <c r="N70" s="4" t="n">
        <v>14245</v>
      </c>
      <c r="O70" s="4" t="n">
        <v>15609</v>
      </c>
      <c r="P70" s="4" t="n">
        <v>17263</v>
      </c>
      <c r="Q70" s="4" t="n">
        <v>12572</v>
      </c>
    </row>
    <row r="71" customFormat="false" ht="15.75" hidden="false" customHeight="false" outlineLevel="0" collapsed="false">
      <c r="A71" s="1" t="s">
        <v>71</v>
      </c>
      <c r="B71" s="4" t="n">
        <v>6977</v>
      </c>
      <c r="C71" s="4" t="n">
        <v>9700</v>
      </c>
      <c r="D71" s="4" t="n">
        <v>12369</v>
      </c>
      <c r="E71" s="4" t="n">
        <v>16578</v>
      </c>
      <c r="F71" s="4" t="n">
        <v>11273</v>
      </c>
      <c r="G71" s="4" t="n">
        <v>10250</v>
      </c>
      <c r="H71" s="4" t="n">
        <v>11802</v>
      </c>
      <c r="I71" s="4" t="n">
        <v>14385</v>
      </c>
      <c r="J71" s="4" t="n">
        <v>15553</v>
      </c>
      <c r="K71" s="4" t="n">
        <v>16327</v>
      </c>
      <c r="L71" s="4" t="n">
        <v>17508</v>
      </c>
      <c r="M71" s="4" t="n">
        <v>18441</v>
      </c>
      <c r="N71" s="4" t="n">
        <v>19042</v>
      </c>
      <c r="O71" s="4" t="n">
        <v>20149</v>
      </c>
      <c r="P71" s="4" t="n">
        <v>22086</v>
      </c>
      <c r="Q71" s="4" t="n">
        <v>17326</v>
      </c>
    </row>
    <row r="72" customFormat="false" ht="15.75" hidden="false" customHeight="false" outlineLevel="0" collapsed="false">
      <c r="A72" s="1" t="s">
        <v>72</v>
      </c>
      <c r="B72" s="4" t="n">
        <v>3897</v>
      </c>
      <c r="C72" s="4" t="n">
        <v>5074</v>
      </c>
      <c r="D72" s="4" t="n">
        <v>8746</v>
      </c>
      <c r="E72" s="4" t="n">
        <v>11753</v>
      </c>
      <c r="F72" s="4" t="n">
        <v>9557</v>
      </c>
      <c r="G72" s="4" t="n">
        <v>10544</v>
      </c>
      <c r="H72" s="4" t="n">
        <v>11791</v>
      </c>
      <c r="I72" s="4" t="n">
        <v>14601</v>
      </c>
      <c r="J72" s="4" t="n">
        <v>16602</v>
      </c>
      <c r="K72" s="4" t="n">
        <v>18400</v>
      </c>
      <c r="L72" s="4" t="n">
        <v>18896</v>
      </c>
      <c r="M72" s="4" t="n">
        <v>21387</v>
      </c>
      <c r="N72" s="4" t="n">
        <v>25751</v>
      </c>
      <c r="O72" s="4" t="n">
        <v>31275</v>
      </c>
      <c r="P72" s="4" t="n">
        <v>35605</v>
      </c>
      <c r="Q72" s="4" t="n">
        <v>26416</v>
      </c>
    </row>
    <row r="73" customFormat="false" ht="15.75" hidden="false" customHeight="false" outlineLevel="0" collapsed="false">
      <c r="A73" s="1" t="s">
        <v>73</v>
      </c>
      <c r="B73" s="4" t="n">
        <v>3867</v>
      </c>
      <c r="C73" s="4" t="n">
        <v>4714</v>
      </c>
      <c r="D73" s="4" t="n">
        <v>6010</v>
      </c>
      <c r="E73" s="4" t="n">
        <v>8031</v>
      </c>
      <c r="F73" s="4" t="n">
        <v>6089</v>
      </c>
      <c r="G73" s="4" t="n">
        <v>6501</v>
      </c>
      <c r="H73" s="4" t="n">
        <v>7880</v>
      </c>
      <c r="I73" s="4" t="n">
        <v>9268</v>
      </c>
      <c r="J73" s="4" t="n">
        <v>10558</v>
      </c>
      <c r="K73" s="4" t="n">
        <v>12177</v>
      </c>
      <c r="L73" s="4" t="n">
        <v>12633</v>
      </c>
      <c r="M73" s="4" t="n">
        <v>13303</v>
      </c>
      <c r="N73" s="4" t="n">
        <v>14373</v>
      </c>
      <c r="O73" s="4" t="n">
        <v>14573</v>
      </c>
      <c r="P73" s="4" t="n">
        <v>16905</v>
      </c>
      <c r="Q73" s="4" t="n">
        <v>14723</v>
      </c>
    </row>
    <row r="74" customFormat="false" ht="15.75" hidden="false" customHeight="false" outlineLevel="0" collapsed="false">
      <c r="A74" s="1" t="s">
        <v>74</v>
      </c>
      <c r="B74" s="4" t="n">
        <v>2179</v>
      </c>
      <c r="C74" s="4" t="n">
        <v>2660</v>
      </c>
      <c r="D74" s="4" t="n">
        <v>3129</v>
      </c>
      <c r="E74" s="4" t="n">
        <v>3983</v>
      </c>
      <c r="F74" s="4" t="n">
        <v>4176</v>
      </c>
      <c r="G74" s="4" t="n">
        <v>4602</v>
      </c>
      <c r="H74" s="4" t="n">
        <v>5204</v>
      </c>
      <c r="I74" s="4" t="n">
        <v>6182</v>
      </c>
      <c r="J74" s="4" t="n">
        <v>7529</v>
      </c>
      <c r="K74" s="4" t="n">
        <v>8344</v>
      </c>
      <c r="L74" s="4" t="n">
        <v>8825</v>
      </c>
      <c r="M74" s="4" t="n">
        <v>8925</v>
      </c>
      <c r="N74" s="4" t="n">
        <v>8683</v>
      </c>
      <c r="O74" s="4" t="n">
        <v>9352</v>
      </c>
      <c r="P74" s="4" t="n">
        <v>9539</v>
      </c>
      <c r="Q74" s="4" t="n">
        <v>6269</v>
      </c>
    </row>
    <row r="75" customFormat="false" ht="15.75" hidden="false" customHeight="false" outlineLevel="0" collapsed="false">
      <c r="A75" s="1" t="s">
        <v>75</v>
      </c>
      <c r="B75" s="4" t="n">
        <v>4456</v>
      </c>
      <c r="C75" s="4" t="n">
        <v>5644</v>
      </c>
      <c r="D75" s="4" t="n">
        <v>6556</v>
      </c>
      <c r="E75" s="4" t="n">
        <v>7437</v>
      </c>
      <c r="F75" s="4" t="n">
        <v>8229</v>
      </c>
      <c r="G75" s="4" t="n">
        <v>9007</v>
      </c>
      <c r="H75" s="4" t="n">
        <v>10163</v>
      </c>
      <c r="I75" s="4" t="n">
        <v>11214</v>
      </c>
      <c r="J75" s="4" t="n">
        <v>11998</v>
      </c>
      <c r="K75" s="4" t="n">
        <v>13013</v>
      </c>
      <c r="L75" s="4" t="n">
        <v>14786</v>
      </c>
      <c r="M75" s="4" t="n">
        <v>16092</v>
      </c>
      <c r="N75" s="4" t="n">
        <v>16793</v>
      </c>
      <c r="O75" s="4" t="n">
        <v>18872</v>
      </c>
      <c r="P75" s="4" t="n">
        <v>22630</v>
      </c>
      <c r="Q75" s="4" t="n">
        <v>20813</v>
      </c>
    </row>
    <row r="76" customFormat="false" ht="15.75" hidden="false" customHeight="false" outlineLevel="0" collapsed="false">
      <c r="A76" s="1" t="s">
        <v>76</v>
      </c>
      <c r="B76" s="4" t="n">
        <v>510</v>
      </c>
      <c r="C76" s="4" t="n">
        <v>830</v>
      </c>
      <c r="D76" s="4" t="n">
        <v>1979</v>
      </c>
      <c r="E76" s="4" t="n">
        <v>2356</v>
      </c>
      <c r="F76" s="4" t="n">
        <v>2854</v>
      </c>
      <c r="G76" s="4" t="n">
        <v>3088</v>
      </c>
      <c r="H76" s="4" t="n">
        <v>3187</v>
      </c>
      <c r="I76" s="4" t="n">
        <v>3388</v>
      </c>
      <c r="J76" s="4" t="n">
        <v>3590</v>
      </c>
      <c r="K76" s="4" t="n">
        <v>3794</v>
      </c>
      <c r="L76" s="4" t="n">
        <v>4171</v>
      </c>
      <c r="M76" s="4" t="n">
        <v>5510</v>
      </c>
      <c r="N76" s="4" t="n">
        <v>5733</v>
      </c>
      <c r="O76" s="4" t="n">
        <v>5945</v>
      </c>
      <c r="P76" s="4" t="n">
        <v>6230</v>
      </c>
      <c r="Q76" s="4" t="n">
        <v>6034</v>
      </c>
    </row>
    <row r="77" customFormat="false" ht="15.75" hidden="false" customHeight="false" outlineLevel="0" collapsed="false">
      <c r="A77" s="1" t="s">
        <v>77</v>
      </c>
      <c r="B77" s="4" t="n">
        <v>3639</v>
      </c>
      <c r="C77" s="4" t="n">
        <v>4265</v>
      </c>
      <c r="D77" s="4" t="n">
        <v>4949</v>
      </c>
      <c r="E77" s="4" t="n">
        <v>6012</v>
      </c>
      <c r="F77" s="4" t="n">
        <v>6693</v>
      </c>
      <c r="G77" s="4" t="n">
        <v>7338</v>
      </c>
      <c r="H77" s="4" t="n">
        <v>8078</v>
      </c>
      <c r="I77" s="4" t="n">
        <v>10694</v>
      </c>
      <c r="J77" s="4" t="n">
        <v>13004</v>
      </c>
      <c r="K77" s="4" t="n">
        <v>14792</v>
      </c>
      <c r="L77" s="4" t="n">
        <v>16878</v>
      </c>
      <c r="M77" s="4" t="n">
        <v>15727</v>
      </c>
      <c r="N77" s="4" t="n">
        <v>16966</v>
      </c>
      <c r="O77" s="4" t="n">
        <v>18050</v>
      </c>
      <c r="P77" s="4" t="n">
        <v>19496</v>
      </c>
      <c r="Q77" s="4" t="n">
        <v>13119</v>
      </c>
    </row>
    <row r="78" customFormat="false" ht="15.75" hidden="false" customHeight="false" outlineLevel="0" collapsed="false">
      <c r="A78" s="1" t="s">
        <v>78</v>
      </c>
      <c r="B78" s="4" t="n">
        <v>3612</v>
      </c>
      <c r="C78" s="4" t="n">
        <v>4601</v>
      </c>
      <c r="D78" s="4" t="n">
        <v>4978</v>
      </c>
      <c r="E78" s="4" t="n">
        <v>6039</v>
      </c>
      <c r="F78" s="4" t="n">
        <v>6642</v>
      </c>
      <c r="G78" s="4" t="n">
        <v>7683</v>
      </c>
      <c r="H78" s="4" t="n">
        <v>8568</v>
      </c>
      <c r="I78" s="4" t="n">
        <v>9774</v>
      </c>
      <c r="J78" s="4" t="n">
        <v>11681</v>
      </c>
      <c r="K78" s="4" t="n">
        <v>13635</v>
      </c>
      <c r="L78" s="4" t="n">
        <v>15567</v>
      </c>
      <c r="M78" s="4" t="n">
        <v>16404</v>
      </c>
      <c r="N78" s="4" t="n">
        <v>17197</v>
      </c>
      <c r="O78" s="4" t="n">
        <v>18087</v>
      </c>
      <c r="P78" s="4" t="n">
        <v>19506</v>
      </c>
      <c r="Q78" s="4" t="n">
        <v>16296</v>
      </c>
    </row>
    <row r="79" customFormat="false" ht="15.75" hidden="false" customHeight="false" outlineLevel="0" collapsed="false">
      <c r="A79" s="1" t="s">
        <v>79</v>
      </c>
      <c r="B79" s="4" t="n">
        <v>1194</v>
      </c>
      <c r="C79" s="4" t="n">
        <v>1594</v>
      </c>
      <c r="D79" s="4" t="n">
        <v>2206</v>
      </c>
      <c r="E79" s="4" t="n">
        <v>2733</v>
      </c>
      <c r="F79" s="4" t="n">
        <v>3051</v>
      </c>
      <c r="G79" s="4" t="n">
        <v>3420</v>
      </c>
      <c r="H79" s="4" t="n">
        <v>4279</v>
      </c>
      <c r="I79" s="4" t="n">
        <v>4503</v>
      </c>
      <c r="J79" s="4" t="n">
        <v>4852</v>
      </c>
      <c r="K79" s="4" t="n">
        <v>5643</v>
      </c>
      <c r="L79" s="4" t="n">
        <v>5882</v>
      </c>
      <c r="M79" s="4" t="n">
        <v>5721</v>
      </c>
      <c r="N79" s="4" t="n">
        <v>5944</v>
      </c>
      <c r="O79" s="4" t="n">
        <v>6176</v>
      </c>
      <c r="P79" s="4" t="n">
        <v>6474</v>
      </c>
      <c r="Q79" s="4" t="n">
        <v>6367</v>
      </c>
    </row>
    <row r="80" customFormat="false" ht="15.75" hidden="false" customHeight="false" outlineLevel="0" collapsed="false">
      <c r="A80" s="1" t="s">
        <v>80</v>
      </c>
      <c r="B80" s="4" t="n">
        <v>373</v>
      </c>
      <c r="C80" s="4" t="n">
        <v>472</v>
      </c>
      <c r="D80" s="4" t="n">
        <v>589</v>
      </c>
      <c r="E80" s="4" t="n">
        <v>723</v>
      </c>
      <c r="F80" s="4" t="n">
        <v>819</v>
      </c>
      <c r="G80" s="4" t="n">
        <v>890</v>
      </c>
      <c r="H80" s="4" t="n">
        <v>1463</v>
      </c>
      <c r="I80" s="4" t="n">
        <v>1638</v>
      </c>
      <c r="J80" s="4" t="n">
        <v>1933</v>
      </c>
      <c r="K80" s="4" t="n">
        <v>1912</v>
      </c>
      <c r="L80" s="4" t="n">
        <v>1807</v>
      </c>
      <c r="M80" s="4" t="n">
        <v>2059</v>
      </c>
      <c r="N80" s="4" t="n">
        <v>2263</v>
      </c>
      <c r="O80" s="4" t="n">
        <v>2657</v>
      </c>
      <c r="P80" s="4" t="n">
        <v>2738</v>
      </c>
      <c r="Q80" s="4" t="n">
        <v>2767</v>
      </c>
    </row>
    <row r="81" customFormat="false" ht="15.75" hidden="false" customHeight="false" outlineLevel="0" collapsed="false">
      <c r="A81" s="1" t="s">
        <v>81</v>
      </c>
      <c r="B81" s="4" t="n">
        <v>1597</v>
      </c>
      <c r="C81" s="4" t="n">
        <v>2187</v>
      </c>
      <c r="D81" s="4" t="n">
        <v>2839</v>
      </c>
      <c r="E81" s="4" t="n">
        <v>4254</v>
      </c>
      <c r="F81" s="4" t="n">
        <v>4707</v>
      </c>
      <c r="G81" s="4" t="n">
        <v>5078</v>
      </c>
      <c r="H81" s="4" t="n">
        <v>4344</v>
      </c>
      <c r="I81" s="4" t="n">
        <v>4477</v>
      </c>
      <c r="J81" s="4" t="n">
        <v>4543</v>
      </c>
      <c r="K81" s="4" t="n">
        <v>5192</v>
      </c>
      <c r="L81" s="4" t="n">
        <v>6062</v>
      </c>
      <c r="M81" s="4" t="n">
        <v>6785</v>
      </c>
      <c r="N81" s="4" t="n">
        <v>8824</v>
      </c>
      <c r="O81" s="4" t="n">
        <v>9046</v>
      </c>
      <c r="P81" s="4" t="n">
        <v>9714</v>
      </c>
      <c r="Q81" s="4" t="n">
        <v>8189</v>
      </c>
    </row>
    <row r="82" customFormat="false" ht="15.75" hidden="false" customHeight="false" outlineLevel="0" collapsed="false">
      <c r="A82" s="1" t="s">
        <v>82</v>
      </c>
      <c r="B82" s="4" t="n">
        <v>291</v>
      </c>
      <c r="C82" s="4" t="n">
        <v>348</v>
      </c>
      <c r="D82" s="4" t="n">
        <v>400</v>
      </c>
      <c r="E82" s="4" t="n">
        <v>517</v>
      </c>
      <c r="F82" s="4" t="n">
        <v>565</v>
      </c>
      <c r="G82" s="4" t="n">
        <v>582</v>
      </c>
      <c r="H82" s="4" t="n">
        <v>624</v>
      </c>
      <c r="I82" s="4" t="n">
        <v>724</v>
      </c>
      <c r="J82" s="4" t="n">
        <v>798</v>
      </c>
      <c r="K82" s="4" t="n">
        <v>872</v>
      </c>
      <c r="L82" s="4" t="n">
        <v>883</v>
      </c>
      <c r="M82" s="4" t="n">
        <v>804</v>
      </c>
      <c r="N82" s="4" t="n">
        <v>803</v>
      </c>
      <c r="O82" s="4" t="n">
        <v>870</v>
      </c>
      <c r="P82" s="4" t="n">
        <v>935</v>
      </c>
      <c r="Q82" s="4" t="n">
        <v>673</v>
      </c>
    </row>
    <row r="83" customFormat="false" ht="15.75" hidden="false" customHeight="false" outlineLevel="0" collapsed="false">
      <c r="A83" s="1" t="s">
        <v>83</v>
      </c>
      <c r="B83" s="4" t="n">
        <v>133</v>
      </c>
      <c r="C83" s="4" t="n">
        <v>155</v>
      </c>
      <c r="D83" s="4" t="n">
        <v>179</v>
      </c>
      <c r="E83" s="4" t="n">
        <v>243</v>
      </c>
      <c r="F83" s="4" t="n">
        <v>222</v>
      </c>
      <c r="G83" s="4" t="n">
        <v>161</v>
      </c>
      <c r="H83" s="4" t="n">
        <v>301</v>
      </c>
      <c r="I83" s="4" t="n">
        <v>467</v>
      </c>
      <c r="J83" s="4" t="n">
        <v>134</v>
      </c>
      <c r="K83" s="4" t="n">
        <v>165</v>
      </c>
      <c r="L83" s="4" t="n">
        <v>441</v>
      </c>
      <c r="M83" s="4" t="n">
        <v>518</v>
      </c>
      <c r="N83" s="4" t="n">
        <v>603</v>
      </c>
      <c r="O83" s="4" t="n">
        <v>723</v>
      </c>
      <c r="P83" s="4" t="n">
        <v>1068</v>
      </c>
      <c r="Q83" s="4" t="n">
        <v>1555</v>
      </c>
    </row>
    <row r="84" customFormat="false" ht="15" hidden="false" customHeight="false" outlineLevel="0" collapsed="false">
      <c r="I84" s="0" t="n">
        <f aca="false">SUM(I2:I83)</f>
        <v>1019618</v>
      </c>
    </row>
    <row r="85" customFormat="false" ht="15" hidden="false" customHeight="false" outlineLevel="0" collapsed="false">
      <c r="I85" s="0" t="n">
        <f aca="false">I84/Население!J84</f>
        <v>7.1129357433361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B58" colorId="64" zoomScale="100" zoomScaleNormal="100" zoomScalePageLayoutView="100" workbookViewId="0">
      <selection pane="topLeft" activeCell="C40" activeCellId="0" sqref="C1:C83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17" width="9.14"/>
    <col collapsed="false" customWidth="true" hidden="false" outlineLevel="0" max="2" min="2" style="117" width="36.14"/>
    <col collapsed="false" customWidth="true" hidden="false" outlineLevel="0" max="3" min="3" style="117" width="9.71"/>
    <col collapsed="false" customWidth="false" hidden="false" outlineLevel="0" max="16384" min="4" style="117" width="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7" t="n">
        <v>2010</v>
      </c>
      <c r="I1" s="7" t="n">
        <v>2011</v>
      </c>
      <c r="J1" s="7" t="n">
        <v>2012</v>
      </c>
      <c r="K1" s="7" t="n">
        <v>2013</v>
      </c>
      <c r="L1" s="7" t="n">
        <v>2014</v>
      </c>
      <c r="M1" s="7" t="n">
        <v>2015</v>
      </c>
      <c r="N1" s="7" t="n">
        <v>2016</v>
      </c>
      <c r="O1" s="8" t="n">
        <v>2017</v>
      </c>
      <c r="P1" s="7" t="n">
        <v>2018</v>
      </c>
      <c r="Q1" s="7" t="n">
        <v>2019</v>
      </c>
      <c r="R1" s="7" t="n">
        <v>2020</v>
      </c>
    </row>
    <row r="2" customFormat="false" ht="15.75" hidden="false" customHeight="false" outlineLevel="0" collapsed="false">
      <c r="A2" s="1" t="n">
        <v>1</v>
      </c>
      <c r="B2" s="1" t="s">
        <v>2</v>
      </c>
      <c r="C2" s="123" t="e">
        <f aca="false">('16.1н'!#ref!+'16.2н'!#ref!+'16.3н'!#ref!)/3</f>
        <v>#VALUE!</v>
      </c>
      <c r="D2" s="123" t="e">
        <f aca="false">('16.1н'!#ref!+'16.2н'!#ref!+'16.3н'!#ref!)/3</f>
        <v>#VALUE!</v>
      </c>
      <c r="E2" s="123" t="n">
        <f aca="false">('16.1н'!E2+'16.2н'!E2+'16.3н'!E2)/3</f>
        <v>0</v>
      </c>
      <c r="F2" s="123" t="n">
        <f aca="false">('16.1н'!F2+'16.2н'!F2+'16.3н'!F2)/3</f>
        <v>0</v>
      </c>
      <c r="G2" s="123" t="n">
        <f aca="false">('16.1н'!G2+'16.2н'!G2+'16.3н'!G2)/3</f>
        <v>0</v>
      </c>
      <c r="H2" s="123" t="n">
        <f aca="false">('16.1н'!H2+'16.2н'!H2+'16.3н'!H2)/3</f>
        <v>0</v>
      </c>
      <c r="I2" s="123" t="n">
        <f aca="false">('16.1н'!I2+'16.2н'!I2+'16.3н'!I2)/3</f>
        <v>0</v>
      </c>
      <c r="J2" s="123" t="n">
        <f aca="false">('16.1н'!J2+'16.2н'!J2+'16.3н'!J2)/3</f>
        <v>0</v>
      </c>
      <c r="K2" s="123" t="n">
        <f aca="false">('16.1н'!K2+'16.2н'!K2+'16.3н'!K2)/3</f>
        <v>0</v>
      </c>
      <c r="L2" s="123" t="n">
        <f aca="false">('16.1н'!L2+'16.2н'!L2+'16.3н'!L2)/3</f>
        <v>0</v>
      </c>
      <c r="M2" s="123" t="n">
        <f aca="false">('16.1н'!M2+'16.2н'!M2+'16.3н'!M2)/3</f>
        <v>0</v>
      </c>
      <c r="N2" s="123" t="n">
        <f aca="false">('16.1н'!N2+'16.2н'!N2+'16.3н'!N2)/3</f>
        <v>0</v>
      </c>
      <c r="O2" s="123" t="n">
        <f aca="false">('16.1н'!O2+'16.2н'!O2+'16.3н'!O2)/3</f>
        <v>0</v>
      </c>
      <c r="P2" s="123" t="n">
        <f aca="false">('16.1н'!P2+'16.2н'!P2+'16.3н'!P2)/3</f>
        <v>0</v>
      </c>
      <c r="Q2" s="123" t="n">
        <f aca="false">('16.1н'!Q2+'16.2н'!Q2+'16.3н'!Q2)/3</f>
        <v>0</v>
      </c>
      <c r="R2" s="123" t="n">
        <f aca="false">('16.1н'!B2+'16.2н'!B2+'16.3н'!B2)/3</f>
        <v>0.514832020859868</v>
      </c>
    </row>
    <row r="3" customFormat="false" ht="15.75" hidden="false" customHeight="false" outlineLevel="0" collapsed="false">
      <c r="A3" s="1" t="n">
        <v>2</v>
      </c>
      <c r="B3" s="1" t="s">
        <v>3</v>
      </c>
      <c r="C3" s="123" t="e">
        <f aca="false">('16.1н'!#ref!+'16.2н'!#ref!+'16.3н'!#ref!)/3</f>
        <v>#VALUE!</v>
      </c>
      <c r="D3" s="123" t="e">
        <f aca="false">('16.1н'!#ref!+'16.2н'!#ref!+'16.3н'!#ref!)/3</f>
        <v>#VALUE!</v>
      </c>
      <c r="E3" s="123" t="n">
        <f aca="false">('16.1н'!E3+'16.2н'!E3+'16.3н'!E3)/3</f>
        <v>0</v>
      </c>
      <c r="F3" s="123" t="n">
        <f aca="false">('16.1н'!F3+'16.2н'!F3+'16.3н'!F3)/3</f>
        <v>0</v>
      </c>
      <c r="G3" s="123" t="n">
        <f aca="false">('16.1н'!G3+'16.2н'!G3+'16.3н'!G3)/3</f>
        <v>0</v>
      </c>
      <c r="H3" s="123" t="n">
        <f aca="false">('16.1н'!H3+'16.2н'!H3+'16.3н'!H3)/3</f>
        <v>0</v>
      </c>
      <c r="I3" s="123" t="n">
        <f aca="false">('16.1н'!I3+'16.2н'!I3+'16.3н'!I3)/3</f>
        <v>0</v>
      </c>
      <c r="J3" s="123" t="n">
        <f aca="false">('16.1н'!J3+'16.2н'!J3+'16.3н'!J3)/3</f>
        <v>0</v>
      </c>
      <c r="K3" s="123" t="n">
        <f aca="false">('16.1н'!K3+'16.2н'!K3+'16.3н'!K3)/3</f>
        <v>0</v>
      </c>
      <c r="L3" s="123" t="n">
        <f aca="false">('16.1н'!L3+'16.2н'!L3+'16.3н'!L3)/3</f>
        <v>0</v>
      </c>
      <c r="M3" s="123" t="n">
        <f aca="false">('16.1н'!M3+'16.2н'!M3+'16.3н'!M3)/3</f>
        <v>0</v>
      </c>
      <c r="N3" s="123" t="n">
        <f aca="false">('16.1н'!N3+'16.2н'!N3+'16.3н'!N3)/3</f>
        <v>0</v>
      </c>
      <c r="O3" s="123" t="n">
        <f aca="false">('16.1н'!O3+'16.2н'!O3+'16.3н'!O3)/3</f>
        <v>0</v>
      </c>
      <c r="P3" s="123" t="n">
        <f aca="false">('16.1н'!P3+'16.2н'!P3+'16.3н'!P3)/3</f>
        <v>0</v>
      </c>
      <c r="Q3" s="123" t="n">
        <f aca="false">('16.1н'!Q3+'16.2н'!Q3+'16.3н'!Q3)/3</f>
        <v>0</v>
      </c>
      <c r="R3" s="123" t="n">
        <f aca="false">('16.1н'!B3+'16.2н'!B3+'16.3н'!B3)/3</f>
        <v>0.427242443081581</v>
      </c>
    </row>
    <row r="4" customFormat="false" ht="15.75" hidden="false" customHeight="false" outlineLevel="0" collapsed="false">
      <c r="A4" s="1" t="n">
        <v>3</v>
      </c>
      <c r="B4" s="1" t="s">
        <v>4</v>
      </c>
      <c r="C4" s="123" t="e">
        <f aca="false">('16.1н'!#ref!+'16.2н'!#ref!+'16.3н'!#ref!)/3</f>
        <v>#VALUE!</v>
      </c>
      <c r="D4" s="123" t="e">
        <f aca="false">('16.1н'!#ref!+'16.2н'!#ref!+'16.3н'!#ref!)/3</f>
        <v>#VALUE!</v>
      </c>
      <c r="E4" s="123" t="n">
        <f aca="false">('16.1н'!E4+'16.2н'!E4+'16.3н'!E4)/3</f>
        <v>0</v>
      </c>
      <c r="F4" s="123" t="n">
        <f aca="false">('16.1н'!F4+'16.2н'!F4+'16.3н'!F4)/3</f>
        <v>0</v>
      </c>
      <c r="G4" s="123" t="n">
        <f aca="false">('16.1н'!G4+'16.2н'!G4+'16.3н'!G4)/3</f>
        <v>0</v>
      </c>
      <c r="H4" s="123" t="n">
        <f aca="false">('16.1н'!H4+'16.2н'!H4+'16.3н'!H4)/3</f>
        <v>0</v>
      </c>
      <c r="I4" s="123" t="n">
        <f aca="false">('16.1н'!I4+'16.2н'!I4+'16.3н'!I4)/3</f>
        <v>0</v>
      </c>
      <c r="J4" s="123" t="n">
        <f aca="false">('16.1н'!J4+'16.2н'!J4+'16.3н'!J4)/3</f>
        <v>0</v>
      </c>
      <c r="K4" s="123" t="n">
        <f aca="false">('16.1н'!K4+'16.2н'!K4+'16.3н'!K4)/3</f>
        <v>0</v>
      </c>
      <c r="L4" s="123" t="n">
        <f aca="false">('16.1н'!L4+'16.2н'!L4+'16.3н'!L4)/3</f>
        <v>0</v>
      </c>
      <c r="M4" s="123" t="n">
        <f aca="false">('16.1н'!M4+'16.2н'!M4+'16.3н'!M4)/3</f>
        <v>0</v>
      </c>
      <c r="N4" s="123" t="n">
        <f aca="false">('16.1н'!N4+'16.2н'!N4+'16.3н'!N4)/3</f>
        <v>0</v>
      </c>
      <c r="O4" s="123" t="n">
        <f aca="false">('16.1н'!O4+'16.2н'!O4+'16.3н'!O4)/3</f>
        <v>0</v>
      </c>
      <c r="P4" s="123" t="n">
        <f aca="false">('16.1н'!P4+'16.2н'!P4+'16.3н'!P4)/3</f>
        <v>0</v>
      </c>
      <c r="Q4" s="123" t="n">
        <f aca="false">('16.1н'!Q4+'16.2н'!Q4+'16.3н'!Q4)/3</f>
        <v>0</v>
      </c>
      <c r="R4" s="123" t="n">
        <f aca="false">('16.1н'!B4+'16.2н'!B4+'16.3н'!B4)/3</f>
        <v>0.506228877419785</v>
      </c>
    </row>
    <row r="5" customFormat="false" ht="15.75" hidden="false" customHeight="false" outlineLevel="0" collapsed="false">
      <c r="A5" s="1" t="n">
        <v>4</v>
      </c>
      <c r="B5" s="1" t="s">
        <v>5</v>
      </c>
      <c r="C5" s="123" t="e">
        <f aca="false">('16.1н'!#ref!+'16.2н'!#ref!+'16.3н'!#ref!)/3</f>
        <v>#VALUE!</v>
      </c>
      <c r="D5" s="123" t="e">
        <f aca="false">('16.1н'!#ref!+'16.2н'!#ref!+'16.3н'!#ref!)/3</f>
        <v>#VALUE!</v>
      </c>
      <c r="E5" s="123" t="n">
        <f aca="false">('16.1н'!E5+'16.2н'!E5+'16.3н'!E5)/3</f>
        <v>0</v>
      </c>
      <c r="F5" s="123" t="n">
        <f aca="false">('16.1н'!F5+'16.2н'!F5+'16.3н'!F5)/3</f>
        <v>0</v>
      </c>
      <c r="G5" s="123" t="n">
        <f aca="false">('16.1н'!G5+'16.2н'!G5+'16.3н'!G5)/3</f>
        <v>0</v>
      </c>
      <c r="H5" s="123" t="n">
        <f aca="false">('16.1н'!H5+'16.2н'!H5+'16.3н'!H5)/3</f>
        <v>0</v>
      </c>
      <c r="I5" s="123" t="n">
        <f aca="false">('16.1н'!I5+'16.2н'!I5+'16.3н'!I5)/3</f>
        <v>0</v>
      </c>
      <c r="J5" s="123" t="n">
        <f aca="false">('16.1н'!J5+'16.2н'!J5+'16.3н'!J5)/3</f>
        <v>0</v>
      </c>
      <c r="K5" s="123" t="n">
        <f aca="false">('16.1н'!K5+'16.2н'!K5+'16.3н'!K5)/3</f>
        <v>0</v>
      </c>
      <c r="L5" s="123" t="n">
        <f aca="false">('16.1н'!L5+'16.2н'!L5+'16.3н'!L5)/3</f>
        <v>0</v>
      </c>
      <c r="M5" s="123" t="n">
        <f aca="false">('16.1н'!M5+'16.2н'!M5+'16.3н'!M5)/3</f>
        <v>0</v>
      </c>
      <c r="N5" s="123" t="n">
        <f aca="false">('16.1н'!N5+'16.2н'!N5+'16.3н'!N5)/3</f>
        <v>0</v>
      </c>
      <c r="O5" s="123" t="n">
        <f aca="false">('16.1н'!O5+'16.2н'!O5+'16.3н'!O5)/3</f>
        <v>0</v>
      </c>
      <c r="P5" s="123" t="n">
        <f aca="false">('16.1н'!P5+'16.2н'!P5+'16.3н'!P5)/3</f>
        <v>0</v>
      </c>
      <c r="Q5" s="123" t="n">
        <f aca="false">('16.1н'!Q5+'16.2н'!Q5+'16.3н'!Q5)/3</f>
        <v>0</v>
      </c>
      <c r="R5" s="123" t="n">
        <f aca="false">('16.1н'!B5+'16.2н'!B5+'16.3н'!B5)/3</f>
        <v>0.544361714955378</v>
      </c>
    </row>
    <row r="6" customFormat="false" ht="15.75" hidden="false" customHeight="false" outlineLevel="0" collapsed="false">
      <c r="A6" s="1" t="n">
        <v>5</v>
      </c>
      <c r="B6" s="1" t="s">
        <v>6</v>
      </c>
      <c r="C6" s="123" t="e">
        <f aca="false">('16.1н'!#ref!+'16.2н'!#ref!+'16.3н'!#ref!)/3</f>
        <v>#VALUE!</v>
      </c>
      <c r="D6" s="123" t="e">
        <f aca="false">('16.1н'!#ref!+'16.2н'!#ref!+'16.3н'!#ref!)/3</f>
        <v>#VALUE!</v>
      </c>
      <c r="E6" s="123" t="n">
        <f aca="false">('16.1н'!E6+'16.2н'!E6+'16.3н'!E6)/3</f>
        <v>0</v>
      </c>
      <c r="F6" s="123" t="n">
        <f aca="false">('16.1н'!F6+'16.2н'!F6+'16.3н'!F6)/3</f>
        <v>0</v>
      </c>
      <c r="G6" s="123" t="n">
        <f aca="false">('16.1н'!G6+'16.2н'!G6+'16.3н'!G6)/3</f>
        <v>0</v>
      </c>
      <c r="H6" s="123" t="n">
        <f aca="false">('16.1н'!H6+'16.2н'!H6+'16.3н'!H6)/3</f>
        <v>0</v>
      </c>
      <c r="I6" s="123" t="n">
        <f aca="false">('16.1н'!I6+'16.2н'!I6+'16.3н'!I6)/3</f>
        <v>0</v>
      </c>
      <c r="J6" s="123" t="n">
        <f aca="false">('16.1н'!J6+'16.2н'!J6+'16.3н'!J6)/3</f>
        <v>0</v>
      </c>
      <c r="K6" s="123" t="n">
        <f aca="false">('16.1н'!K6+'16.2н'!K6+'16.3н'!K6)/3</f>
        <v>0</v>
      </c>
      <c r="L6" s="123" t="n">
        <f aca="false">('16.1н'!L6+'16.2н'!L6+'16.3н'!L6)/3</f>
        <v>0</v>
      </c>
      <c r="M6" s="123" t="n">
        <f aca="false">('16.1н'!M6+'16.2н'!M6+'16.3н'!M6)/3</f>
        <v>0</v>
      </c>
      <c r="N6" s="123" t="n">
        <f aca="false">('16.1н'!N6+'16.2н'!N6+'16.3н'!N6)/3</f>
        <v>0</v>
      </c>
      <c r="O6" s="123" t="n">
        <f aca="false">('16.1н'!O6+'16.2н'!O6+'16.3н'!O6)/3</f>
        <v>0</v>
      </c>
      <c r="P6" s="123" t="n">
        <f aca="false">('16.1н'!P6+'16.2н'!P6+'16.3н'!P6)/3</f>
        <v>0</v>
      </c>
      <c r="Q6" s="123" t="n">
        <f aca="false">('16.1н'!Q6+'16.2н'!Q6+'16.3н'!Q6)/3</f>
        <v>0</v>
      </c>
      <c r="R6" s="123" t="n">
        <f aca="false">('16.1н'!B6+'16.2н'!B6+'16.3н'!B6)/3</f>
        <v>0.433786986424984</v>
      </c>
    </row>
    <row r="7" customFormat="false" ht="15.75" hidden="false" customHeight="false" outlineLevel="0" collapsed="false">
      <c r="A7" s="1" t="n">
        <v>6</v>
      </c>
      <c r="B7" s="1" t="s">
        <v>7</v>
      </c>
      <c r="C7" s="123" t="e">
        <f aca="false">('16.1н'!#ref!+'16.2н'!#ref!+'16.3н'!#ref!)/3</f>
        <v>#VALUE!</v>
      </c>
      <c r="D7" s="123" t="e">
        <f aca="false">('16.1н'!#ref!+'16.2н'!#ref!+'16.3н'!#ref!)/3</f>
        <v>#VALUE!</v>
      </c>
      <c r="E7" s="123" t="n">
        <f aca="false">('16.1н'!E7+'16.2н'!E7+'16.3н'!E7)/3</f>
        <v>0</v>
      </c>
      <c r="F7" s="123" t="n">
        <f aca="false">('16.1н'!F7+'16.2н'!F7+'16.3н'!F7)/3</f>
        <v>0</v>
      </c>
      <c r="G7" s="123" t="n">
        <f aca="false">('16.1н'!G7+'16.2н'!G7+'16.3н'!G7)/3</f>
        <v>0</v>
      </c>
      <c r="H7" s="123" t="n">
        <f aca="false">('16.1н'!H7+'16.2н'!H7+'16.3н'!H7)/3</f>
        <v>0</v>
      </c>
      <c r="I7" s="123" t="n">
        <f aca="false">('16.1н'!I7+'16.2н'!I7+'16.3н'!I7)/3</f>
        <v>0</v>
      </c>
      <c r="J7" s="123" t="n">
        <f aca="false">('16.1н'!J7+'16.2н'!J7+'16.3н'!J7)/3</f>
        <v>0</v>
      </c>
      <c r="K7" s="123" t="n">
        <f aca="false">('16.1н'!K7+'16.2н'!K7+'16.3н'!K7)/3</f>
        <v>0</v>
      </c>
      <c r="L7" s="123" t="n">
        <f aca="false">('16.1н'!L7+'16.2н'!L7+'16.3н'!L7)/3</f>
        <v>0</v>
      </c>
      <c r="M7" s="123" t="n">
        <f aca="false">('16.1н'!M7+'16.2н'!M7+'16.3н'!M7)/3</f>
        <v>0</v>
      </c>
      <c r="N7" s="123" t="n">
        <f aca="false">('16.1н'!N7+'16.2н'!N7+'16.3н'!N7)/3</f>
        <v>0</v>
      </c>
      <c r="O7" s="123" t="n">
        <f aca="false">('16.1н'!O7+'16.2н'!O7+'16.3н'!O7)/3</f>
        <v>0</v>
      </c>
      <c r="P7" s="123" t="n">
        <f aca="false">('16.1н'!P7+'16.2н'!P7+'16.3н'!P7)/3</f>
        <v>0</v>
      </c>
      <c r="Q7" s="123" t="n">
        <f aca="false">('16.1н'!Q7+'16.2н'!Q7+'16.3н'!Q7)/3</f>
        <v>0</v>
      </c>
      <c r="R7" s="123" t="n">
        <f aca="false">('16.1н'!B7+'16.2н'!B7+'16.3н'!B7)/3</f>
        <v>0.527692021781575</v>
      </c>
    </row>
    <row r="8" customFormat="false" ht="15.75" hidden="false" customHeight="false" outlineLevel="0" collapsed="false">
      <c r="A8" s="1" t="n">
        <v>7</v>
      </c>
      <c r="B8" s="1" t="s">
        <v>8</v>
      </c>
      <c r="C8" s="123" t="e">
        <f aca="false">('16.1н'!#ref!+'16.2н'!#ref!+'16.3н'!#ref!)/3</f>
        <v>#VALUE!</v>
      </c>
      <c r="D8" s="123" t="e">
        <f aca="false">('16.1н'!#ref!+'16.2н'!#ref!+'16.3н'!#ref!)/3</f>
        <v>#VALUE!</v>
      </c>
      <c r="E8" s="123" t="n">
        <f aca="false">('16.1н'!E8+'16.2н'!E8+'16.3н'!E8)/3</f>
        <v>0</v>
      </c>
      <c r="F8" s="123" t="n">
        <f aca="false">('16.1н'!F8+'16.2н'!F8+'16.3н'!F8)/3</f>
        <v>0</v>
      </c>
      <c r="G8" s="123" t="n">
        <f aca="false">('16.1н'!G8+'16.2н'!G8+'16.3н'!G8)/3</f>
        <v>0</v>
      </c>
      <c r="H8" s="123" t="n">
        <f aca="false">('16.1н'!H8+'16.2н'!H8+'16.3н'!H8)/3</f>
        <v>0</v>
      </c>
      <c r="I8" s="123" t="n">
        <f aca="false">('16.1н'!I8+'16.2н'!I8+'16.3н'!I8)/3</f>
        <v>0</v>
      </c>
      <c r="J8" s="123" t="n">
        <f aca="false">('16.1н'!J8+'16.2н'!J8+'16.3н'!J8)/3</f>
        <v>0</v>
      </c>
      <c r="K8" s="123" t="n">
        <f aca="false">('16.1н'!K8+'16.2н'!K8+'16.3н'!K8)/3</f>
        <v>0</v>
      </c>
      <c r="L8" s="123" t="n">
        <f aca="false">('16.1н'!L8+'16.2н'!L8+'16.3н'!L8)/3</f>
        <v>0</v>
      </c>
      <c r="M8" s="123" t="n">
        <f aca="false">('16.1н'!M8+'16.2н'!M8+'16.3н'!M8)/3</f>
        <v>0</v>
      </c>
      <c r="N8" s="123" t="n">
        <f aca="false">('16.1н'!N8+'16.2н'!N8+'16.3н'!N8)/3</f>
        <v>0</v>
      </c>
      <c r="O8" s="123" t="n">
        <f aca="false">('16.1н'!O8+'16.2н'!O8+'16.3н'!O8)/3</f>
        <v>0</v>
      </c>
      <c r="P8" s="123" t="n">
        <f aca="false">('16.1н'!P8+'16.2н'!P8+'16.3н'!P8)/3</f>
        <v>0</v>
      </c>
      <c r="Q8" s="123" t="n">
        <f aca="false">('16.1н'!Q8+'16.2н'!Q8+'16.3н'!Q8)/3</f>
        <v>0</v>
      </c>
      <c r="R8" s="123" t="n">
        <f aca="false">('16.1н'!B8+'16.2н'!B8+'16.3н'!B8)/3</f>
        <v>0.436289386671739</v>
      </c>
    </row>
    <row r="9" customFormat="false" ht="15.75" hidden="false" customHeight="false" outlineLevel="0" collapsed="false">
      <c r="A9" s="1" t="n">
        <v>8</v>
      </c>
      <c r="B9" s="1" t="s">
        <v>9</v>
      </c>
      <c r="C9" s="123" t="e">
        <f aca="false">('16.1н'!#ref!+'16.2н'!#ref!+'16.3н'!#ref!)/3</f>
        <v>#VALUE!</v>
      </c>
      <c r="D9" s="123" t="e">
        <f aca="false">('16.1н'!#ref!+'16.2н'!#ref!+'16.3н'!#ref!)/3</f>
        <v>#VALUE!</v>
      </c>
      <c r="E9" s="123" t="n">
        <f aca="false">('16.1н'!E9+'16.2н'!E9+'16.3н'!E9)/3</f>
        <v>0</v>
      </c>
      <c r="F9" s="123" t="n">
        <f aca="false">('16.1н'!F9+'16.2н'!F9+'16.3н'!F9)/3</f>
        <v>0</v>
      </c>
      <c r="G9" s="123" t="n">
        <f aca="false">('16.1н'!G9+'16.2н'!G9+'16.3н'!G9)/3</f>
        <v>0</v>
      </c>
      <c r="H9" s="123" t="n">
        <f aca="false">('16.1н'!H9+'16.2н'!H9+'16.3н'!H9)/3</f>
        <v>0</v>
      </c>
      <c r="I9" s="123" t="n">
        <f aca="false">('16.1н'!I9+'16.2н'!I9+'16.3н'!I9)/3</f>
        <v>0</v>
      </c>
      <c r="J9" s="123" t="n">
        <f aca="false">('16.1н'!J9+'16.2н'!J9+'16.3н'!J9)/3</f>
        <v>0</v>
      </c>
      <c r="K9" s="123" t="n">
        <f aca="false">('16.1н'!K9+'16.2н'!K9+'16.3н'!K9)/3</f>
        <v>0</v>
      </c>
      <c r="L9" s="123" t="n">
        <f aca="false">('16.1н'!L9+'16.2н'!L9+'16.3н'!L9)/3</f>
        <v>0</v>
      </c>
      <c r="M9" s="123" t="n">
        <f aca="false">('16.1н'!M9+'16.2н'!M9+'16.3н'!M9)/3</f>
        <v>0</v>
      </c>
      <c r="N9" s="123" t="n">
        <f aca="false">('16.1н'!N9+'16.2н'!N9+'16.3н'!N9)/3</f>
        <v>0</v>
      </c>
      <c r="O9" s="123" t="n">
        <f aca="false">('16.1н'!O9+'16.2н'!O9+'16.3н'!O9)/3</f>
        <v>0</v>
      </c>
      <c r="P9" s="123" t="n">
        <f aca="false">('16.1н'!P9+'16.2н'!P9+'16.3н'!P9)/3</f>
        <v>0</v>
      </c>
      <c r="Q9" s="123" t="n">
        <f aca="false">('16.1н'!Q9+'16.2н'!Q9+'16.3н'!Q9)/3</f>
        <v>0</v>
      </c>
      <c r="R9" s="123" t="n">
        <f aca="false">('16.1н'!B9+'16.2н'!B9+'16.3н'!B9)/3</f>
        <v>0.450814173703102</v>
      </c>
    </row>
    <row r="10" customFormat="false" ht="15.75" hidden="false" customHeight="false" outlineLevel="0" collapsed="false">
      <c r="A10" s="1" t="n">
        <v>9</v>
      </c>
      <c r="B10" s="1" t="s">
        <v>10</v>
      </c>
      <c r="C10" s="123" t="e">
        <f aca="false">('16.1н'!#ref!+'16.2н'!#ref!+'16.3н'!#ref!)/3</f>
        <v>#VALUE!</v>
      </c>
      <c r="D10" s="123" t="e">
        <f aca="false">('16.1н'!#ref!+'16.2н'!#ref!+'16.3н'!#ref!)/3</f>
        <v>#VALUE!</v>
      </c>
      <c r="E10" s="123" t="n">
        <f aca="false">('16.1н'!E10+'16.2н'!E10+'16.3н'!E10)/3</f>
        <v>0</v>
      </c>
      <c r="F10" s="123" t="n">
        <f aca="false">('16.1н'!F10+'16.2н'!F10+'16.3н'!F10)/3</f>
        <v>0</v>
      </c>
      <c r="G10" s="123" t="n">
        <f aca="false">('16.1н'!G10+'16.2н'!G10+'16.3н'!G10)/3</f>
        <v>0</v>
      </c>
      <c r="H10" s="123" t="n">
        <f aca="false">('16.1н'!H10+'16.2н'!H10+'16.3н'!H10)/3</f>
        <v>0</v>
      </c>
      <c r="I10" s="123" t="n">
        <f aca="false">('16.1н'!I10+'16.2н'!I10+'16.3н'!I10)/3</f>
        <v>0</v>
      </c>
      <c r="J10" s="123" t="n">
        <f aca="false">('16.1н'!J10+'16.2н'!J10+'16.3н'!J10)/3</f>
        <v>0</v>
      </c>
      <c r="K10" s="123" t="n">
        <f aca="false">('16.1н'!K10+'16.2н'!K10+'16.3н'!K10)/3</f>
        <v>0</v>
      </c>
      <c r="L10" s="123" t="n">
        <f aca="false">('16.1н'!L10+'16.2н'!L10+'16.3н'!L10)/3</f>
        <v>0</v>
      </c>
      <c r="M10" s="123" t="n">
        <f aca="false">('16.1н'!M10+'16.2н'!M10+'16.3н'!M10)/3</f>
        <v>0</v>
      </c>
      <c r="N10" s="123" t="n">
        <f aca="false">('16.1н'!N10+'16.2н'!N10+'16.3н'!N10)/3</f>
        <v>0</v>
      </c>
      <c r="O10" s="123" t="n">
        <f aca="false">('16.1н'!O10+'16.2н'!O10+'16.3н'!O10)/3</f>
        <v>0</v>
      </c>
      <c r="P10" s="123" t="n">
        <f aca="false">('16.1н'!P10+'16.2н'!P10+'16.3н'!P10)/3</f>
        <v>0</v>
      </c>
      <c r="Q10" s="123" t="n">
        <f aca="false">('16.1н'!Q10+'16.2н'!Q10+'16.3н'!Q10)/3</f>
        <v>0</v>
      </c>
      <c r="R10" s="123" t="n">
        <f aca="false">('16.1н'!B10+'16.2н'!B10+'16.3н'!B10)/3</f>
        <v>0.570043511905664</v>
      </c>
    </row>
    <row r="11" customFormat="false" ht="15.75" hidden="false" customHeight="false" outlineLevel="0" collapsed="false">
      <c r="A11" s="1" t="n">
        <v>10</v>
      </c>
      <c r="B11" s="1" t="s">
        <v>11</v>
      </c>
      <c r="C11" s="123" t="e">
        <f aca="false">('16.1н'!#ref!+'16.2н'!#ref!+'16.3н'!#ref!)/3</f>
        <v>#VALUE!</v>
      </c>
      <c r="D11" s="123" t="e">
        <f aca="false">('16.1н'!#ref!+'16.2н'!#ref!+'16.3н'!#ref!)/3</f>
        <v>#VALUE!</v>
      </c>
      <c r="E11" s="123" t="n">
        <f aca="false">('16.1н'!E11+'16.2н'!E11+'16.3н'!E11)/3</f>
        <v>0</v>
      </c>
      <c r="F11" s="123" t="n">
        <f aca="false">('16.1н'!F11+'16.2н'!F11+'16.3н'!F11)/3</f>
        <v>0</v>
      </c>
      <c r="G11" s="123" t="n">
        <f aca="false">('16.1н'!G11+'16.2н'!G11+'16.3н'!G11)/3</f>
        <v>0</v>
      </c>
      <c r="H11" s="123" t="n">
        <f aca="false">('16.1н'!H11+'16.2н'!H11+'16.3н'!H11)/3</f>
        <v>0</v>
      </c>
      <c r="I11" s="123" t="n">
        <f aca="false">('16.1н'!I11+'16.2н'!I11+'16.3н'!I11)/3</f>
        <v>0</v>
      </c>
      <c r="J11" s="123" t="n">
        <f aca="false">('16.1н'!J11+'16.2н'!J11+'16.3н'!J11)/3</f>
        <v>0</v>
      </c>
      <c r="K11" s="123" t="n">
        <f aca="false">('16.1н'!K11+'16.2н'!K11+'16.3н'!K11)/3</f>
        <v>0</v>
      </c>
      <c r="L11" s="123" t="n">
        <f aca="false">('16.1н'!L11+'16.2н'!L11+'16.3н'!L11)/3</f>
        <v>0</v>
      </c>
      <c r="M11" s="123" t="n">
        <f aca="false">('16.1н'!M11+'16.2н'!M11+'16.3н'!M11)/3</f>
        <v>0</v>
      </c>
      <c r="N11" s="123" t="n">
        <f aca="false">('16.1н'!N11+'16.2н'!N11+'16.3н'!N11)/3</f>
        <v>0</v>
      </c>
      <c r="O11" s="123" t="n">
        <f aca="false">('16.1н'!O11+'16.2н'!O11+'16.3н'!O11)/3</f>
        <v>0</v>
      </c>
      <c r="P11" s="123" t="n">
        <f aca="false">('16.1н'!P11+'16.2н'!P11+'16.3н'!P11)/3</f>
        <v>0</v>
      </c>
      <c r="Q11" s="123" t="n">
        <f aca="false">('16.1н'!Q11+'16.2н'!Q11+'16.3н'!Q11)/3</f>
        <v>0</v>
      </c>
      <c r="R11" s="123" t="n">
        <f aca="false">('16.1н'!B11+'16.2н'!B11+'16.3н'!B11)/3</f>
        <v>0.585219276329336</v>
      </c>
    </row>
    <row r="12" customFormat="false" ht="15.75" hidden="false" customHeight="false" outlineLevel="0" collapsed="false">
      <c r="A12" s="1" t="n">
        <v>11</v>
      </c>
      <c r="B12" s="1" t="s">
        <v>12</v>
      </c>
      <c r="C12" s="123" t="e">
        <f aca="false">('16.1н'!#ref!+'16.2н'!#ref!+'16.3н'!#ref!)/3</f>
        <v>#VALUE!</v>
      </c>
      <c r="D12" s="123" t="e">
        <f aca="false">('16.1н'!#ref!+'16.2н'!#ref!+'16.3н'!#ref!)/3</f>
        <v>#VALUE!</v>
      </c>
      <c r="E12" s="123" t="n">
        <f aca="false">('16.1н'!E12+'16.2н'!E12+'16.3н'!E12)/3</f>
        <v>0</v>
      </c>
      <c r="F12" s="123" t="n">
        <f aca="false">('16.1н'!F12+'16.2н'!F12+'16.3н'!F12)/3</f>
        <v>0</v>
      </c>
      <c r="G12" s="123" t="n">
        <f aca="false">('16.1н'!G12+'16.2н'!G12+'16.3н'!G12)/3</f>
        <v>0</v>
      </c>
      <c r="H12" s="123" t="n">
        <f aca="false">('16.1н'!H12+'16.2н'!H12+'16.3н'!H12)/3</f>
        <v>0</v>
      </c>
      <c r="I12" s="123" t="n">
        <f aca="false">('16.1н'!I12+'16.2н'!I12+'16.3н'!I12)/3</f>
        <v>0</v>
      </c>
      <c r="J12" s="123" t="n">
        <f aca="false">('16.1н'!J12+'16.2н'!J12+'16.3н'!J12)/3</f>
        <v>0</v>
      </c>
      <c r="K12" s="123" t="n">
        <f aca="false">('16.1н'!K12+'16.2н'!K12+'16.3н'!K12)/3</f>
        <v>0</v>
      </c>
      <c r="L12" s="123" t="n">
        <f aca="false">('16.1н'!L12+'16.2н'!L12+'16.3н'!L12)/3</f>
        <v>0</v>
      </c>
      <c r="M12" s="123" t="n">
        <f aca="false">('16.1н'!M12+'16.2н'!M12+'16.3н'!M12)/3</f>
        <v>0</v>
      </c>
      <c r="N12" s="123" t="n">
        <f aca="false">('16.1н'!N12+'16.2н'!N12+'16.3н'!N12)/3</f>
        <v>0</v>
      </c>
      <c r="O12" s="123" t="n">
        <f aca="false">('16.1н'!O12+'16.2н'!O12+'16.3н'!O12)/3</f>
        <v>0</v>
      </c>
      <c r="P12" s="123" t="n">
        <f aca="false">('16.1н'!P12+'16.2н'!P12+'16.3н'!P12)/3</f>
        <v>0</v>
      </c>
      <c r="Q12" s="123" t="n">
        <f aca="false">('16.1н'!Q12+'16.2н'!Q12+'16.3н'!Q12)/3</f>
        <v>0</v>
      </c>
      <c r="R12" s="123" t="n">
        <f aca="false">('16.1н'!B12+'16.2н'!B12+'16.3н'!B12)/3</f>
        <v>0.498238331214703</v>
      </c>
    </row>
    <row r="13" customFormat="false" ht="15.75" hidden="false" customHeight="false" outlineLevel="0" collapsed="false">
      <c r="A13" s="1" t="n">
        <v>12</v>
      </c>
      <c r="B13" s="1" t="s">
        <v>13</v>
      </c>
      <c r="C13" s="123" t="e">
        <f aca="false">('16.1н'!#ref!+'16.2н'!#ref!+'16.3н'!#ref!)/3</f>
        <v>#VALUE!</v>
      </c>
      <c r="D13" s="123" t="e">
        <f aca="false">('16.1н'!#ref!+'16.2н'!#ref!+'16.3н'!#ref!)/3</f>
        <v>#VALUE!</v>
      </c>
      <c r="E13" s="123" t="n">
        <f aca="false">('16.1н'!E13+'16.2н'!E13+'16.3н'!E13)/3</f>
        <v>0</v>
      </c>
      <c r="F13" s="123" t="n">
        <f aca="false">('16.1н'!F13+'16.2н'!F13+'16.3н'!F13)/3</f>
        <v>0</v>
      </c>
      <c r="G13" s="123" t="n">
        <f aca="false">('16.1н'!G13+'16.2н'!G13+'16.3н'!G13)/3</f>
        <v>0</v>
      </c>
      <c r="H13" s="123" t="n">
        <f aca="false">('16.1н'!H13+'16.2н'!H13+'16.3н'!H13)/3</f>
        <v>0</v>
      </c>
      <c r="I13" s="123" t="n">
        <f aca="false">('16.1н'!I13+'16.2н'!I13+'16.3н'!I13)/3</f>
        <v>0</v>
      </c>
      <c r="J13" s="123" t="n">
        <f aca="false">('16.1н'!J13+'16.2н'!J13+'16.3н'!J13)/3</f>
        <v>0</v>
      </c>
      <c r="K13" s="123" t="n">
        <f aca="false">('16.1н'!K13+'16.2н'!K13+'16.3н'!K13)/3</f>
        <v>0</v>
      </c>
      <c r="L13" s="123" t="n">
        <f aca="false">('16.1н'!L13+'16.2н'!L13+'16.3н'!L13)/3</f>
        <v>0</v>
      </c>
      <c r="M13" s="123" t="n">
        <f aca="false">('16.1н'!M13+'16.2н'!M13+'16.3н'!M13)/3</f>
        <v>0</v>
      </c>
      <c r="N13" s="123" t="n">
        <f aca="false">('16.1н'!N13+'16.2н'!N13+'16.3н'!N13)/3</f>
        <v>0</v>
      </c>
      <c r="O13" s="123" t="n">
        <f aca="false">('16.1н'!O13+'16.2н'!O13+'16.3н'!O13)/3</f>
        <v>0</v>
      </c>
      <c r="P13" s="123" t="n">
        <f aca="false">('16.1н'!P13+'16.2н'!P13+'16.3н'!P13)/3</f>
        <v>0</v>
      </c>
      <c r="Q13" s="123" t="n">
        <f aca="false">('16.1н'!Q13+'16.2н'!Q13+'16.3н'!Q13)/3</f>
        <v>0</v>
      </c>
      <c r="R13" s="123" t="n">
        <f aca="false">('16.1н'!B13+'16.2н'!B13+'16.3н'!B13)/3</f>
        <v>0.530395336137111</v>
      </c>
    </row>
    <row r="14" customFormat="false" ht="15.75" hidden="false" customHeight="false" outlineLevel="0" collapsed="false">
      <c r="A14" s="1" t="n">
        <v>13</v>
      </c>
      <c r="B14" s="1" t="s">
        <v>14</v>
      </c>
      <c r="C14" s="123" t="e">
        <f aca="false">('16.1н'!#ref!+'16.2н'!#ref!+'16.3н'!#ref!)/3</f>
        <v>#VALUE!</v>
      </c>
      <c r="D14" s="123" t="e">
        <f aca="false">('16.1н'!#ref!+'16.2н'!#ref!+'16.3н'!#ref!)/3</f>
        <v>#VALUE!</v>
      </c>
      <c r="E14" s="123" t="n">
        <f aca="false">('16.1н'!E14+'16.2н'!E14+'16.3н'!E14)/3</f>
        <v>0</v>
      </c>
      <c r="F14" s="123" t="n">
        <f aca="false">('16.1н'!F14+'16.2н'!F14+'16.3н'!F14)/3</f>
        <v>0</v>
      </c>
      <c r="G14" s="123" t="n">
        <f aca="false">('16.1н'!G14+'16.2н'!G14+'16.3н'!G14)/3</f>
        <v>0</v>
      </c>
      <c r="H14" s="123" t="n">
        <f aca="false">('16.1н'!H14+'16.2н'!H14+'16.3н'!H14)/3</f>
        <v>0</v>
      </c>
      <c r="I14" s="123" t="n">
        <f aca="false">('16.1н'!I14+'16.2н'!I14+'16.3н'!I14)/3</f>
        <v>0</v>
      </c>
      <c r="J14" s="123" t="n">
        <f aca="false">('16.1н'!J14+'16.2н'!J14+'16.3н'!J14)/3</f>
        <v>0</v>
      </c>
      <c r="K14" s="123" t="n">
        <f aca="false">('16.1н'!K14+'16.2н'!K14+'16.3н'!K14)/3</f>
        <v>0</v>
      </c>
      <c r="L14" s="123" t="n">
        <f aca="false">('16.1н'!L14+'16.2н'!L14+'16.3н'!L14)/3</f>
        <v>0</v>
      </c>
      <c r="M14" s="123" t="n">
        <f aca="false">('16.1н'!M14+'16.2н'!M14+'16.3н'!M14)/3</f>
        <v>0</v>
      </c>
      <c r="N14" s="123" t="n">
        <f aca="false">('16.1н'!N14+'16.2н'!N14+'16.3н'!N14)/3</f>
        <v>0</v>
      </c>
      <c r="O14" s="123" t="n">
        <f aca="false">('16.1н'!O14+'16.2н'!O14+'16.3н'!O14)/3</f>
        <v>0</v>
      </c>
      <c r="P14" s="123" t="n">
        <f aca="false">('16.1н'!P14+'16.2н'!P14+'16.3н'!P14)/3</f>
        <v>0</v>
      </c>
      <c r="Q14" s="123" t="n">
        <f aca="false">('16.1н'!Q14+'16.2н'!Q14+'16.3н'!Q14)/3</f>
        <v>0</v>
      </c>
      <c r="R14" s="123" t="n">
        <f aca="false">('16.1н'!B14+'16.2н'!B14+'16.3н'!B14)/3</f>
        <v>0.490525309988631</v>
      </c>
    </row>
    <row r="15" customFormat="false" ht="15.75" hidden="false" customHeight="false" outlineLevel="0" collapsed="false">
      <c r="A15" s="1" t="n">
        <v>14</v>
      </c>
      <c r="B15" s="1" t="s">
        <v>15</v>
      </c>
      <c r="C15" s="123" t="e">
        <f aca="false">('16.1н'!#ref!+'16.2н'!#ref!+'16.3н'!#ref!)/3</f>
        <v>#VALUE!</v>
      </c>
      <c r="D15" s="123" t="e">
        <f aca="false">('16.1н'!#ref!+'16.2н'!#ref!+'16.3н'!#ref!)/3</f>
        <v>#VALUE!</v>
      </c>
      <c r="E15" s="123" t="n">
        <f aca="false">('16.1н'!E15+'16.2н'!E15+'16.3н'!E15)/3</f>
        <v>0</v>
      </c>
      <c r="F15" s="123" t="n">
        <f aca="false">('16.1н'!F15+'16.2н'!F15+'16.3н'!F15)/3</f>
        <v>0</v>
      </c>
      <c r="G15" s="123" t="n">
        <f aca="false">('16.1н'!G15+'16.2н'!G15+'16.3н'!G15)/3</f>
        <v>0</v>
      </c>
      <c r="H15" s="123" t="n">
        <f aca="false">('16.1н'!H15+'16.2н'!H15+'16.3н'!H15)/3</f>
        <v>0</v>
      </c>
      <c r="I15" s="123" t="n">
        <f aca="false">('16.1н'!I15+'16.2н'!I15+'16.3н'!I15)/3</f>
        <v>0</v>
      </c>
      <c r="J15" s="123" t="n">
        <f aca="false">('16.1н'!J15+'16.2н'!J15+'16.3н'!J15)/3</f>
        <v>0</v>
      </c>
      <c r="K15" s="123" t="n">
        <f aca="false">('16.1н'!K15+'16.2н'!K15+'16.3н'!K15)/3</f>
        <v>0</v>
      </c>
      <c r="L15" s="123" t="n">
        <f aca="false">('16.1н'!L15+'16.2н'!L15+'16.3н'!L15)/3</f>
        <v>0</v>
      </c>
      <c r="M15" s="123" t="n">
        <f aca="false">('16.1н'!M15+'16.2н'!M15+'16.3н'!M15)/3</f>
        <v>0</v>
      </c>
      <c r="N15" s="123" t="n">
        <f aca="false">('16.1н'!N15+'16.2н'!N15+'16.3н'!N15)/3</f>
        <v>0</v>
      </c>
      <c r="O15" s="123" t="n">
        <f aca="false">('16.1н'!O15+'16.2н'!O15+'16.3н'!O15)/3</f>
        <v>0</v>
      </c>
      <c r="P15" s="123" t="n">
        <f aca="false">('16.1н'!P15+'16.2н'!P15+'16.3н'!P15)/3</f>
        <v>0</v>
      </c>
      <c r="Q15" s="123" t="n">
        <f aca="false">('16.1н'!Q15+'16.2н'!Q15+'16.3н'!Q15)/3</f>
        <v>0</v>
      </c>
      <c r="R15" s="123" t="n">
        <f aca="false">('16.1н'!B15+'16.2н'!B15+'16.3н'!B15)/3</f>
        <v>0.528043080913839</v>
      </c>
    </row>
    <row r="16" customFormat="false" ht="15.75" hidden="false" customHeight="false" outlineLevel="0" collapsed="false">
      <c r="A16" s="1" t="n">
        <v>15</v>
      </c>
      <c r="B16" s="1" t="s">
        <v>16</v>
      </c>
      <c r="C16" s="123" t="e">
        <f aca="false">('16.1н'!#ref!+'16.2н'!#ref!+'16.3н'!#ref!)/3</f>
        <v>#VALUE!</v>
      </c>
      <c r="D16" s="123" t="e">
        <f aca="false">('16.1н'!#ref!+'16.2н'!#ref!+'16.3н'!#ref!)/3</f>
        <v>#VALUE!</v>
      </c>
      <c r="E16" s="123" t="n">
        <f aca="false">('16.1н'!E16+'16.2н'!E16+'16.3н'!E16)/3</f>
        <v>0</v>
      </c>
      <c r="F16" s="123" t="n">
        <f aca="false">('16.1н'!F16+'16.2н'!F16+'16.3н'!F16)/3</f>
        <v>0</v>
      </c>
      <c r="G16" s="123" t="n">
        <f aca="false">('16.1н'!G16+'16.2н'!G16+'16.3н'!G16)/3</f>
        <v>0</v>
      </c>
      <c r="H16" s="123" t="n">
        <f aca="false">('16.1н'!H16+'16.2н'!H16+'16.3н'!H16)/3</f>
        <v>0</v>
      </c>
      <c r="I16" s="123" t="n">
        <f aca="false">('16.1н'!I16+'16.2н'!I16+'16.3н'!I16)/3</f>
        <v>0</v>
      </c>
      <c r="J16" s="123" t="n">
        <f aca="false">('16.1н'!J16+'16.2н'!J16+'16.3н'!J16)/3</f>
        <v>0</v>
      </c>
      <c r="K16" s="123" t="n">
        <f aca="false">('16.1н'!K16+'16.2н'!K16+'16.3н'!K16)/3</f>
        <v>0</v>
      </c>
      <c r="L16" s="123" t="n">
        <f aca="false">('16.1н'!L16+'16.2н'!L16+'16.3н'!L16)/3</f>
        <v>0</v>
      </c>
      <c r="M16" s="123" t="n">
        <f aca="false">('16.1н'!M16+'16.2н'!M16+'16.3н'!M16)/3</f>
        <v>0</v>
      </c>
      <c r="N16" s="123" t="n">
        <f aca="false">('16.1н'!N16+'16.2н'!N16+'16.3н'!N16)/3</f>
        <v>0</v>
      </c>
      <c r="O16" s="123" t="n">
        <f aca="false">('16.1н'!O16+'16.2н'!O16+'16.3н'!O16)/3</f>
        <v>0</v>
      </c>
      <c r="P16" s="123" t="n">
        <f aca="false">('16.1н'!P16+'16.2н'!P16+'16.3н'!P16)/3</f>
        <v>0</v>
      </c>
      <c r="Q16" s="123" t="n">
        <f aca="false">('16.1н'!Q16+'16.2н'!Q16+'16.3н'!Q16)/3</f>
        <v>0</v>
      </c>
      <c r="R16" s="123" t="n">
        <f aca="false">('16.1н'!B16+'16.2н'!B16+'16.3н'!B16)/3</f>
        <v>0.520174036778078</v>
      </c>
    </row>
    <row r="17" customFormat="false" ht="15.75" hidden="false" customHeight="false" outlineLevel="0" collapsed="false">
      <c r="A17" s="1" t="n">
        <v>16</v>
      </c>
      <c r="B17" s="1" t="s">
        <v>17</v>
      </c>
      <c r="C17" s="123" t="e">
        <f aca="false">('16.1н'!#ref!+'16.2н'!#ref!+'16.3н'!#ref!)/3</f>
        <v>#VALUE!</v>
      </c>
      <c r="D17" s="123" t="e">
        <f aca="false">('16.1н'!#ref!+'16.2н'!#ref!+'16.3н'!#ref!)/3</f>
        <v>#VALUE!</v>
      </c>
      <c r="E17" s="123" t="n">
        <f aca="false">('16.1н'!E17+'16.2н'!E17+'16.3н'!E17)/3</f>
        <v>0</v>
      </c>
      <c r="F17" s="123" t="n">
        <f aca="false">('16.1н'!F17+'16.2н'!F17+'16.3н'!F17)/3</f>
        <v>0</v>
      </c>
      <c r="G17" s="123" t="n">
        <f aca="false">('16.1н'!G17+'16.2н'!G17+'16.3н'!G17)/3</f>
        <v>0</v>
      </c>
      <c r="H17" s="123" t="n">
        <f aca="false">('16.1н'!H17+'16.2н'!H17+'16.3н'!H17)/3</f>
        <v>0</v>
      </c>
      <c r="I17" s="123" t="n">
        <f aca="false">('16.1н'!I17+'16.2н'!I17+'16.3н'!I17)/3</f>
        <v>0</v>
      </c>
      <c r="J17" s="123" t="n">
        <f aca="false">('16.1н'!J17+'16.2н'!J17+'16.3н'!J17)/3</f>
        <v>0</v>
      </c>
      <c r="K17" s="123" t="n">
        <f aca="false">('16.1н'!K17+'16.2н'!K17+'16.3н'!K17)/3</f>
        <v>0</v>
      </c>
      <c r="L17" s="123" t="n">
        <f aca="false">('16.1н'!L17+'16.2н'!L17+'16.3н'!L17)/3</f>
        <v>0</v>
      </c>
      <c r="M17" s="123" t="n">
        <f aca="false">('16.1н'!M17+'16.2н'!M17+'16.3н'!M17)/3</f>
        <v>0</v>
      </c>
      <c r="N17" s="123" t="n">
        <f aca="false">('16.1н'!N17+'16.2н'!N17+'16.3н'!N17)/3</f>
        <v>0</v>
      </c>
      <c r="O17" s="123" t="n">
        <f aca="false">('16.1н'!O17+'16.2н'!O17+'16.3н'!O17)/3</f>
        <v>0</v>
      </c>
      <c r="P17" s="123" t="n">
        <f aca="false">('16.1н'!P17+'16.2н'!P17+'16.3н'!P17)/3</f>
        <v>0</v>
      </c>
      <c r="Q17" s="123" t="n">
        <f aca="false">('16.1н'!Q17+'16.2н'!Q17+'16.3н'!Q17)/3</f>
        <v>0</v>
      </c>
      <c r="R17" s="123" t="n">
        <f aca="false">('16.1н'!B17+'16.2н'!B17+'16.3н'!B17)/3</f>
        <v>0.494297636736735</v>
      </c>
    </row>
    <row r="18" customFormat="false" ht="15.75" hidden="false" customHeight="false" outlineLevel="0" collapsed="false">
      <c r="A18" s="1" t="n">
        <v>17</v>
      </c>
      <c r="B18" s="1" t="s">
        <v>18</v>
      </c>
      <c r="C18" s="123" t="e">
        <f aca="false">('16.1н'!#ref!+'16.2н'!#ref!+'16.3н'!#ref!)/3</f>
        <v>#VALUE!</v>
      </c>
      <c r="D18" s="123" t="e">
        <f aca="false">('16.1н'!#ref!+'16.2н'!#ref!+'16.3н'!#ref!)/3</f>
        <v>#VALUE!</v>
      </c>
      <c r="E18" s="123" t="n">
        <f aca="false">('16.1н'!E18+'16.2н'!E18+'16.3н'!E18)/3</f>
        <v>0</v>
      </c>
      <c r="F18" s="123" t="n">
        <f aca="false">('16.1н'!F18+'16.2н'!F18+'16.3н'!F18)/3</f>
        <v>0</v>
      </c>
      <c r="G18" s="123" t="n">
        <f aca="false">('16.1н'!G18+'16.2н'!G18+'16.3н'!G18)/3</f>
        <v>0</v>
      </c>
      <c r="H18" s="123" t="n">
        <f aca="false">('16.1н'!H18+'16.2н'!H18+'16.3н'!H18)/3</f>
        <v>0</v>
      </c>
      <c r="I18" s="123" t="n">
        <f aca="false">('16.1н'!I18+'16.2н'!I18+'16.3н'!I18)/3</f>
        <v>0</v>
      </c>
      <c r="J18" s="123" t="n">
        <f aca="false">('16.1н'!J18+'16.2н'!J18+'16.3н'!J18)/3</f>
        <v>0</v>
      </c>
      <c r="K18" s="123" t="n">
        <f aca="false">('16.1н'!K18+'16.2н'!K18+'16.3н'!K18)/3</f>
        <v>0</v>
      </c>
      <c r="L18" s="123" t="n">
        <f aca="false">('16.1н'!L18+'16.2н'!L18+'16.3н'!L18)/3</f>
        <v>0</v>
      </c>
      <c r="M18" s="123" t="n">
        <f aca="false">('16.1н'!M18+'16.2н'!M18+'16.3н'!M18)/3</f>
        <v>0</v>
      </c>
      <c r="N18" s="123" t="n">
        <f aca="false">('16.1н'!N18+'16.2н'!N18+'16.3н'!N18)/3</f>
        <v>0</v>
      </c>
      <c r="O18" s="123" t="n">
        <f aca="false">('16.1н'!O18+'16.2н'!O18+'16.3н'!O18)/3</f>
        <v>0</v>
      </c>
      <c r="P18" s="123" t="n">
        <f aca="false">('16.1н'!P18+'16.2н'!P18+'16.3н'!P18)/3</f>
        <v>0</v>
      </c>
      <c r="Q18" s="123" t="n">
        <f aca="false">('16.1н'!Q18+'16.2н'!Q18+'16.3н'!Q18)/3</f>
        <v>0</v>
      </c>
      <c r="R18" s="123" t="n">
        <f aca="false">('16.1н'!B18+'16.2н'!B18+'16.3н'!B18)/3</f>
        <v>0.533358318366738</v>
      </c>
    </row>
    <row r="19" customFormat="false" ht="15.75" hidden="false" customHeight="false" outlineLevel="0" collapsed="false">
      <c r="A19" s="1" t="n">
        <v>18</v>
      </c>
      <c r="B19" s="1" t="s">
        <v>19</v>
      </c>
      <c r="C19" s="123" t="e">
        <f aca="false">('16.1н'!#ref!+'16.2н'!#ref!+'16.3н'!#ref!)/3</f>
        <v>#VALUE!</v>
      </c>
      <c r="D19" s="123" t="e">
        <f aca="false">('16.1н'!#ref!+'16.2н'!#ref!+'16.3н'!#ref!)/3</f>
        <v>#VALUE!</v>
      </c>
      <c r="E19" s="123" t="n">
        <f aca="false">('16.1н'!E19+'16.2н'!E19+'16.3н'!E19)/3</f>
        <v>0</v>
      </c>
      <c r="F19" s="123" t="n">
        <f aca="false">('16.1н'!F19+'16.2н'!F19+'16.3н'!F19)/3</f>
        <v>0</v>
      </c>
      <c r="G19" s="123" t="n">
        <f aca="false">('16.1н'!G19+'16.2н'!G19+'16.3н'!G19)/3</f>
        <v>0</v>
      </c>
      <c r="H19" s="123" t="n">
        <f aca="false">('16.1н'!H19+'16.2н'!H19+'16.3н'!H19)/3</f>
        <v>0</v>
      </c>
      <c r="I19" s="123" t="n">
        <f aca="false">('16.1н'!I19+'16.2н'!I19+'16.3н'!I19)/3</f>
        <v>0</v>
      </c>
      <c r="J19" s="123" t="n">
        <f aca="false">('16.1н'!J19+'16.2н'!J19+'16.3н'!J19)/3</f>
        <v>0</v>
      </c>
      <c r="K19" s="123" t="n">
        <f aca="false">('16.1н'!K19+'16.2н'!K19+'16.3н'!K19)/3</f>
        <v>0</v>
      </c>
      <c r="L19" s="123" t="n">
        <f aca="false">('16.1н'!L19+'16.2н'!L19+'16.3н'!L19)/3</f>
        <v>0</v>
      </c>
      <c r="M19" s="123" t="n">
        <f aca="false">('16.1н'!M19+'16.2н'!M19+'16.3н'!M19)/3</f>
        <v>0</v>
      </c>
      <c r="N19" s="123" t="n">
        <f aca="false">('16.1н'!N19+'16.2н'!N19+'16.3н'!N19)/3</f>
        <v>0</v>
      </c>
      <c r="O19" s="123" t="n">
        <f aca="false">('16.1н'!O19+'16.2н'!O19+'16.3н'!O19)/3</f>
        <v>0</v>
      </c>
      <c r="P19" s="123" t="n">
        <f aca="false">('16.1н'!P19+'16.2н'!P19+'16.3н'!P19)/3</f>
        <v>0</v>
      </c>
      <c r="Q19" s="123" t="n">
        <f aca="false">('16.1н'!Q19+'16.2н'!Q19+'16.3н'!Q19)/3</f>
        <v>0</v>
      </c>
      <c r="R19" s="123" t="n">
        <f aca="false">('16.1н'!B19+'16.2н'!B19+'16.3н'!B19)/3</f>
        <v>0.4296508901457</v>
      </c>
    </row>
    <row r="20" customFormat="false" ht="15.75" hidden="false" customHeight="false" outlineLevel="0" collapsed="false">
      <c r="A20" s="1" t="n">
        <v>19</v>
      </c>
      <c r="B20" s="1" t="s">
        <v>20</v>
      </c>
      <c r="C20" s="123" t="e">
        <f aca="false">('16.1н'!#ref!+'16.2н'!#ref!+'16.3н'!#ref!)/3</f>
        <v>#VALUE!</v>
      </c>
      <c r="D20" s="123" t="e">
        <f aca="false">('16.1н'!#ref!+'16.2н'!#ref!+'16.3н'!#ref!)/3</f>
        <v>#VALUE!</v>
      </c>
      <c r="E20" s="123" t="n">
        <f aca="false">('16.1н'!E20+'16.2н'!E20+'16.3н'!E20)/3</f>
        <v>0</v>
      </c>
      <c r="F20" s="123" t="n">
        <f aca="false">('16.1н'!F20+'16.2н'!F20+'16.3н'!F20)/3</f>
        <v>0</v>
      </c>
      <c r="G20" s="123" t="n">
        <f aca="false">('16.1н'!G20+'16.2н'!G20+'16.3н'!G20)/3</f>
        <v>0</v>
      </c>
      <c r="H20" s="123" t="n">
        <f aca="false">('16.1н'!H20+'16.2н'!H20+'16.3н'!H20)/3</f>
        <v>0</v>
      </c>
      <c r="I20" s="123" t="n">
        <f aca="false">('16.1н'!I20+'16.2н'!I20+'16.3н'!I20)/3</f>
        <v>0</v>
      </c>
      <c r="J20" s="123" t="n">
        <f aca="false">('16.1н'!J20+'16.2н'!J20+'16.3н'!J20)/3</f>
        <v>0</v>
      </c>
      <c r="K20" s="123" t="n">
        <f aca="false">('16.1н'!K20+'16.2н'!K20+'16.3н'!K20)/3</f>
        <v>0</v>
      </c>
      <c r="L20" s="123" t="n">
        <f aca="false">('16.1н'!L20+'16.2н'!L20+'16.3н'!L20)/3</f>
        <v>0</v>
      </c>
      <c r="M20" s="123" t="n">
        <f aca="false">('16.1н'!M20+'16.2н'!M20+'16.3н'!M20)/3</f>
        <v>0</v>
      </c>
      <c r="N20" s="123" t="n">
        <f aca="false">('16.1н'!N20+'16.2н'!N20+'16.3н'!N20)/3</f>
        <v>0</v>
      </c>
      <c r="O20" s="123" t="n">
        <f aca="false">('16.1н'!O20+'16.2н'!O20+'16.3н'!O20)/3</f>
        <v>0</v>
      </c>
      <c r="P20" s="123" t="n">
        <f aca="false">('16.1н'!P20+'16.2н'!P20+'16.3н'!P20)/3</f>
        <v>0</v>
      </c>
      <c r="Q20" s="123" t="n">
        <f aca="false">('16.1н'!Q20+'16.2н'!Q20+'16.3н'!Q20)/3</f>
        <v>0</v>
      </c>
      <c r="R20" s="123" t="n">
        <f aca="false">('16.1н'!B20+'16.2н'!B20+'16.3н'!B20)/3</f>
        <v>0.476252060195062</v>
      </c>
    </row>
    <row r="21" customFormat="false" ht="15.75" hidden="false" customHeight="false" outlineLevel="0" collapsed="false">
      <c r="A21" s="1" t="n">
        <v>20</v>
      </c>
      <c r="B21" s="1" t="s">
        <v>21</v>
      </c>
      <c r="C21" s="123" t="e">
        <f aca="false">('16.1н'!#ref!+'16.2н'!#ref!+'16.3н'!#ref!)/3</f>
        <v>#VALUE!</v>
      </c>
      <c r="D21" s="123" t="e">
        <f aca="false">('16.1н'!#ref!+'16.2н'!#ref!+'16.3н'!#ref!)/3</f>
        <v>#VALUE!</v>
      </c>
      <c r="E21" s="123" t="n">
        <f aca="false">('16.1н'!E21+'16.2н'!E21+'16.3н'!E21)/3</f>
        <v>0</v>
      </c>
      <c r="F21" s="123" t="n">
        <f aca="false">('16.1н'!F21+'16.2н'!F21+'16.3н'!F21)/3</f>
        <v>0</v>
      </c>
      <c r="G21" s="123" t="n">
        <f aca="false">('16.1н'!G21+'16.2н'!G21+'16.3н'!G21)/3</f>
        <v>0</v>
      </c>
      <c r="H21" s="123" t="n">
        <f aca="false">('16.1н'!H21+'16.2н'!H21+'16.3н'!H21)/3</f>
        <v>0</v>
      </c>
      <c r="I21" s="123" t="n">
        <f aca="false">('16.1н'!I21+'16.2н'!I21+'16.3н'!I21)/3</f>
        <v>0</v>
      </c>
      <c r="J21" s="123" t="n">
        <f aca="false">('16.1н'!J21+'16.2н'!J21+'16.3н'!J21)/3</f>
        <v>0</v>
      </c>
      <c r="K21" s="123" t="n">
        <f aca="false">('16.1н'!K21+'16.2н'!K21+'16.3н'!K21)/3</f>
        <v>0</v>
      </c>
      <c r="L21" s="123" t="n">
        <f aca="false">('16.1н'!L21+'16.2н'!L21+'16.3н'!L21)/3</f>
        <v>0</v>
      </c>
      <c r="M21" s="123" t="n">
        <f aca="false">('16.1н'!M21+'16.2н'!M21+'16.3н'!M21)/3</f>
        <v>0</v>
      </c>
      <c r="N21" s="123" t="n">
        <f aca="false">('16.1н'!N21+'16.2н'!N21+'16.3н'!N21)/3</f>
        <v>0</v>
      </c>
      <c r="O21" s="123" t="n">
        <f aca="false">('16.1н'!O21+'16.2н'!O21+'16.3н'!O21)/3</f>
        <v>0</v>
      </c>
      <c r="P21" s="123" t="n">
        <f aca="false">('16.1н'!P21+'16.2н'!P21+'16.3н'!P21)/3</f>
        <v>0</v>
      </c>
      <c r="Q21" s="123" t="n">
        <f aca="false">('16.1н'!Q21+'16.2н'!Q21+'16.3н'!Q21)/3</f>
        <v>0</v>
      </c>
      <c r="R21" s="123" t="n">
        <f aca="false">('16.1н'!B21+'16.2н'!B21+'16.3н'!B21)/3</f>
        <v>0.423307729399186</v>
      </c>
    </row>
    <row r="22" customFormat="false" ht="15.75" hidden="false" customHeight="false" outlineLevel="0" collapsed="false">
      <c r="A22" s="1" t="n">
        <v>21</v>
      </c>
      <c r="B22" s="1" t="s">
        <v>22</v>
      </c>
      <c r="C22" s="123" t="e">
        <f aca="false">('16.1н'!#ref!+'16.2н'!#ref!+'16.3н'!#ref!)/3</f>
        <v>#VALUE!</v>
      </c>
      <c r="D22" s="123" t="e">
        <f aca="false">('16.1н'!#ref!+'16.2н'!#ref!+'16.3н'!#ref!)/3</f>
        <v>#VALUE!</v>
      </c>
      <c r="E22" s="123" t="n">
        <f aca="false">('16.1н'!E22+'16.2н'!E22+'16.3н'!E22)/3</f>
        <v>0</v>
      </c>
      <c r="F22" s="123" t="n">
        <f aca="false">('16.1н'!F22+'16.2н'!F22+'16.3н'!F22)/3</f>
        <v>0</v>
      </c>
      <c r="G22" s="123" t="n">
        <f aca="false">('16.1н'!G22+'16.2н'!G22+'16.3н'!G22)/3</f>
        <v>0</v>
      </c>
      <c r="H22" s="123" t="n">
        <f aca="false">('16.1н'!H22+'16.2н'!H22+'16.3н'!H22)/3</f>
        <v>0</v>
      </c>
      <c r="I22" s="123" t="n">
        <f aca="false">('16.1н'!I22+'16.2н'!I22+'16.3н'!I22)/3</f>
        <v>0</v>
      </c>
      <c r="J22" s="123" t="n">
        <f aca="false">('16.1н'!J22+'16.2н'!J22+'16.3н'!J22)/3</f>
        <v>0</v>
      </c>
      <c r="K22" s="123" t="n">
        <f aca="false">('16.1н'!K22+'16.2н'!K22+'16.3н'!K22)/3</f>
        <v>0</v>
      </c>
      <c r="L22" s="123" t="n">
        <f aca="false">('16.1н'!L22+'16.2н'!L22+'16.3н'!L22)/3</f>
        <v>0</v>
      </c>
      <c r="M22" s="123" t="n">
        <f aca="false">('16.1н'!M22+'16.2н'!M22+'16.3н'!M22)/3</f>
        <v>0</v>
      </c>
      <c r="N22" s="123" t="n">
        <f aca="false">('16.1н'!N22+'16.2н'!N22+'16.3н'!N22)/3</f>
        <v>0</v>
      </c>
      <c r="O22" s="123" t="n">
        <f aca="false">('16.1н'!O22+'16.2н'!O22+'16.3н'!O22)/3</f>
        <v>0</v>
      </c>
      <c r="P22" s="123" t="n">
        <f aca="false">('16.1н'!P22+'16.2н'!P22+'16.3н'!P22)/3</f>
        <v>0</v>
      </c>
      <c r="Q22" s="123" t="n">
        <f aca="false">('16.1н'!Q22+'16.2н'!Q22+'16.3н'!Q22)/3</f>
        <v>0</v>
      </c>
      <c r="R22" s="123" t="n">
        <f aca="false">('16.1н'!B22+'16.2н'!B22+'16.3н'!B22)/3</f>
        <v>0.412120308786884</v>
      </c>
    </row>
    <row r="23" customFormat="false" ht="15.75" hidden="false" customHeight="false" outlineLevel="0" collapsed="false">
      <c r="A23" s="1" t="n">
        <v>22</v>
      </c>
      <c r="B23" s="1" t="s">
        <v>23</v>
      </c>
      <c r="C23" s="123" t="e">
        <f aca="false">('16.1н'!#ref!+'16.2н'!#ref!+'16.3н'!#ref!)/3</f>
        <v>#VALUE!</v>
      </c>
      <c r="D23" s="123" t="e">
        <f aca="false">('16.1н'!#ref!+'16.2н'!#ref!+'16.3н'!#ref!)/3</f>
        <v>#VALUE!</v>
      </c>
      <c r="E23" s="123" t="n">
        <f aca="false">('16.1н'!E23+'16.2н'!E23+'16.3н'!E23)/3</f>
        <v>0</v>
      </c>
      <c r="F23" s="123" t="n">
        <f aca="false">('16.1н'!F23+'16.2н'!F23+'16.3н'!F23)/3</f>
        <v>0</v>
      </c>
      <c r="G23" s="123" t="n">
        <f aca="false">('16.1н'!G23+'16.2н'!G23+'16.3н'!G23)/3</f>
        <v>0</v>
      </c>
      <c r="H23" s="123" t="n">
        <f aca="false">('16.1н'!H23+'16.2н'!H23+'16.3н'!H23)/3</f>
        <v>0</v>
      </c>
      <c r="I23" s="123" t="n">
        <f aca="false">('16.1н'!I23+'16.2н'!I23+'16.3н'!I23)/3</f>
        <v>0</v>
      </c>
      <c r="J23" s="123" t="n">
        <f aca="false">('16.1н'!J23+'16.2н'!J23+'16.3н'!J23)/3</f>
        <v>0</v>
      </c>
      <c r="K23" s="123" t="n">
        <f aca="false">('16.1н'!K23+'16.2н'!K23+'16.3н'!K23)/3</f>
        <v>0</v>
      </c>
      <c r="L23" s="123" t="n">
        <f aca="false">('16.1н'!L23+'16.2н'!L23+'16.3н'!L23)/3</f>
        <v>0</v>
      </c>
      <c r="M23" s="123" t="n">
        <f aca="false">('16.1н'!M23+'16.2н'!M23+'16.3н'!M23)/3</f>
        <v>0</v>
      </c>
      <c r="N23" s="123" t="n">
        <f aca="false">('16.1н'!N23+'16.2н'!N23+'16.3н'!N23)/3</f>
        <v>0</v>
      </c>
      <c r="O23" s="123" t="n">
        <f aca="false">('16.1н'!O23+'16.2н'!O23+'16.3н'!O23)/3</f>
        <v>0</v>
      </c>
      <c r="P23" s="123" t="n">
        <f aca="false">('16.1н'!P23+'16.2н'!P23+'16.3н'!P23)/3</f>
        <v>0</v>
      </c>
      <c r="Q23" s="123" t="n">
        <f aca="false">('16.1н'!Q23+'16.2н'!Q23+'16.3н'!Q23)/3</f>
        <v>0</v>
      </c>
      <c r="R23" s="123" t="n">
        <f aca="false">('16.1н'!B23+'16.2н'!B23+'16.3н'!B23)/3</f>
        <v>0.474588991046323</v>
      </c>
    </row>
    <row r="24" customFormat="false" ht="15.75" hidden="false" customHeight="false" outlineLevel="0" collapsed="false">
      <c r="A24" s="1" t="n">
        <v>23</v>
      </c>
      <c r="B24" s="1" t="s">
        <v>24</v>
      </c>
      <c r="C24" s="123" t="e">
        <f aca="false">('16.1н'!#ref!+'16.2н'!#ref!+'16.3н'!#ref!)/3</f>
        <v>#VALUE!</v>
      </c>
      <c r="D24" s="123" t="e">
        <f aca="false">('16.1н'!#ref!+'16.2н'!#ref!+'16.3н'!#ref!)/3</f>
        <v>#VALUE!</v>
      </c>
      <c r="E24" s="123" t="n">
        <f aca="false">('16.1н'!E24+'16.2н'!E24+'16.3н'!E24)/3</f>
        <v>0</v>
      </c>
      <c r="F24" s="123" t="n">
        <f aca="false">('16.1н'!F24+'16.2н'!F24+'16.3н'!F24)/3</f>
        <v>0</v>
      </c>
      <c r="G24" s="123" t="n">
        <f aca="false">('16.1н'!G24+'16.2н'!G24+'16.3н'!G24)/3</f>
        <v>0</v>
      </c>
      <c r="H24" s="123" t="n">
        <f aca="false">('16.1н'!H24+'16.2н'!H24+'16.3н'!H24)/3</f>
        <v>0</v>
      </c>
      <c r="I24" s="123" t="n">
        <f aca="false">('16.1н'!I24+'16.2н'!I24+'16.3н'!I24)/3</f>
        <v>0</v>
      </c>
      <c r="J24" s="123" t="n">
        <f aca="false">('16.1н'!J24+'16.2н'!J24+'16.3н'!J24)/3</f>
        <v>0</v>
      </c>
      <c r="K24" s="123" t="n">
        <f aca="false">('16.1н'!K24+'16.2н'!K24+'16.3н'!K24)/3</f>
        <v>0</v>
      </c>
      <c r="L24" s="123" t="n">
        <f aca="false">('16.1н'!L24+'16.2н'!L24+'16.3н'!L24)/3</f>
        <v>0</v>
      </c>
      <c r="M24" s="123" t="n">
        <f aca="false">('16.1н'!M24+'16.2н'!M24+'16.3н'!M24)/3</f>
        <v>0</v>
      </c>
      <c r="N24" s="123" t="n">
        <f aca="false">('16.1н'!N24+'16.2н'!N24+'16.3н'!N24)/3</f>
        <v>0</v>
      </c>
      <c r="O24" s="123" t="n">
        <f aca="false">('16.1н'!O24+'16.2н'!O24+'16.3н'!O24)/3</f>
        <v>0</v>
      </c>
      <c r="P24" s="123" t="n">
        <f aca="false">('16.1н'!P24+'16.2н'!P24+'16.3н'!P24)/3</f>
        <v>0</v>
      </c>
      <c r="Q24" s="123" t="n">
        <f aca="false">('16.1н'!Q24+'16.2н'!Q24+'16.3н'!Q24)/3</f>
        <v>0</v>
      </c>
      <c r="R24" s="123" t="n">
        <f aca="false">('16.1н'!B24+'16.2н'!B24+'16.3н'!B24)/3</f>
        <v>0.54893632394798</v>
      </c>
    </row>
    <row r="25" customFormat="false" ht="15.75" hidden="false" customHeight="false" outlineLevel="0" collapsed="false">
      <c r="A25" s="1" t="n">
        <v>24</v>
      </c>
      <c r="B25" s="1" t="s">
        <v>25</v>
      </c>
      <c r="C25" s="123" t="e">
        <f aca="false">('16.1н'!#ref!+'16.2н'!#ref!+'16.3н'!#ref!)/3</f>
        <v>#VALUE!</v>
      </c>
      <c r="D25" s="123" t="e">
        <f aca="false">('16.1н'!#ref!+'16.2н'!#ref!+'16.3н'!#ref!)/3</f>
        <v>#VALUE!</v>
      </c>
      <c r="E25" s="123" t="n">
        <f aca="false">('16.1н'!E25+'16.2н'!E25+'16.3н'!E25)/3</f>
        <v>0</v>
      </c>
      <c r="F25" s="123" t="n">
        <f aca="false">('16.1н'!F25+'16.2н'!F25+'16.3н'!F25)/3</f>
        <v>0</v>
      </c>
      <c r="G25" s="123" t="n">
        <f aca="false">('16.1н'!G25+'16.2н'!G25+'16.3н'!G25)/3</f>
        <v>0</v>
      </c>
      <c r="H25" s="123" t="n">
        <f aca="false">('16.1н'!H25+'16.2н'!H25+'16.3н'!H25)/3</f>
        <v>0</v>
      </c>
      <c r="I25" s="123" t="n">
        <f aca="false">('16.1н'!I25+'16.2н'!I25+'16.3н'!I25)/3</f>
        <v>0</v>
      </c>
      <c r="J25" s="123" t="n">
        <f aca="false">('16.1н'!J25+'16.2н'!J25+'16.3н'!J25)/3</f>
        <v>0</v>
      </c>
      <c r="K25" s="123" t="n">
        <f aca="false">('16.1н'!K25+'16.2н'!K25+'16.3н'!K25)/3</f>
        <v>0</v>
      </c>
      <c r="L25" s="123" t="n">
        <f aca="false">('16.1н'!L25+'16.2н'!L25+'16.3н'!L25)/3</f>
        <v>0</v>
      </c>
      <c r="M25" s="123" t="n">
        <f aca="false">('16.1н'!M25+'16.2н'!M25+'16.3н'!M25)/3</f>
        <v>0</v>
      </c>
      <c r="N25" s="123" t="n">
        <f aca="false">('16.1н'!N25+'16.2н'!N25+'16.3н'!N25)/3</f>
        <v>0</v>
      </c>
      <c r="O25" s="123" t="n">
        <f aca="false">('16.1н'!O25+'16.2н'!O25+'16.3н'!O25)/3</f>
        <v>0</v>
      </c>
      <c r="P25" s="123" t="n">
        <f aca="false">('16.1н'!P25+'16.2н'!P25+'16.3н'!P25)/3</f>
        <v>0</v>
      </c>
      <c r="Q25" s="123" t="n">
        <f aca="false">('16.1н'!Q25+'16.2н'!Q25+'16.3н'!Q25)/3</f>
        <v>0</v>
      </c>
      <c r="R25" s="123" t="n">
        <f aca="false">('16.1н'!B25+'16.2н'!B25+'16.3н'!B25)/3</f>
        <v>0.59440927897851</v>
      </c>
    </row>
    <row r="26" customFormat="false" ht="15.75" hidden="false" customHeight="false" outlineLevel="0" collapsed="false">
      <c r="A26" s="1" t="n">
        <v>25</v>
      </c>
      <c r="B26" s="1" t="s">
        <v>26</v>
      </c>
      <c r="C26" s="123" t="e">
        <f aca="false">('16.1н'!#ref!+'16.2н'!#ref!+'16.3н'!#ref!)/3</f>
        <v>#VALUE!</v>
      </c>
      <c r="D26" s="123" t="e">
        <f aca="false">('16.1н'!#ref!+'16.2н'!#ref!+'16.3н'!#ref!)/3</f>
        <v>#VALUE!</v>
      </c>
      <c r="E26" s="123" t="n">
        <f aca="false">('16.1н'!E26+'16.2н'!E26+'16.3н'!E26)/3</f>
        <v>0</v>
      </c>
      <c r="F26" s="123" t="n">
        <f aca="false">('16.1н'!F26+'16.2н'!F26+'16.3н'!F26)/3</f>
        <v>0</v>
      </c>
      <c r="G26" s="123" t="n">
        <f aca="false">('16.1н'!G26+'16.2н'!G26+'16.3н'!G26)/3</f>
        <v>0</v>
      </c>
      <c r="H26" s="123" t="n">
        <f aca="false">('16.1н'!H26+'16.2н'!H26+'16.3н'!H26)/3</f>
        <v>0</v>
      </c>
      <c r="I26" s="123" t="n">
        <f aca="false">('16.1н'!I26+'16.2н'!I26+'16.3н'!I26)/3</f>
        <v>0</v>
      </c>
      <c r="J26" s="123" t="n">
        <f aca="false">('16.1н'!J26+'16.2н'!J26+'16.3н'!J26)/3</f>
        <v>0</v>
      </c>
      <c r="K26" s="123" t="n">
        <f aca="false">('16.1н'!K26+'16.2н'!K26+'16.3н'!K26)/3</f>
        <v>0</v>
      </c>
      <c r="L26" s="123" t="n">
        <f aca="false">('16.1н'!L26+'16.2н'!L26+'16.3н'!L26)/3</f>
        <v>0</v>
      </c>
      <c r="M26" s="123" t="n">
        <f aca="false">('16.1н'!M26+'16.2н'!M26+'16.3н'!M26)/3</f>
        <v>0</v>
      </c>
      <c r="N26" s="123" t="n">
        <f aca="false">('16.1н'!N26+'16.2н'!N26+'16.3н'!N26)/3</f>
        <v>0</v>
      </c>
      <c r="O26" s="123" t="n">
        <f aca="false">('16.1н'!O26+'16.2н'!O26+'16.3н'!O26)/3</f>
        <v>0</v>
      </c>
      <c r="P26" s="123" t="n">
        <f aca="false">('16.1н'!P26+'16.2н'!P26+'16.3н'!P26)/3</f>
        <v>0</v>
      </c>
      <c r="Q26" s="123" t="n">
        <f aca="false">('16.1н'!Q26+'16.2н'!Q26+'16.3н'!Q26)/3</f>
        <v>0</v>
      </c>
      <c r="R26" s="123" t="n">
        <f aca="false">('16.1н'!B26+'16.2н'!B26+'16.3н'!B26)/3</f>
        <v>0.348285827811035</v>
      </c>
    </row>
    <row r="27" customFormat="false" ht="15.75" hidden="false" customHeight="false" outlineLevel="0" collapsed="false">
      <c r="A27" s="1" t="n">
        <v>26</v>
      </c>
      <c r="B27" s="1" t="s">
        <v>27</v>
      </c>
      <c r="C27" s="123" t="e">
        <f aca="false">('16.1н'!#ref!+'16.2н'!#ref!+'16.3н'!#ref!)/3</f>
        <v>#VALUE!</v>
      </c>
      <c r="D27" s="123" t="e">
        <f aca="false">('16.1н'!#ref!+'16.2н'!#ref!+'16.3н'!#ref!)/3</f>
        <v>#VALUE!</v>
      </c>
      <c r="E27" s="123" t="n">
        <f aca="false">('16.1н'!E27+'16.2н'!E27+'16.3н'!E27)/3</f>
        <v>0</v>
      </c>
      <c r="F27" s="123" t="n">
        <f aca="false">('16.1н'!F27+'16.2н'!F27+'16.3н'!F27)/3</f>
        <v>0</v>
      </c>
      <c r="G27" s="123" t="n">
        <f aca="false">('16.1н'!G27+'16.2н'!G27+'16.3н'!G27)/3</f>
        <v>0</v>
      </c>
      <c r="H27" s="123" t="n">
        <f aca="false">('16.1н'!H27+'16.2н'!H27+'16.3н'!H27)/3</f>
        <v>0</v>
      </c>
      <c r="I27" s="123" t="n">
        <f aca="false">('16.1н'!I27+'16.2н'!I27+'16.3н'!I27)/3</f>
        <v>0</v>
      </c>
      <c r="J27" s="123" t="n">
        <f aca="false">('16.1н'!J27+'16.2н'!J27+'16.3н'!J27)/3</f>
        <v>0</v>
      </c>
      <c r="K27" s="123" t="n">
        <f aca="false">('16.1н'!K27+'16.2н'!K27+'16.3н'!K27)/3</f>
        <v>0</v>
      </c>
      <c r="L27" s="123" t="n">
        <f aca="false">('16.1н'!L27+'16.2н'!L27+'16.3н'!L27)/3</f>
        <v>0</v>
      </c>
      <c r="M27" s="123" t="n">
        <f aca="false">('16.1н'!M27+'16.2н'!M27+'16.3н'!M27)/3</f>
        <v>0</v>
      </c>
      <c r="N27" s="123" t="n">
        <f aca="false">('16.1н'!N27+'16.2н'!N27+'16.3н'!N27)/3</f>
        <v>0</v>
      </c>
      <c r="O27" s="123" t="n">
        <f aca="false">('16.1н'!O27+'16.2н'!O27+'16.3н'!O27)/3</f>
        <v>0</v>
      </c>
      <c r="P27" s="123" t="n">
        <f aca="false">('16.1н'!P27+'16.2н'!P27+'16.3н'!P27)/3</f>
        <v>0</v>
      </c>
      <c r="Q27" s="123" t="n">
        <f aca="false">('16.1н'!Q27+'16.2н'!Q27+'16.3н'!Q27)/3</f>
        <v>0</v>
      </c>
      <c r="R27" s="123" t="n">
        <f aca="false">('16.1н'!B27+'16.2н'!B27+'16.3н'!B27)/3</f>
        <v>0.513901434021971</v>
      </c>
    </row>
    <row r="28" customFormat="false" ht="15.75" hidden="false" customHeight="false" outlineLevel="0" collapsed="false">
      <c r="A28" s="1" t="n">
        <v>27</v>
      </c>
      <c r="B28" s="1" t="s">
        <v>28</v>
      </c>
      <c r="C28" s="123" t="e">
        <f aca="false">('16.1н'!#ref!+'16.2н'!#ref!+'16.3н'!#ref!)/3</f>
        <v>#VALUE!</v>
      </c>
      <c r="D28" s="123" t="e">
        <f aca="false">('16.1н'!#ref!+'16.2н'!#ref!+'16.3н'!#ref!)/3</f>
        <v>#VALUE!</v>
      </c>
      <c r="E28" s="123" t="n">
        <f aca="false">('16.1н'!E28+'16.2н'!E28+'16.3н'!E28)/3</f>
        <v>0</v>
      </c>
      <c r="F28" s="123" t="n">
        <f aca="false">('16.1н'!F28+'16.2н'!F28+'16.3н'!F28)/3</f>
        <v>0</v>
      </c>
      <c r="G28" s="123" t="n">
        <f aca="false">('16.1н'!G28+'16.2н'!G28+'16.3н'!G28)/3</f>
        <v>0</v>
      </c>
      <c r="H28" s="123" t="n">
        <f aca="false">('16.1н'!H28+'16.2н'!H28+'16.3н'!H28)/3</f>
        <v>0</v>
      </c>
      <c r="I28" s="123" t="n">
        <f aca="false">('16.1н'!I28+'16.2н'!I28+'16.3н'!I28)/3</f>
        <v>0</v>
      </c>
      <c r="J28" s="123" t="n">
        <f aca="false">('16.1н'!J28+'16.2н'!J28+'16.3н'!J28)/3</f>
        <v>0</v>
      </c>
      <c r="K28" s="123" t="n">
        <f aca="false">('16.1н'!K28+'16.2н'!K28+'16.3н'!K28)/3</f>
        <v>0</v>
      </c>
      <c r="L28" s="123" t="n">
        <f aca="false">('16.1н'!L28+'16.2н'!L28+'16.3н'!L28)/3</f>
        <v>0</v>
      </c>
      <c r="M28" s="123" t="n">
        <f aca="false">('16.1н'!M28+'16.2н'!M28+'16.3н'!M28)/3</f>
        <v>0</v>
      </c>
      <c r="N28" s="123" t="n">
        <f aca="false">('16.1н'!N28+'16.2н'!N28+'16.3н'!N28)/3</f>
        <v>0</v>
      </c>
      <c r="O28" s="123" t="n">
        <f aca="false">('16.1н'!O28+'16.2н'!O28+'16.3н'!O28)/3</f>
        <v>0</v>
      </c>
      <c r="P28" s="123" t="n">
        <f aca="false">('16.1н'!P28+'16.2н'!P28+'16.3н'!P28)/3</f>
        <v>0</v>
      </c>
      <c r="Q28" s="123" t="n">
        <f aca="false">('16.1н'!Q28+'16.2н'!Q28+'16.3н'!Q28)/3</f>
        <v>0</v>
      </c>
      <c r="R28" s="123" t="n">
        <f aca="false">('16.1н'!B28+'16.2н'!B28+'16.3н'!B28)/3</f>
        <v>0.48790881450451</v>
      </c>
    </row>
    <row r="29" customFormat="false" ht="15.75" hidden="false" customHeight="false" outlineLevel="0" collapsed="false">
      <c r="A29" s="1" t="n">
        <v>28</v>
      </c>
      <c r="B29" s="1" t="s">
        <v>29</v>
      </c>
      <c r="C29" s="123" t="e">
        <f aca="false">('16.1н'!#ref!+'16.2н'!#ref!+'16.3н'!#ref!)/3</f>
        <v>#VALUE!</v>
      </c>
      <c r="D29" s="123" t="e">
        <f aca="false">('16.1н'!#ref!+'16.2н'!#ref!+'16.3н'!#ref!)/3</f>
        <v>#VALUE!</v>
      </c>
      <c r="E29" s="123" t="n">
        <f aca="false">('16.1н'!E29+'16.2н'!E29+'16.3н'!E29)/3</f>
        <v>0</v>
      </c>
      <c r="F29" s="123" t="n">
        <f aca="false">('16.1н'!F29+'16.2н'!F29+'16.3н'!F29)/3</f>
        <v>0</v>
      </c>
      <c r="G29" s="123" t="n">
        <f aca="false">('16.1н'!G29+'16.2н'!G29+'16.3н'!G29)/3</f>
        <v>0</v>
      </c>
      <c r="H29" s="123" t="n">
        <f aca="false">('16.1н'!H29+'16.2н'!H29+'16.3н'!H29)/3</f>
        <v>0</v>
      </c>
      <c r="I29" s="123" t="n">
        <f aca="false">('16.1н'!I29+'16.2н'!I29+'16.3н'!I29)/3</f>
        <v>0</v>
      </c>
      <c r="J29" s="123" t="n">
        <f aca="false">('16.1н'!J29+'16.2н'!J29+'16.3н'!J29)/3</f>
        <v>0</v>
      </c>
      <c r="K29" s="123" t="n">
        <f aca="false">('16.1н'!K29+'16.2н'!K29+'16.3н'!K29)/3</f>
        <v>0</v>
      </c>
      <c r="L29" s="123" t="n">
        <f aca="false">('16.1н'!L29+'16.2н'!L29+'16.3н'!L29)/3</f>
        <v>0</v>
      </c>
      <c r="M29" s="123" t="n">
        <f aca="false">('16.1н'!M29+'16.2н'!M29+'16.3н'!M29)/3</f>
        <v>0</v>
      </c>
      <c r="N29" s="123" t="n">
        <f aca="false">('16.1н'!N29+'16.2н'!N29+'16.3н'!N29)/3</f>
        <v>0</v>
      </c>
      <c r="O29" s="123" t="n">
        <f aca="false">('16.1н'!O29+'16.2н'!O29+'16.3н'!O29)/3</f>
        <v>0</v>
      </c>
      <c r="P29" s="123" t="n">
        <f aca="false">('16.1н'!P29+'16.2н'!P29+'16.3н'!P29)/3</f>
        <v>0</v>
      </c>
      <c r="Q29" s="123" t="n">
        <f aca="false">('16.1н'!Q29+'16.2н'!Q29+'16.3н'!Q29)/3</f>
        <v>0</v>
      </c>
      <c r="R29" s="123" t="n">
        <f aca="false">('16.1н'!B29+'16.2н'!B29+'16.3н'!B29)/3</f>
        <v>0.495390182330386</v>
      </c>
    </row>
    <row r="30" customFormat="false" ht="15.75" hidden="false" customHeight="false" outlineLevel="0" collapsed="false">
      <c r="A30" s="1" t="n">
        <v>29</v>
      </c>
      <c r="B30" s="1" t="s">
        <v>30</v>
      </c>
      <c r="C30" s="123" t="e">
        <f aca="false">('16.1н'!#ref!+'16.2н'!#ref!+'16.3н'!#ref!)/3</f>
        <v>#VALUE!</v>
      </c>
      <c r="D30" s="123" t="e">
        <f aca="false">('16.1н'!#ref!+'16.2н'!#ref!+'16.3н'!#ref!)/3</f>
        <v>#VALUE!</v>
      </c>
      <c r="E30" s="123" t="n">
        <f aca="false">('16.1н'!E30+'16.2н'!E30+'16.3н'!E30)/3</f>
        <v>0</v>
      </c>
      <c r="F30" s="123" t="n">
        <f aca="false">('16.1н'!F30+'16.2н'!F30+'16.3н'!F30)/3</f>
        <v>0</v>
      </c>
      <c r="G30" s="123" t="n">
        <f aca="false">('16.1н'!G30+'16.2н'!G30+'16.3н'!G30)/3</f>
        <v>0</v>
      </c>
      <c r="H30" s="123" t="n">
        <f aca="false">('16.1н'!H30+'16.2н'!H30+'16.3н'!H30)/3</f>
        <v>0</v>
      </c>
      <c r="I30" s="123" t="n">
        <f aca="false">('16.1н'!I30+'16.2н'!I30+'16.3н'!I30)/3</f>
        <v>0</v>
      </c>
      <c r="J30" s="123" t="n">
        <f aca="false">('16.1н'!J30+'16.2н'!J30+'16.3н'!J30)/3</f>
        <v>0</v>
      </c>
      <c r="K30" s="123" t="n">
        <f aca="false">('16.1н'!K30+'16.2н'!K30+'16.3н'!K30)/3</f>
        <v>0</v>
      </c>
      <c r="L30" s="123" t="n">
        <f aca="false">('16.1н'!L30+'16.2н'!L30+'16.3н'!L30)/3</f>
        <v>0</v>
      </c>
      <c r="M30" s="123" t="n">
        <f aca="false">('16.1н'!M30+'16.2н'!M30+'16.3н'!M30)/3</f>
        <v>0</v>
      </c>
      <c r="N30" s="123" t="n">
        <f aca="false">('16.1н'!N30+'16.2н'!N30+'16.3н'!N30)/3</f>
        <v>0</v>
      </c>
      <c r="O30" s="123" t="n">
        <f aca="false">('16.1н'!O30+'16.2н'!O30+'16.3н'!O30)/3</f>
        <v>0</v>
      </c>
      <c r="P30" s="123" t="n">
        <f aca="false">('16.1н'!P30+'16.2н'!P30+'16.3н'!P30)/3</f>
        <v>0</v>
      </c>
      <c r="Q30" s="123" t="n">
        <f aca="false">('16.1н'!Q30+'16.2н'!Q30+'16.3н'!Q30)/3</f>
        <v>0</v>
      </c>
      <c r="R30" s="123" t="n">
        <f aca="false">('16.1н'!B30+'16.2н'!B30+'16.3н'!B30)/3</f>
        <v>0.49236158283182</v>
      </c>
    </row>
    <row r="31" customFormat="false" ht="15.75" hidden="false" customHeight="false" outlineLevel="0" collapsed="false">
      <c r="A31" s="1" t="n">
        <v>30</v>
      </c>
      <c r="B31" s="1" t="s">
        <v>31</v>
      </c>
      <c r="C31" s="123" t="e">
        <f aca="false">('16.1н'!#ref!+'16.2н'!#ref!+'16.3н'!#ref!)/3</f>
        <v>#VALUE!</v>
      </c>
      <c r="D31" s="123" t="e">
        <f aca="false">('16.1н'!#ref!+'16.2н'!#ref!+'16.3н'!#ref!)/3</f>
        <v>#VALUE!</v>
      </c>
      <c r="E31" s="123" t="n">
        <f aca="false">('16.1н'!E31+'16.2н'!E31+'16.3н'!E31)/3</f>
        <v>0</v>
      </c>
      <c r="F31" s="123" t="n">
        <f aca="false">('16.1н'!F31+'16.2н'!F31+'16.3н'!F31)/3</f>
        <v>0</v>
      </c>
      <c r="G31" s="123" t="n">
        <f aca="false">('16.1н'!G31+'16.2н'!G31+'16.3н'!G31)/3</f>
        <v>0</v>
      </c>
      <c r="H31" s="123" t="n">
        <f aca="false">('16.1н'!H31+'16.2н'!H31+'16.3н'!H31)/3</f>
        <v>0</v>
      </c>
      <c r="I31" s="123" t="n">
        <f aca="false">('16.1н'!I31+'16.2н'!I31+'16.3н'!I31)/3</f>
        <v>0</v>
      </c>
      <c r="J31" s="123" t="n">
        <f aca="false">('16.1н'!J31+'16.2н'!J31+'16.3н'!J31)/3</f>
        <v>0</v>
      </c>
      <c r="K31" s="123" t="n">
        <f aca="false">('16.1н'!K31+'16.2н'!K31+'16.3н'!K31)/3</f>
        <v>0</v>
      </c>
      <c r="L31" s="123" t="n">
        <f aca="false">('16.1н'!L31+'16.2н'!L31+'16.3н'!L31)/3</f>
        <v>0</v>
      </c>
      <c r="M31" s="123" t="n">
        <f aca="false">('16.1н'!M31+'16.2н'!M31+'16.3н'!M31)/3</f>
        <v>0</v>
      </c>
      <c r="N31" s="123" t="n">
        <f aca="false">('16.1н'!N31+'16.2н'!N31+'16.3н'!N31)/3</f>
        <v>0</v>
      </c>
      <c r="O31" s="123" t="n">
        <f aca="false">('16.1н'!O31+'16.2н'!O31+'16.3н'!O31)/3</f>
        <v>0</v>
      </c>
      <c r="P31" s="123" t="n">
        <f aca="false">('16.1н'!P31+'16.2н'!P31+'16.3н'!P31)/3</f>
        <v>0</v>
      </c>
      <c r="Q31" s="123" t="n">
        <f aca="false">('16.1н'!Q31+'16.2н'!Q31+'16.3н'!Q31)/3</f>
        <v>0</v>
      </c>
      <c r="R31" s="123" t="n">
        <f aca="false">('16.1н'!B31+'16.2н'!B31+'16.3н'!B31)/3</f>
        <v>0.351165548362916</v>
      </c>
    </row>
    <row r="32" customFormat="false" ht="15.75" hidden="false" customHeight="false" outlineLevel="0" collapsed="false">
      <c r="A32" s="1" t="n">
        <v>31</v>
      </c>
      <c r="B32" s="1" t="s">
        <v>32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 t="n">
        <f aca="false">('16.1н'!L32+'16.2н'!L32+'16.3н'!L32)/3</f>
        <v>0</v>
      </c>
      <c r="M32" s="123" t="n">
        <f aca="false">('16.1н'!M32+'16.2н'!M32+'16.3н'!M32)/3</f>
        <v>0</v>
      </c>
      <c r="N32" s="123" t="n">
        <f aca="false">('16.1н'!N32+'16.2н'!N32+'16.3н'!N32)/3</f>
        <v>0</v>
      </c>
      <c r="O32" s="123" t="n">
        <f aca="false">('16.1н'!O32+'16.2н'!O32+'16.3н'!O32)/3</f>
        <v>0</v>
      </c>
      <c r="P32" s="123" t="n">
        <f aca="false">('16.1н'!P32+'16.2н'!P32+'16.3н'!P32)/3</f>
        <v>0</v>
      </c>
      <c r="Q32" s="123" t="n">
        <f aca="false">('16.1н'!Q32+'16.2н'!Q32+'16.3н'!Q32)/3</f>
        <v>0</v>
      </c>
      <c r="R32" s="123" t="n">
        <f aca="false">('16.1н'!B32+'16.2н'!B32+'16.3н'!B32)/3</f>
        <v>0.413001738885429</v>
      </c>
    </row>
    <row r="33" customFormat="false" ht="15.75" hidden="false" customHeight="false" outlineLevel="0" collapsed="false">
      <c r="A33" s="1" t="n">
        <v>32</v>
      </c>
      <c r="B33" s="1" t="s">
        <v>33</v>
      </c>
      <c r="C33" s="123" t="e">
        <f aca="false">('16.1н'!#ref!+'16.2н'!#ref!+'16.3н'!#ref!)/3</f>
        <v>#VALUE!</v>
      </c>
      <c r="D33" s="123" t="e">
        <f aca="false">('16.1н'!#ref!+'16.2н'!#ref!+'16.3н'!#ref!)/3</f>
        <v>#VALUE!</v>
      </c>
      <c r="E33" s="123" t="n">
        <f aca="false">('16.1н'!E33+'16.2н'!E33+'16.3н'!E33)/3</f>
        <v>0</v>
      </c>
      <c r="F33" s="123" t="n">
        <f aca="false">('16.1н'!F33+'16.2н'!F33+'16.3н'!F33)/3</f>
        <v>0</v>
      </c>
      <c r="G33" s="123" t="n">
        <f aca="false">('16.1н'!G33+'16.2н'!G33+'16.3н'!G33)/3</f>
        <v>0</v>
      </c>
      <c r="H33" s="123" t="n">
        <f aca="false">('16.1н'!H33+'16.2н'!H33+'16.3н'!H33)/3</f>
        <v>0</v>
      </c>
      <c r="I33" s="123" t="n">
        <f aca="false">('16.1н'!I33+'16.2н'!I33+'16.3н'!I33)/3</f>
        <v>0</v>
      </c>
      <c r="J33" s="123" t="n">
        <f aca="false">('16.1н'!J33+'16.2н'!J33+'16.3н'!J33)/3</f>
        <v>0</v>
      </c>
      <c r="K33" s="123" t="n">
        <f aca="false">('16.1н'!K33+'16.2н'!K33+'16.3н'!K33)/3</f>
        <v>0</v>
      </c>
      <c r="L33" s="123" t="n">
        <f aca="false">('16.1н'!L33+'16.2н'!L33+'16.3н'!L33)/3</f>
        <v>0</v>
      </c>
      <c r="M33" s="123" t="n">
        <f aca="false">('16.1н'!M33+'16.2н'!M33+'16.3н'!M33)/3</f>
        <v>0</v>
      </c>
      <c r="N33" s="123" t="n">
        <f aca="false">('16.1н'!N33+'16.2н'!N33+'16.3н'!N33)/3</f>
        <v>0</v>
      </c>
      <c r="O33" s="123" t="n">
        <f aca="false">('16.1н'!O33+'16.2н'!O33+'16.3н'!O33)/3</f>
        <v>0</v>
      </c>
      <c r="P33" s="123" t="n">
        <f aca="false">('16.1н'!P33+'16.2н'!P33+'16.3н'!P33)/3</f>
        <v>0</v>
      </c>
      <c r="Q33" s="123" t="n">
        <f aca="false">('16.1н'!Q33+'16.2н'!Q33+'16.3н'!Q33)/3</f>
        <v>0</v>
      </c>
      <c r="R33" s="123" t="n">
        <f aca="false">('16.1н'!B33+'16.2н'!B33+'16.3н'!B33)/3</f>
        <v>0.529324184260782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23" t="e">
        <f aca="false">('16.1н'!#ref!+'16.2н'!#ref!+'16.3н'!#ref!)/3</f>
        <v>#VALUE!</v>
      </c>
      <c r="D34" s="123" t="e">
        <f aca="false">('16.1н'!#ref!+'16.2н'!#ref!+'16.3н'!#ref!)/3</f>
        <v>#VALUE!</v>
      </c>
      <c r="E34" s="123" t="n">
        <f aca="false">('16.1н'!E34+'16.2н'!E34+'16.3н'!E34)/3</f>
        <v>0</v>
      </c>
      <c r="F34" s="123" t="n">
        <f aca="false">('16.1н'!F34+'16.2н'!F34+'16.3н'!F34)/3</f>
        <v>0</v>
      </c>
      <c r="G34" s="123" t="n">
        <f aca="false">('16.1н'!G34+'16.2н'!G34+'16.3н'!G34)/3</f>
        <v>0</v>
      </c>
      <c r="H34" s="123" t="n">
        <f aca="false">('16.1н'!H34+'16.2н'!H34+'16.3н'!H34)/3</f>
        <v>0</v>
      </c>
      <c r="I34" s="123" t="n">
        <f aca="false">('16.1н'!I34+'16.2н'!I34+'16.3н'!I34)/3</f>
        <v>0</v>
      </c>
      <c r="J34" s="123" t="n">
        <f aca="false">('16.1н'!J34+'16.2н'!J34+'16.3н'!J34)/3</f>
        <v>0</v>
      </c>
      <c r="K34" s="123" t="n">
        <f aca="false">('16.1н'!K34+'16.2н'!K34+'16.3н'!K34)/3</f>
        <v>0</v>
      </c>
      <c r="L34" s="123" t="n">
        <f aca="false">('16.1н'!L34+'16.2н'!L34+'16.3н'!L34)/3</f>
        <v>0</v>
      </c>
      <c r="M34" s="123" t="n">
        <f aca="false">('16.1н'!M34+'16.2н'!M34+'16.3н'!M34)/3</f>
        <v>0</v>
      </c>
      <c r="N34" s="123" t="n">
        <f aca="false">('16.1н'!N34+'16.2н'!N34+'16.3н'!N34)/3</f>
        <v>0</v>
      </c>
      <c r="O34" s="123" t="n">
        <f aca="false">('16.1н'!O34+'16.2н'!O34+'16.3н'!O34)/3</f>
        <v>0</v>
      </c>
      <c r="P34" s="123" t="n">
        <f aca="false">('16.1н'!P34+'16.2н'!P34+'16.3н'!P34)/3</f>
        <v>0</v>
      </c>
      <c r="Q34" s="123" t="n">
        <f aca="false">('16.1н'!Q34+'16.2н'!Q34+'16.3н'!Q34)/3</f>
        <v>0</v>
      </c>
      <c r="R34" s="123" t="n">
        <f aca="false">('16.1н'!B34+'16.2н'!B34+'16.3н'!B34)/3</f>
        <v>0.385923728547624</v>
      </c>
    </row>
    <row r="35" customFormat="false" ht="15.75" hidden="false" customHeight="false" outlineLevel="0" collapsed="false">
      <c r="A35" s="1" t="n">
        <v>34</v>
      </c>
      <c r="B35" s="1" t="s">
        <v>35</v>
      </c>
      <c r="C35" s="123" t="e">
        <f aca="false">('16.1н'!#ref!+'16.2н'!#ref!+'16.3н'!#ref!)/3</f>
        <v>#VALUE!</v>
      </c>
      <c r="D35" s="123" t="e">
        <f aca="false">('16.1н'!#ref!+'16.2н'!#ref!+'16.3н'!#ref!)/3</f>
        <v>#VALUE!</v>
      </c>
      <c r="E35" s="123" t="n">
        <f aca="false">('16.1н'!E35+'16.2н'!E35+'16.3н'!E35)/3</f>
        <v>0</v>
      </c>
      <c r="F35" s="123" t="n">
        <f aca="false">('16.1н'!F35+'16.2н'!F35+'16.3н'!F35)/3</f>
        <v>0</v>
      </c>
      <c r="G35" s="123" t="n">
        <f aca="false">('16.1н'!G35+'16.2н'!G35+'16.3н'!G35)/3</f>
        <v>0</v>
      </c>
      <c r="H35" s="123" t="n">
        <f aca="false">('16.1н'!H35+'16.2н'!H35+'16.3н'!H35)/3</f>
        <v>0</v>
      </c>
      <c r="I35" s="123" t="n">
        <f aca="false">('16.1н'!I35+'16.2н'!I35+'16.3н'!I35)/3</f>
        <v>0</v>
      </c>
      <c r="J35" s="123" t="n">
        <f aca="false">('16.1н'!J35+'16.2н'!J35+'16.3н'!J35)/3</f>
        <v>0</v>
      </c>
      <c r="K35" s="123" t="n">
        <f aca="false">('16.1н'!K35+'16.2н'!K35+'16.3н'!K35)/3</f>
        <v>0</v>
      </c>
      <c r="L35" s="123" t="n">
        <f aca="false">('16.1н'!L35+'16.2н'!L35+'16.3н'!L35)/3</f>
        <v>0</v>
      </c>
      <c r="M35" s="123" t="n">
        <f aca="false">('16.1н'!M35+'16.2н'!M35+'16.3н'!M35)/3</f>
        <v>0</v>
      </c>
      <c r="N35" s="123" t="n">
        <f aca="false">('16.1н'!N35+'16.2н'!N35+'16.3н'!N35)/3</f>
        <v>0</v>
      </c>
      <c r="O35" s="123" t="n">
        <f aca="false">('16.1н'!O35+'16.2н'!O35+'16.3н'!O35)/3</f>
        <v>0</v>
      </c>
      <c r="P35" s="123" t="n">
        <f aca="false">('16.1н'!P35+'16.2н'!P35+'16.3н'!P35)/3</f>
        <v>0</v>
      </c>
      <c r="Q35" s="123" t="n">
        <f aca="false">('16.1н'!Q35+'16.2н'!Q35+'16.3н'!Q35)/3</f>
        <v>0</v>
      </c>
      <c r="R35" s="123" t="n">
        <f aca="false">('16.1н'!B35+'16.2н'!B35+'16.3н'!B35)/3</f>
        <v>0.399129672909935</v>
      </c>
    </row>
    <row r="36" customFormat="false" ht="15.75" hidden="false" customHeight="false" outlineLevel="0" collapsed="false">
      <c r="A36" s="1" t="n">
        <v>35</v>
      </c>
      <c r="B36" s="1" t="s">
        <v>36</v>
      </c>
      <c r="C36" s="123" t="e">
        <f aca="false">('16.1н'!#ref!+'16.2н'!#ref!+'16.3н'!#ref!)/3</f>
        <v>#VALUE!</v>
      </c>
      <c r="D36" s="123" t="e">
        <f aca="false">('16.1н'!#ref!+'16.2н'!#ref!+'16.3н'!#ref!)/3</f>
        <v>#VALUE!</v>
      </c>
      <c r="E36" s="123" t="n">
        <f aca="false">('16.1н'!E36+'16.2н'!E36+'16.3н'!E36)/3</f>
        <v>0</v>
      </c>
      <c r="F36" s="123" t="n">
        <f aca="false">('16.1н'!F36+'16.2н'!F36+'16.3н'!F36)/3</f>
        <v>0</v>
      </c>
      <c r="G36" s="123" t="n">
        <f aca="false">('16.1н'!G36+'16.2н'!G36+'16.3н'!G36)/3</f>
        <v>0</v>
      </c>
      <c r="H36" s="123" t="n">
        <f aca="false">('16.1н'!H36+'16.2н'!H36+'16.3н'!H36)/3</f>
        <v>0</v>
      </c>
      <c r="I36" s="123" t="n">
        <f aca="false">('16.1н'!I36+'16.2н'!I36+'16.3н'!I36)/3</f>
        <v>0</v>
      </c>
      <c r="J36" s="123" t="n">
        <f aca="false">('16.1н'!J36+'16.2н'!J36+'16.3н'!J36)/3</f>
        <v>0</v>
      </c>
      <c r="K36" s="123" t="n">
        <f aca="false">('16.1н'!K36+'16.2н'!K36+'16.3н'!K36)/3</f>
        <v>0</v>
      </c>
      <c r="L36" s="123" t="n">
        <f aca="false">('16.1н'!L36+'16.2н'!L36+'16.3н'!L36)/3</f>
        <v>0</v>
      </c>
      <c r="M36" s="123" t="n">
        <f aca="false">('16.1н'!M36+'16.2н'!M36+'16.3н'!M36)/3</f>
        <v>0</v>
      </c>
      <c r="N36" s="123" t="n">
        <f aca="false">('16.1н'!N36+'16.2н'!N36+'16.3н'!N36)/3</f>
        <v>0</v>
      </c>
      <c r="O36" s="123" t="n">
        <f aca="false">('16.1н'!O36+'16.2н'!O36+'16.3н'!O36)/3</f>
        <v>0</v>
      </c>
      <c r="P36" s="123" t="n">
        <f aca="false">('16.1н'!P36+'16.2н'!P36+'16.3н'!P36)/3</f>
        <v>0</v>
      </c>
      <c r="Q36" s="123" t="n">
        <f aca="false">('16.1н'!Q36+'16.2н'!Q36+'16.3н'!Q36)/3</f>
        <v>0</v>
      </c>
      <c r="R36" s="123" t="n">
        <f aca="false">('16.1н'!B36+'16.2н'!B36+'16.3н'!B36)/3</f>
        <v>0.516966287229988</v>
      </c>
    </row>
    <row r="37" customFormat="false" ht="15.75" hidden="false" customHeight="false" outlineLevel="0" collapsed="false">
      <c r="A37" s="1" t="n">
        <v>36</v>
      </c>
      <c r="B37" s="1" t="s">
        <v>37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 t="n">
        <f aca="false">('16.1н'!L37+'16.2н'!L37+'16.3н'!L37)/3</f>
        <v>0</v>
      </c>
      <c r="M37" s="123" t="n">
        <f aca="false">('16.1н'!M37+'16.2н'!M37+'16.3н'!M37)/3</f>
        <v>0</v>
      </c>
      <c r="N37" s="123" t="n">
        <f aca="false">('16.1н'!N37+'16.2н'!N37+'16.3н'!N37)/3</f>
        <v>0</v>
      </c>
      <c r="O37" s="123" t="n">
        <f aca="false">('16.1н'!O37+'16.2н'!O37+'16.3н'!O37)/3</f>
        <v>0</v>
      </c>
      <c r="P37" s="123" t="n">
        <f aca="false">('16.1н'!P37+'16.2н'!P37+'16.3н'!P37)/3</f>
        <v>0</v>
      </c>
      <c r="Q37" s="123" t="n">
        <f aca="false">('16.1н'!Q37+'16.2н'!Q37+'16.3н'!Q37)/3</f>
        <v>0</v>
      </c>
      <c r="R37" s="123" t="n">
        <f aca="false">('16.1н'!B37+'16.2н'!B37+'16.3н'!B37)/3</f>
        <v>0.49942823761296</v>
      </c>
    </row>
    <row r="38" customFormat="false" ht="15.75" hidden="false" customHeight="false" outlineLevel="0" collapsed="false">
      <c r="A38" s="1" t="n">
        <v>37</v>
      </c>
      <c r="B38" s="1" t="s">
        <v>38</v>
      </c>
      <c r="C38" s="123" t="e">
        <f aca="false">('16.1н'!#ref!+'16.2н'!#ref!+'16.3н'!#ref!)/3</f>
        <v>#VALUE!</v>
      </c>
      <c r="D38" s="123" t="e">
        <f aca="false">('16.1н'!#ref!+'16.2н'!#ref!+'16.3н'!#ref!)/3</f>
        <v>#VALUE!</v>
      </c>
      <c r="E38" s="123" t="n">
        <f aca="false">('16.1н'!E38+'16.2н'!E38+'16.3н'!E38)/3</f>
        <v>0</v>
      </c>
      <c r="F38" s="123" t="n">
        <f aca="false">('16.1н'!F38+'16.2н'!F38+'16.3н'!F38)/3</f>
        <v>0</v>
      </c>
      <c r="G38" s="123" t="n">
        <f aca="false">('16.1н'!G38+'16.2н'!G38+'16.3н'!G38)/3</f>
        <v>0</v>
      </c>
      <c r="H38" s="123" t="n">
        <f aca="false">('16.1н'!H38+'16.2н'!H38+'16.3н'!H38)/3</f>
        <v>0</v>
      </c>
      <c r="I38" s="123" t="n">
        <f aca="false">('16.1н'!I38+'16.2н'!I38+'16.3н'!I38)/3</f>
        <v>0</v>
      </c>
      <c r="J38" s="123" t="n">
        <f aca="false">('16.1н'!J38+'16.2н'!J38+'16.3н'!J38)/3</f>
        <v>0</v>
      </c>
      <c r="K38" s="123" t="n">
        <f aca="false">('16.1н'!K38+'16.2н'!K38+'16.3н'!K38)/3</f>
        <v>0</v>
      </c>
      <c r="L38" s="123" t="n">
        <f aca="false">('16.1н'!L38+'16.2н'!L38+'16.3н'!L38)/3</f>
        <v>0</v>
      </c>
      <c r="M38" s="123" t="n">
        <f aca="false">('16.1н'!M38+'16.2н'!M38+'16.3н'!M38)/3</f>
        <v>0</v>
      </c>
      <c r="N38" s="123" t="n">
        <f aca="false">('16.1н'!N38+'16.2н'!N38+'16.3н'!N38)/3</f>
        <v>0</v>
      </c>
      <c r="O38" s="123" t="n">
        <f aca="false">('16.1н'!O38+'16.2н'!O38+'16.3н'!O38)/3</f>
        <v>0</v>
      </c>
      <c r="P38" s="123" t="n">
        <f aca="false">('16.1н'!P38+'16.2н'!P38+'16.3н'!P38)/3</f>
        <v>0</v>
      </c>
      <c r="Q38" s="123" t="n">
        <f aca="false">('16.1н'!Q38+'16.2н'!Q38+'16.3н'!Q38)/3</f>
        <v>0</v>
      </c>
      <c r="R38" s="123" t="n">
        <f aca="false">('16.1н'!B38+'16.2н'!B38+'16.3н'!B38)/3</f>
        <v>0.323680988053218</v>
      </c>
    </row>
    <row r="39" customFormat="false" ht="15.75" hidden="false" customHeight="false" outlineLevel="0" collapsed="false">
      <c r="A39" s="1" t="n">
        <v>38</v>
      </c>
      <c r="B39" s="1" t="s">
        <v>39</v>
      </c>
      <c r="C39" s="123" t="e">
        <f aca="false">('16.1н'!#ref!+'16.2н'!#ref!+'16.3н'!#ref!)/3</f>
        <v>#VALUE!</v>
      </c>
      <c r="D39" s="123" t="e">
        <f aca="false">('16.1н'!#ref!+'16.2н'!#ref!+'16.3н'!#ref!)/3</f>
        <v>#VALUE!</v>
      </c>
      <c r="E39" s="123" t="n">
        <f aca="false">('16.1н'!E39+'16.2н'!E39+'16.3н'!E39)/3</f>
        <v>0</v>
      </c>
      <c r="F39" s="123" t="n">
        <f aca="false">('16.1н'!F39+'16.2н'!F39+'16.3н'!F39)/3</f>
        <v>0</v>
      </c>
      <c r="G39" s="123" t="n">
        <f aca="false">('16.1н'!G39+'16.2н'!G39+'16.3н'!G39)/3</f>
        <v>0</v>
      </c>
      <c r="H39" s="123" t="n">
        <f aca="false">('16.1н'!H39+'16.2н'!H39+'16.3н'!H39)/3</f>
        <v>0</v>
      </c>
      <c r="I39" s="123" t="n">
        <f aca="false">('16.1н'!I39+'16.2н'!I39+'16.3н'!I39)/3</f>
        <v>0</v>
      </c>
      <c r="J39" s="123" t="n">
        <f aca="false">('16.1н'!J39+'16.2н'!J39+'16.3н'!J39)/3</f>
        <v>0</v>
      </c>
      <c r="K39" s="123" t="n">
        <f aca="false">('16.1н'!K39+'16.2н'!K39+'16.3н'!K39)/3</f>
        <v>0</v>
      </c>
      <c r="L39" s="123" t="n">
        <f aca="false">('16.1н'!L39+'16.2н'!L39+'16.3н'!L39)/3</f>
        <v>0</v>
      </c>
      <c r="M39" s="123" t="n">
        <f aca="false">('16.1н'!M39+'16.2н'!M39+'16.3н'!M39)/3</f>
        <v>0</v>
      </c>
      <c r="N39" s="123" t="n">
        <f aca="false">('16.1н'!N39+'16.2н'!N39+'16.3н'!N39)/3</f>
        <v>0</v>
      </c>
      <c r="O39" s="123" t="n">
        <f aca="false">('16.1н'!O39+'16.2н'!O39+'16.3н'!O39)/3</f>
        <v>0</v>
      </c>
      <c r="P39" s="123" t="n">
        <f aca="false">('16.1н'!P39+'16.2н'!P39+'16.3н'!P39)/3</f>
        <v>0</v>
      </c>
      <c r="Q39" s="123" t="n">
        <f aca="false">('16.1н'!Q39+'16.2н'!Q39+'16.3н'!Q39)/3</f>
        <v>0</v>
      </c>
      <c r="R39" s="123" t="n">
        <f aca="false">('16.1н'!B39+'16.2н'!B39+'16.3н'!B39)/3</f>
        <v>0.327428255830595</v>
      </c>
    </row>
    <row r="40" customFormat="false" ht="15.75" hidden="false" customHeight="false" outlineLevel="0" collapsed="false">
      <c r="A40" s="1" t="n">
        <v>39</v>
      </c>
      <c r="B40" s="1" t="s">
        <v>40</v>
      </c>
      <c r="C40" s="123" t="e">
        <f aca="false">('16.1н'!#ref!+'16.2н'!#ref!+'16.3н'!#ref!)/3</f>
        <v>#VALUE!</v>
      </c>
      <c r="D40" s="123" t="e">
        <f aca="false">('16.1н'!#ref!+'16.2н'!#ref!+'16.3н'!#ref!)/3</f>
        <v>#VALUE!</v>
      </c>
      <c r="E40" s="123" t="n">
        <f aca="false">('16.1н'!E40+'16.2н'!E40+'16.3н'!E40)/3</f>
        <v>0</v>
      </c>
      <c r="F40" s="123" t="n">
        <f aca="false">('16.1н'!F40+'16.2н'!F40+'16.3н'!F40)/3</f>
        <v>0</v>
      </c>
      <c r="G40" s="123" t="n">
        <f aca="false">('16.1н'!G40+'16.2н'!G40+'16.3н'!G40)/3</f>
        <v>0</v>
      </c>
      <c r="H40" s="123" t="n">
        <f aca="false">('16.1н'!H40+'16.2н'!H40+'16.3н'!H40)/3</f>
        <v>0</v>
      </c>
      <c r="I40" s="123" t="n">
        <f aca="false">('16.1н'!I40+'16.2н'!I40+'16.3н'!I40)/3</f>
        <v>0</v>
      </c>
      <c r="J40" s="123" t="n">
        <f aca="false">('16.1н'!J40+'16.2н'!J40+'16.3н'!J40)/3</f>
        <v>0</v>
      </c>
      <c r="K40" s="123" t="n">
        <f aca="false">('16.1н'!K40+'16.2н'!K40+'16.3н'!K40)/3</f>
        <v>0</v>
      </c>
      <c r="L40" s="123" t="n">
        <f aca="false">('16.1н'!L40+'16.2н'!L40+'16.3н'!L40)/3</f>
        <v>0</v>
      </c>
      <c r="M40" s="123" t="n">
        <f aca="false">('16.1н'!M40+'16.2н'!M40+'16.3н'!M40)/3</f>
        <v>0</v>
      </c>
      <c r="N40" s="123" t="n">
        <f aca="false">('16.1н'!N40+'16.2н'!N40+'16.3н'!N40)/3</f>
        <v>0</v>
      </c>
      <c r="O40" s="123" t="n">
        <f aca="false">('16.1н'!O40+'16.2н'!O40+'16.3н'!O40)/3</f>
        <v>0</v>
      </c>
      <c r="P40" s="123" t="n">
        <f aca="false">('16.1н'!P40+'16.2н'!P40+'16.3н'!P40)/3</f>
        <v>0</v>
      </c>
      <c r="Q40" s="123" t="n">
        <f aca="false">('16.1н'!Q40+'16.2н'!Q40+'16.3н'!Q40)/3</f>
        <v>0</v>
      </c>
      <c r="R40" s="123" t="n">
        <f aca="false">('16.1н'!B40+'16.2н'!B40+'16.3н'!B40)/3</f>
        <v>0.411574227902495</v>
      </c>
    </row>
    <row r="41" customFormat="false" ht="15.75" hidden="false" customHeight="false" outlineLevel="0" collapsed="false">
      <c r="A41" s="1" t="n">
        <v>40</v>
      </c>
      <c r="B41" s="1" t="s">
        <v>41</v>
      </c>
      <c r="C41" s="123" t="e">
        <f aca="false">('16.1н'!#ref!+'16.2н'!#ref!+'16.3н'!#ref!)/3</f>
        <v>#VALUE!</v>
      </c>
      <c r="D41" s="123" t="e">
        <f aca="false">('16.1н'!#ref!+'16.2н'!#ref!+'16.3н'!#ref!)/3</f>
        <v>#VALUE!</v>
      </c>
      <c r="E41" s="123" t="n">
        <f aca="false">('16.1н'!E41+'16.2н'!E41+'16.3н'!E41)/3</f>
        <v>0</v>
      </c>
      <c r="F41" s="123" t="n">
        <f aca="false">('16.1н'!F41+'16.2н'!F41+'16.3н'!F41)/3</f>
        <v>0</v>
      </c>
      <c r="G41" s="123" t="n">
        <f aca="false">('16.1н'!G41+'16.2н'!G41+'16.3н'!G41)/3</f>
        <v>0</v>
      </c>
      <c r="H41" s="123" t="n">
        <f aca="false">('16.1н'!H41+'16.2н'!H41+'16.3н'!H41)/3</f>
        <v>0</v>
      </c>
      <c r="I41" s="123" t="n">
        <f aca="false">('16.1н'!I41+'16.2н'!I41+'16.3н'!I41)/3</f>
        <v>0</v>
      </c>
      <c r="J41" s="123" t="n">
        <f aca="false">('16.1н'!J41+'16.2н'!J41+'16.3н'!J41)/3</f>
        <v>0</v>
      </c>
      <c r="K41" s="123" t="n">
        <f aca="false">('16.1н'!K41+'16.2н'!K41+'16.3н'!K41)/3</f>
        <v>0</v>
      </c>
      <c r="L41" s="123" t="n">
        <f aca="false">('16.1н'!L41+'16.2н'!L41+'16.3н'!L41)/3</f>
        <v>0</v>
      </c>
      <c r="M41" s="123" t="n">
        <f aca="false">('16.1н'!M41+'16.2н'!M41+'16.3н'!M41)/3</f>
        <v>0</v>
      </c>
      <c r="N41" s="123" t="n">
        <f aca="false">('16.1н'!N41+'16.2н'!N41+'16.3н'!N41)/3</f>
        <v>0</v>
      </c>
      <c r="O41" s="123" t="n">
        <f aca="false">('16.1н'!O41+'16.2н'!O41+'16.3н'!O41)/3</f>
        <v>0</v>
      </c>
      <c r="P41" s="123" t="n">
        <f aca="false">('16.1н'!P41+'16.2н'!P41+'16.3н'!P41)/3</f>
        <v>0</v>
      </c>
      <c r="Q41" s="123" t="n">
        <f aca="false">('16.1н'!Q41+'16.2н'!Q41+'16.3н'!Q41)/3</f>
        <v>0</v>
      </c>
      <c r="R41" s="123" t="n">
        <f aca="false">('16.1н'!B41+'16.2н'!B41+'16.3н'!B41)/3</f>
        <v>0.367747343407622</v>
      </c>
    </row>
    <row r="42" customFormat="false" ht="15.75" hidden="false" customHeight="false" outlineLevel="0" collapsed="false">
      <c r="A42" s="1" t="n">
        <v>41</v>
      </c>
      <c r="B42" s="1" t="s">
        <v>42</v>
      </c>
      <c r="C42" s="123" t="e">
        <f aca="false">('16.1н'!#ref!+'16.2н'!#ref!+'16.3н'!#ref!)/3</f>
        <v>#VALUE!</v>
      </c>
      <c r="D42" s="123" t="e">
        <f aca="false">('16.1н'!#ref!+'16.2н'!#ref!+'16.3н'!#ref!)/3</f>
        <v>#VALUE!</v>
      </c>
      <c r="E42" s="123" t="n">
        <f aca="false">('16.1н'!E42+'16.2н'!E42+'16.3н'!E42)/3</f>
        <v>0</v>
      </c>
      <c r="F42" s="123" t="n">
        <f aca="false">('16.1н'!F42+'16.2н'!F42+'16.3н'!F42)/3</f>
        <v>0</v>
      </c>
      <c r="G42" s="123" t="n">
        <f aca="false">('16.1н'!G42+'16.2н'!G42+'16.3н'!G42)/3</f>
        <v>0</v>
      </c>
      <c r="H42" s="123" t="n">
        <f aca="false">('16.1н'!H42+'16.2н'!H42+'16.3н'!H42)/3</f>
        <v>0</v>
      </c>
      <c r="I42" s="123" t="n">
        <f aca="false">('16.1н'!I42+'16.2н'!I42+'16.3н'!I42)/3</f>
        <v>0</v>
      </c>
      <c r="J42" s="123" t="n">
        <f aca="false">('16.1н'!J42+'16.2н'!J42+'16.3н'!J42)/3</f>
        <v>0</v>
      </c>
      <c r="K42" s="123" t="n">
        <f aca="false">('16.1н'!K42+'16.2н'!K42+'16.3н'!K42)/3</f>
        <v>0</v>
      </c>
      <c r="L42" s="123" t="n">
        <f aca="false">('16.1н'!L42+'16.2н'!L42+'16.3н'!L42)/3</f>
        <v>0</v>
      </c>
      <c r="M42" s="123" t="n">
        <f aca="false">('16.1н'!M42+'16.2н'!M42+'16.3н'!M42)/3</f>
        <v>0</v>
      </c>
      <c r="N42" s="123" t="n">
        <f aca="false">('16.1н'!N42+'16.2н'!N42+'16.3н'!N42)/3</f>
        <v>0</v>
      </c>
      <c r="O42" s="123" t="n">
        <f aca="false">('16.1н'!O42+'16.2н'!O42+'16.3н'!O42)/3</f>
        <v>0</v>
      </c>
      <c r="P42" s="123" t="n">
        <f aca="false">('16.1н'!P42+'16.2н'!P42+'16.3н'!P42)/3</f>
        <v>0</v>
      </c>
      <c r="Q42" s="123" t="n">
        <f aca="false">('16.1н'!Q42+'16.2н'!Q42+'16.3н'!Q42)/3</f>
        <v>0</v>
      </c>
      <c r="R42" s="123" t="n">
        <f aca="false">('16.1н'!B42+'16.2н'!B42+'16.3н'!B42)/3</f>
        <v>0.394430948335967</v>
      </c>
    </row>
    <row r="43" customFormat="false" ht="15.75" hidden="false" customHeight="false" outlineLevel="0" collapsed="false">
      <c r="A43" s="1" t="n">
        <v>42</v>
      </c>
      <c r="B43" s="1" t="s">
        <v>43</v>
      </c>
      <c r="C43" s="123" t="e">
        <f aca="false">('16.1н'!#ref!+'16.2н'!#ref!+'16.3н'!#ref!)/3</f>
        <v>#VALUE!</v>
      </c>
      <c r="D43" s="123" t="e">
        <f aca="false">('16.1н'!#ref!+'16.2н'!#ref!+'16.3н'!#ref!)/3</f>
        <v>#VALUE!</v>
      </c>
      <c r="E43" s="123" t="n">
        <f aca="false">('16.1н'!E43+'16.2н'!E43+'16.3н'!E43)/3</f>
        <v>0</v>
      </c>
      <c r="F43" s="123" t="n">
        <f aca="false">('16.1н'!F43+'16.2н'!F43+'16.3н'!F43)/3</f>
        <v>0</v>
      </c>
      <c r="G43" s="123" t="n">
        <f aca="false">('16.1н'!G43+'16.2н'!G43+'16.3н'!G43)/3</f>
        <v>0</v>
      </c>
      <c r="H43" s="123" t="n">
        <f aca="false">('16.1н'!H43+'16.2н'!H43+'16.3н'!H43)/3</f>
        <v>0</v>
      </c>
      <c r="I43" s="123" t="n">
        <f aca="false">('16.1н'!I43+'16.2н'!I43+'16.3н'!I43)/3</f>
        <v>0</v>
      </c>
      <c r="J43" s="123" t="n">
        <f aca="false">('16.1н'!J43+'16.2н'!J43+'16.3н'!J43)/3</f>
        <v>0</v>
      </c>
      <c r="K43" s="123" t="n">
        <f aca="false">('16.1н'!K43+'16.2н'!K43+'16.3н'!K43)/3</f>
        <v>0</v>
      </c>
      <c r="L43" s="123" t="n">
        <f aca="false">('16.1н'!L43+'16.2н'!L43+'16.3н'!L43)/3</f>
        <v>0</v>
      </c>
      <c r="M43" s="123" t="n">
        <f aca="false">('16.1н'!M43+'16.2н'!M43+'16.3н'!M43)/3</f>
        <v>0</v>
      </c>
      <c r="N43" s="123" t="n">
        <f aca="false">('16.1н'!N43+'16.2н'!N43+'16.3н'!N43)/3</f>
        <v>0</v>
      </c>
      <c r="O43" s="123" t="n">
        <f aca="false">('16.1н'!O43+'16.2н'!O43+'16.3н'!O43)/3</f>
        <v>0</v>
      </c>
      <c r="P43" s="123" t="n">
        <f aca="false">('16.1н'!P43+'16.2н'!P43+'16.3н'!P43)/3</f>
        <v>0</v>
      </c>
      <c r="Q43" s="123" t="n">
        <f aca="false">('16.1н'!Q43+'16.2н'!Q43+'16.3н'!Q43)/3</f>
        <v>0</v>
      </c>
      <c r="R43" s="123" t="n">
        <f aca="false">('16.1н'!B43+'16.2н'!B43+'16.3н'!B43)/3</f>
        <v>0.423383156777548</v>
      </c>
    </row>
    <row r="44" customFormat="false" ht="15.75" hidden="false" customHeight="false" outlineLevel="0" collapsed="false">
      <c r="A44" s="1" t="n">
        <v>43</v>
      </c>
      <c r="B44" s="1" t="s">
        <v>44</v>
      </c>
      <c r="C44" s="123" t="e">
        <f aca="false">('16.1н'!#ref!+'16.2н'!#ref!+'16.3н'!#ref!)/3</f>
        <v>#VALUE!</v>
      </c>
      <c r="D44" s="123" t="e">
        <f aca="false">('16.1н'!#ref!+'16.2н'!#ref!+'16.3н'!#ref!)/3</f>
        <v>#VALUE!</v>
      </c>
      <c r="E44" s="123" t="n">
        <f aca="false">('16.1н'!E44+'16.2н'!E44+'16.3н'!E44)/3</f>
        <v>0</v>
      </c>
      <c r="F44" s="123" t="n">
        <f aca="false">('16.1н'!F44+'16.2н'!F44+'16.3н'!F44)/3</f>
        <v>0</v>
      </c>
      <c r="G44" s="123" t="n">
        <f aca="false">('16.1н'!G44+'16.2н'!G44+'16.3н'!G44)/3</f>
        <v>0</v>
      </c>
      <c r="H44" s="123" t="n">
        <f aca="false">('16.1н'!H44+'16.2н'!H44+'16.3н'!H44)/3</f>
        <v>0</v>
      </c>
      <c r="I44" s="123" t="n">
        <f aca="false">('16.1н'!I44+'16.2н'!I44+'16.3н'!I44)/3</f>
        <v>0</v>
      </c>
      <c r="J44" s="123" t="n">
        <f aca="false">('16.1н'!J44+'16.2н'!J44+'16.3н'!J44)/3</f>
        <v>0</v>
      </c>
      <c r="K44" s="123" t="n">
        <f aca="false">('16.1н'!K44+'16.2н'!K44+'16.3н'!K44)/3</f>
        <v>0</v>
      </c>
      <c r="L44" s="123" t="n">
        <f aca="false">('16.1н'!L44+'16.2н'!L44+'16.3н'!L44)/3</f>
        <v>0</v>
      </c>
      <c r="M44" s="123" t="n">
        <f aca="false">('16.1н'!M44+'16.2н'!M44+'16.3н'!M44)/3</f>
        <v>0</v>
      </c>
      <c r="N44" s="123" t="n">
        <f aca="false">('16.1н'!N44+'16.2н'!N44+'16.3н'!N44)/3</f>
        <v>0</v>
      </c>
      <c r="O44" s="123" t="n">
        <f aca="false">('16.1н'!O44+'16.2н'!O44+'16.3н'!O44)/3</f>
        <v>0</v>
      </c>
      <c r="P44" s="123" t="n">
        <f aca="false">('16.1н'!P44+'16.2н'!P44+'16.3н'!P44)/3</f>
        <v>0</v>
      </c>
      <c r="Q44" s="123" t="n">
        <f aca="false">('16.1н'!Q44+'16.2н'!Q44+'16.3н'!Q44)/3</f>
        <v>0</v>
      </c>
      <c r="R44" s="123" t="n">
        <f aca="false">('16.1н'!B44+'16.2н'!B44+'16.3н'!B44)/3</f>
        <v>0.441723728001476</v>
      </c>
    </row>
    <row r="45" customFormat="false" ht="15.75" hidden="false" customHeight="false" outlineLevel="0" collapsed="false">
      <c r="A45" s="1" t="n">
        <v>44</v>
      </c>
      <c r="B45" s="1" t="s">
        <v>45</v>
      </c>
      <c r="C45" s="123" t="e">
        <f aca="false">('16.1н'!#ref!+'16.2н'!#ref!+'16.3н'!#ref!)/3</f>
        <v>#VALUE!</v>
      </c>
      <c r="D45" s="123" t="e">
        <f aca="false">('16.1н'!#ref!+'16.2н'!#ref!+'16.3н'!#ref!)/3</f>
        <v>#VALUE!</v>
      </c>
      <c r="E45" s="123" t="n">
        <f aca="false">('16.1н'!E45+'16.2н'!E45+'16.3н'!E45)/3</f>
        <v>0</v>
      </c>
      <c r="F45" s="123" t="n">
        <f aca="false">('16.1н'!F45+'16.2н'!F45+'16.3н'!F45)/3</f>
        <v>0</v>
      </c>
      <c r="G45" s="123" t="n">
        <f aca="false">('16.1н'!G45+'16.2н'!G45+'16.3н'!G45)/3</f>
        <v>0</v>
      </c>
      <c r="H45" s="123" t="n">
        <f aca="false">('16.1н'!H45+'16.2н'!H45+'16.3н'!H45)/3</f>
        <v>0</v>
      </c>
      <c r="I45" s="123" t="n">
        <f aca="false">('16.1н'!I45+'16.2н'!I45+'16.3н'!I45)/3</f>
        <v>0</v>
      </c>
      <c r="J45" s="123" t="n">
        <f aca="false">('16.1н'!J45+'16.2н'!J45+'16.3н'!J45)/3</f>
        <v>0</v>
      </c>
      <c r="K45" s="123" t="n">
        <f aca="false">('16.1н'!K45+'16.2н'!K45+'16.3н'!K45)/3</f>
        <v>0</v>
      </c>
      <c r="L45" s="123" t="n">
        <f aca="false">('16.1н'!L45+'16.2н'!L45+'16.3н'!L45)/3</f>
        <v>0</v>
      </c>
      <c r="M45" s="123" t="n">
        <f aca="false">('16.1н'!M45+'16.2н'!M45+'16.3н'!M45)/3</f>
        <v>0</v>
      </c>
      <c r="N45" s="123" t="n">
        <f aca="false">('16.1н'!N45+'16.2н'!N45+'16.3н'!N45)/3</f>
        <v>0</v>
      </c>
      <c r="O45" s="123" t="n">
        <f aca="false">('16.1н'!O45+'16.2н'!O45+'16.3н'!O45)/3</f>
        <v>0</v>
      </c>
      <c r="P45" s="123" t="n">
        <f aca="false">('16.1н'!P45+'16.2н'!P45+'16.3н'!P45)/3</f>
        <v>0</v>
      </c>
      <c r="Q45" s="123" t="n">
        <f aca="false">('16.1н'!Q45+'16.2н'!Q45+'16.3н'!Q45)/3</f>
        <v>0</v>
      </c>
      <c r="R45" s="123" t="n">
        <f aca="false">('16.1н'!B45+'16.2н'!B45+'16.3н'!B45)/3</f>
        <v>0.469363326365581</v>
      </c>
    </row>
    <row r="46" customFormat="false" ht="15.75" hidden="false" customHeight="false" outlineLevel="0" collapsed="false">
      <c r="A46" s="1" t="n">
        <v>45</v>
      </c>
      <c r="B46" s="1" t="s">
        <v>46</v>
      </c>
      <c r="C46" s="123" t="e">
        <f aca="false">('16.1н'!#ref!+'16.2н'!#ref!+'16.3н'!#ref!)/3</f>
        <v>#VALUE!</v>
      </c>
      <c r="D46" s="123" t="e">
        <f aca="false">('16.1н'!#ref!+'16.2н'!#ref!+'16.3н'!#ref!)/3</f>
        <v>#VALUE!</v>
      </c>
      <c r="E46" s="123" t="n">
        <f aca="false">('16.1н'!E46+'16.2н'!E46+'16.3н'!E46)/3</f>
        <v>0</v>
      </c>
      <c r="F46" s="123" t="n">
        <f aca="false">('16.1н'!F46+'16.2н'!F46+'16.3н'!F46)/3</f>
        <v>0</v>
      </c>
      <c r="G46" s="123" t="n">
        <f aca="false">('16.1н'!G46+'16.2н'!G46+'16.3н'!G46)/3</f>
        <v>0</v>
      </c>
      <c r="H46" s="123" t="n">
        <f aca="false">('16.1н'!H46+'16.2н'!H46+'16.3н'!H46)/3</f>
        <v>0</v>
      </c>
      <c r="I46" s="123" t="n">
        <f aca="false">('16.1н'!I46+'16.2н'!I46+'16.3н'!I46)/3</f>
        <v>0</v>
      </c>
      <c r="J46" s="123" t="n">
        <f aca="false">('16.1н'!J46+'16.2н'!J46+'16.3н'!J46)/3</f>
        <v>0</v>
      </c>
      <c r="K46" s="123" t="n">
        <f aca="false">('16.1н'!K46+'16.2н'!K46+'16.3н'!K46)/3</f>
        <v>0</v>
      </c>
      <c r="L46" s="123" t="n">
        <f aca="false">('16.1н'!L46+'16.2н'!L46+'16.3н'!L46)/3</f>
        <v>0</v>
      </c>
      <c r="M46" s="123" t="n">
        <f aca="false">('16.1н'!M46+'16.2н'!M46+'16.3н'!M46)/3</f>
        <v>0</v>
      </c>
      <c r="N46" s="123" t="n">
        <f aca="false">('16.1н'!N46+'16.2н'!N46+'16.3н'!N46)/3</f>
        <v>0</v>
      </c>
      <c r="O46" s="123" t="n">
        <f aca="false">('16.1н'!O46+'16.2н'!O46+'16.3н'!O46)/3</f>
        <v>0</v>
      </c>
      <c r="P46" s="123" t="n">
        <f aca="false">('16.1н'!P46+'16.2н'!P46+'16.3н'!P46)/3</f>
        <v>0</v>
      </c>
      <c r="Q46" s="123" t="n">
        <f aca="false">('16.1н'!Q46+'16.2н'!Q46+'16.3н'!Q46)/3</f>
        <v>0</v>
      </c>
      <c r="R46" s="123" t="n">
        <f aca="false">('16.1н'!B46+'16.2н'!B46+'16.3н'!B46)/3</f>
        <v>0.504084982555388</v>
      </c>
    </row>
    <row r="47" customFormat="false" ht="15.75" hidden="false" customHeight="false" outlineLevel="0" collapsed="false">
      <c r="A47" s="1" t="n">
        <v>46</v>
      </c>
      <c r="B47" s="1" t="s">
        <v>47</v>
      </c>
      <c r="C47" s="123" t="e">
        <f aca="false">('16.1н'!#ref!+'16.2н'!#ref!+'16.3н'!#ref!)/3</f>
        <v>#VALUE!</v>
      </c>
      <c r="D47" s="123" t="e">
        <f aca="false">('16.1н'!#ref!+'16.2н'!#ref!+'16.3н'!#ref!)/3</f>
        <v>#VALUE!</v>
      </c>
      <c r="E47" s="123" t="n">
        <f aca="false">('16.1н'!E47+'16.2н'!E47+'16.3н'!E47)/3</f>
        <v>0</v>
      </c>
      <c r="F47" s="123" t="n">
        <f aca="false">('16.1н'!F47+'16.2н'!F47+'16.3н'!F47)/3</f>
        <v>0</v>
      </c>
      <c r="G47" s="123" t="n">
        <f aca="false">('16.1н'!G47+'16.2н'!G47+'16.3н'!G47)/3</f>
        <v>0</v>
      </c>
      <c r="H47" s="123" t="n">
        <f aca="false">('16.1н'!H47+'16.2н'!H47+'16.3н'!H47)/3</f>
        <v>0</v>
      </c>
      <c r="I47" s="123" t="n">
        <f aca="false">('16.1н'!I47+'16.2н'!I47+'16.3н'!I47)/3</f>
        <v>0</v>
      </c>
      <c r="J47" s="123" t="n">
        <f aca="false">('16.1н'!J47+'16.2н'!J47+'16.3н'!J47)/3</f>
        <v>0</v>
      </c>
      <c r="K47" s="123" t="n">
        <f aca="false">('16.1н'!K47+'16.2н'!K47+'16.3н'!K47)/3</f>
        <v>0</v>
      </c>
      <c r="L47" s="123" t="n">
        <f aca="false">('16.1н'!L47+'16.2н'!L47+'16.3н'!L47)/3</f>
        <v>0</v>
      </c>
      <c r="M47" s="123" t="n">
        <f aca="false">('16.1н'!M47+'16.2н'!M47+'16.3н'!M47)/3</f>
        <v>0</v>
      </c>
      <c r="N47" s="123" t="n">
        <f aca="false">('16.1н'!N47+'16.2н'!N47+'16.3н'!N47)/3</f>
        <v>0</v>
      </c>
      <c r="O47" s="123" t="n">
        <f aca="false">('16.1н'!O47+'16.2н'!O47+'16.3н'!O47)/3</f>
        <v>0</v>
      </c>
      <c r="P47" s="123" t="n">
        <f aca="false">('16.1н'!P47+'16.2н'!P47+'16.3н'!P47)/3</f>
        <v>0</v>
      </c>
      <c r="Q47" s="123" t="n">
        <f aca="false">('16.1н'!Q47+'16.2н'!Q47+'16.3н'!Q47)/3</f>
        <v>0</v>
      </c>
      <c r="R47" s="123" t="n">
        <f aca="false">('16.1н'!B47+'16.2н'!B47+'16.3н'!B47)/3</f>
        <v>0.457653591203032</v>
      </c>
    </row>
    <row r="48" customFormat="false" ht="15.75" hidden="false" customHeight="false" outlineLevel="0" collapsed="false">
      <c r="A48" s="1" t="n">
        <v>47</v>
      </c>
      <c r="B48" s="1" t="s">
        <v>48</v>
      </c>
      <c r="C48" s="123" t="e">
        <f aca="false">('16.1н'!#ref!+'16.2н'!#ref!+'16.3н'!#ref!)/3</f>
        <v>#VALUE!</v>
      </c>
      <c r="D48" s="123" t="e">
        <f aca="false">('16.1н'!#ref!+'16.2н'!#ref!+'16.3н'!#ref!)/3</f>
        <v>#VALUE!</v>
      </c>
      <c r="E48" s="123" t="n">
        <f aca="false">('16.1н'!E48+'16.2н'!E48+'16.3н'!E48)/3</f>
        <v>0</v>
      </c>
      <c r="F48" s="123" t="n">
        <f aca="false">('16.1н'!F48+'16.2н'!F48+'16.3н'!F48)/3</f>
        <v>0</v>
      </c>
      <c r="G48" s="123" t="n">
        <f aca="false">('16.1н'!G48+'16.2н'!G48+'16.3н'!G48)/3</f>
        <v>0</v>
      </c>
      <c r="H48" s="123" t="n">
        <f aca="false">('16.1н'!H48+'16.2н'!H48+'16.3н'!H48)/3</f>
        <v>0</v>
      </c>
      <c r="I48" s="123" t="n">
        <f aca="false">('16.1н'!I48+'16.2н'!I48+'16.3н'!I48)/3</f>
        <v>0</v>
      </c>
      <c r="J48" s="123" t="n">
        <f aca="false">('16.1н'!J48+'16.2н'!J48+'16.3н'!J48)/3</f>
        <v>0</v>
      </c>
      <c r="K48" s="123" t="n">
        <f aca="false">('16.1н'!K48+'16.2н'!K48+'16.3н'!K48)/3</f>
        <v>0</v>
      </c>
      <c r="L48" s="123" t="n">
        <f aca="false">('16.1н'!L48+'16.2н'!L48+'16.3н'!L48)/3</f>
        <v>0</v>
      </c>
      <c r="M48" s="123" t="n">
        <f aca="false">('16.1н'!M48+'16.2н'!M48+'16.3н'!M48)/3</f>
        <v>0</v>
      </c>
      <c r="N48" s="123" t="n">
        <f aca="false">('16.1н'!N48+'16.2н'!N48+'16.3н'!N48)/3</f>
        <v>0</v>
      </c>
      <c r="O48" s="123" t="n">
        <f aca="false">('16.1н'!O48+'16.2н'!O48+'16.3н'!O48)/3</f>
        <v>0</v>
      </c>
      <c r="P48" s="123" t="n">
        <f aca="false">('16.1н'!P48+'16.2н'!P48+'16.3н'!P48)/3</f>
        <v>0</v>
      </c>
      <c r="Q48" s="123" t="n">
        <f aca="false">('16.1н'!Q48+'16.2н'!Q48+'16.3н'!Q48)/3</f>
        <v>0</v>
      </c>
      <c r="R48" s="123" t="n">
        <f aca="false">('16.1н'!B48+'16.2н'!B48+'16.3н'!B48)/3</f>
        <v>0.522752556085518</v>
      </c>
    </row>
    <row r="49" customFormat="false" ht="15.75" hidden="false" customHeight="false" outlineLevel="0" collapsed="false">
      <c r="A49" s="1" t="n">
        <v>48</v>
      </c>
      <c r="B49" s="1" t="s">
        <v>49</v>
      </c>
      <c r="C49" s="123" t="e">
        <f aca="false">('16.1н'!#ref!+'16.2н'!#ref!+'16.3н'!#ref!)/3</f>
        <v>#VALUE!</v>
      </c>
      <c r="D49" s="123" t="e">
        <f aca="false">('16.1н'!#ref!+'16.2н'!#ref!+'16.3н'!#ref!)/3</f>
        <v>#VALUE!</v>
      </c>
      <c r="E49" s="123" t="n">
        <f aca="false">('16.1н'!E49+'16.2н'!E49+'16.3н'!E49)/3</f>
        <v>0</v>
      </c>
      <c r="F49" s="123" t="n">
        <f aca="false">('16.1н'!F49+'16.2н'!F49+'16.3н'!F49)/3</f>
        <v>0</v>
      </c>
      <c r="G49" s="123" t="n">
        <f aca="false">('16.1н'!G49+'16.2н'!G49+'16.3н'!G49)/3</f>
        <v>0</v>
      </c>
      <c r="H49" s="123" t="n">
        <f aca="false">('16.1н'!H49+'16.2н'!H49+'16.3н'!H49)/3</f>
        <v>0</v>
      </c>
      <c r="I49" s="123" t="n">
        <f aca="false">('16.1н'!I49+'16.2н'!I49+'16.3н'!I49)/3</f>
        <v>0</v>
      </c>
      <c r="J49" s="123" t="n">
        <f aca="false">('16.1н'!J49+'16.2н'!J49+'16.3н'!J49)/3</f>
        <v>0</v>
      </c>
      <c r="K49" s="123" t="n">
        <f aca="false">('16.1н'!K49+'16.2н'!K49+'16.3н'!K49)/3</f>
        <v>0</v>
      </c>
      <c r="L49" s="123" t="n">
        <f aca="false">('16.1н'!L49+'16.2н'!L49+'16.3н'!L49)/3</f>
        <v>0</v>
      </c>
      <c r="M49" s="123" t="n">
        <f aca="false">('16.1н'!M49+'16.2н'!M49+'16.3н'!M49)/3</f>
        <v>0</v>
      </c>
      <c r="N49" s="123" t="n">
        <f aca="false">('16.1н'!N49+'16.2н'!N49+'16.3н'!N49)/3</f>
        <v>0</v>
      </c>
      <c r="O49" s="123" t="n">
        <f aca="false">('16.1н'!O49+'16.2н'!O49+'16.3н'!O49)/3</f>
        <v>0</v>
      </c>
      <c r="P49" s="123" t="n">
        <f aca="false">('16.1н'!P49+'16.2н'!P49+'16.3н'!P49)/3</f>
        <v>0</v>
      </c>
      <c r="Q49" s="123" t="n">
        <f aca="false">('16.1н'!Q49+'16.2н'!Q49+'16.3н'!Q49)/3</f>
        <v>0</v>
      </c>
      <c r="R49" s="123" t="n">
        <f aca="false">('16.1н'!B49+'16.2н'!B49+'16.3н'!B49)/3</f>
        <v>0.457526610423291</v>
      </c>
    </row>
    <row r="50" customFormat="false" ht="15.75" hidden="false" customHeight="false" outlineLevel="0" collapsed="false">
      <c r="A50" s="1" t="n">
        <v>49</v>
      </c>
      <c r="B50" s="1" t="s">
        <v>50</v>
      </c>
      <c r="C50" s="123" t="e">
        <f aca="false">('16.1н'!#ref!+'16.2н'!#ref!+'16.3н'!#ref!)/3</f>
        <v>#VALUE!</v>
      </c>
      <c r="D50" s="123" t="e">
        <f aca="false">('16.1н'!#ref!+'16.2н'!#ref!+'16.3н'!#ref!)/3</f>
        <v>#VALUE!</v>
      </c>
      <c r="E50" s="123" t="n">
        <f aca="false">('16.1н'!E50+'16.2н'!E50+'16.3н'!E50)/3</f>
        <v>0</v>
      </c>
      <c r="F50" s="123" t="n">
        <f aca="false">('16.1н'!F50+'16.2н'!F50+'16.3н'!F50)/3</f>
        <v>0</v>
      </c>
      <c r="G50" s="123" t="n">
        <f aca="false">('16.1н'!G50+'16.2н'!G50+'16.3н'!G50)/3</f>
        <v>0</v>
      </c>
      <c r="H50" s="123" t="n">
        <f aca="false">('16.1н'!H50+'16.2н'!H50+'16.3н'!H50)/3</f>
        <v>0</v>
      </c>
      <c r="I50" s="123" t="n">
        <f aca="false">('16.1н'!I50+'16.2н'!I50+'16.3н'!I50)/3</f>
        <v>0</v>
      </c>
      <c r="J50" s="123" t="n">
        <f aca="false">('16.1н'!J50+'16.2н'!J50+'16.3н'!J50)/3</f>
        <v>0</v>
      </c>
      <c r="K50" s="123" t="n">
        <f aca="false">('16.1н'!K50+'16.2н'!K50+'16.3н'!K50)/3</f>
        <v>0</v>
      </c>
      <c r="L50" s="123" t="n">
        <f aca="false">('16.1н'!L50+'16.2н'!L50+'16.3н'!L50)/3</f>
        <v>0</v>
      </c>
      <c r="M50" s="123" t="n">
        <f aca="false">('16.1н'!M50+'16.2н'!M50+'16.3н'!M50)/3</f>
        <v>0</v>
      </c>
      <c r="N50" s="123" t="n">
        <f aca="false">('16.1н'!N50+'16.2н'!N50+'16.3н'!N50)/3</f>
        <v>0</v>
      </c>
      <c r="O50" s="123" t="n">
        <f aca="false">('16.1н'!O50+'16.2н'!O50+'16.3н'!O50)/3</f>
        <v>0</v>
      </c>
      <c r="P50" s="123" t="n">
        <f aca="false">('16.1н'!P50+'16.2н'!P50+'16.3н'!P50)/3</f>
        <v>0</v>
      </c>
      <c r="Q50" s="123" t="n">
        <f aca="false">('16.1н'!Q50+'16.2н'!Q50+'16.3н'!Q50)/3</f>
        <v>0</v>
      </c>
      <c r="R50" s="123" t="n">
        <f aca="false">('16.1н'!B50+'16.2н'!B50+'16.3н'!B50)/3</f>
        <v>0.464252834731018</v>
      </c>
    </row>
    <row r="51" customFormat="false" ht="15.75" hidden="false" customHeight="false" outlineLevel="0" collapsed="false">
      <c r="A51" s="1" t="n">
        <v>50</v>
      </c>
      <c r="B51" s="1" t="s">
        <v>51</v>
      </c>
      <c r="C51" s="123" t="e">
        <f aca="false">('16.1н'!#ref!+'16.2н'!#ref!+'16.3н'!#ref!)/3</f>
        <v>#VALUE!</v>
      </c>
      <c r="D51" s="123" t="e">
        <f aca="false">('16.1н'!#ref!+'16.2н'!#ref!+'16.3н'!#ref!)/3</f>
        <v>#VALUE!</v>
      </c>
      <c r="E51" s="123" t="n">
        <f aca="false">('16.1н'!E51+'16.2н'!E51+'16.3н'!E51)/3</f>
        <v>0</v>
      </c>
      <c r="F51" s="123" t="n">
        <f aca="false">('16.1н'!F51+'16.2н'!F51+'16.3н'!F51)/3</f>
        <v>0</v>
      </c>
      <c r="G51" s="123" t="n">
        <f aca="false">('16.1н'!G51+'16.2н'!G51+'16.3н'!G51)/3</f>
        <v>0</v>
      </c>
      <c r="H51" s="123" t="n">
        <f aca="false">('16.1н'!H51+'16.2н'!H51+'16.3н'!H51)/3</f>
        <v>0</v>
      </c>
      <c r="I51" s="123" t="n">
        <f aca="false">('16.1н'!I51+'16.2н'!I51+'16.3н'!I51)/3</f>
        <v>0</v>
      </c>
      <c r="J51" s="123" t="n">
        <f aca="false">('16.1н'!J51+'16.2н'!J51+'16.3н'!J51)/3</f>
        <v>0</v>
      </c>
      <c r="K51" s="123" t="n">
        <f aca="false">('16.1н'!K51+'16.2н'!K51+'16.3н'!K51)/3</f>
        <v>0</v>
      </c>
      <c r="L51" s="123" t="n">
        <f aca="false">('16.1н'!L51+'16.2н'!L51+'16.3н'!L51)/3</f>
        <v>0</v>
      </c>
      <c r="M51" s="123" t="n">
        <f aca="false">('16.1н'!M51+'16.2н'!M51+'16.3н'!M51)/3</f>
        <v>0</v>
      </c>
      <c r="N51" s="123" t="n">
        <f aca="false">('16.1н'!N51+'16.2н'!N51+'16.3н'!N51)/3</f>
        <v>0</v>
      </c>
      <c r="O51" s="123" t="n">
        <f aca="false">('16.1н'!O51+'16.2н'!O51+'16.3н'!O51)/3</f>
        <v>0</v>
      </c>
      <c r="P51" s="123" t="n">
        <f aca="false">('16.1н'!P51+'16.2н'!P51+'16.3н'!P51)/3</f>
        <v>0</v>
      </c>
      <c r="Q51" s="123" t="n">
        <f aca="false">('16.1н'!Q51+'16.2н'!Q51+'16.3н'!Q51)/3</f>
        <v>0</v>
      </c>
      <c r="R51" s="123" t="n">
        <f aca="false">('16.1н'!B51+'16.2н'!B51+'16.3н'!B51)/3</f>
        <v>0.472706102000505</v>
      </c>
    </row>
    <row r="52" customFormat="false" ht="15.75" hidden="false" customHeight="false" outlineLevel="0" collapsed="false">
      <c r="A52" s="1" t="n">
        <v>51</v>
      </c>
      <c r="B52" s="1" t="s">
        <v>52</v>
      </c>
      <c r="C52" s="123" t="e">
        <f aca="false">('16.1н'!#ref!+'16.2н'!#ref!+'16.3н'!#ref!)/3</f>
        <v>#VALUE!</v>
      </c>
      <c r="D52" s="123" t="e">
        <f aca="false">('16.1н'!#ref!+'16.2н'!#ref!+'16.3н'!#ref!)/3</f>
        <v>#VALUE!</v>
      </c>
      <c r="E52" s="123" t="n">
        <f aca="false">('16.1н'!E52+'16.2н'!E52+'16.3н'!E52)/3</f>
        <v>0</v>
      </c>
      <c r="F52" s="123" t="n">
        <f aca="false">('16.1н'!F52+'16.2н'!F52+'16.3н'!F52)/3</f>
        <v>0</v>
      </c>
      <c r="G52" s="123" t="n">
        <f aca="false">('16.1н'!G52+'16.2н'!G52+'16.3н'!G52)/3</f>
        <v>0</v>
      </c>
      <c r="H52" s="123" t="n">
        <f aca="false">('16.1н'!H52+'16.2н'!H52+'16.3н'!H52)/3</f>
        <v>0</v>
      </c>
      <c r="I52" s="123" t="n">
        <f aca="false">('16.1н'!I52+'16.2н'!I52+'16.3н'!I52)/3</f>
        <v>0</v>
      </c>
      <c r="J52" s="123" t="n">
        <f aca="false">('16.1н'!J52+'16.2н'!J52+'16.3н'!J52)/3</f>
        <v>0</v>
      </c>
      <c r="K52" s="123" t="n">
        <f aca="false">('16.1н'!K52+'16.2н'!K52+'16.3н'!K52)/3</f>
        <v>0</v>
      </c>
      <c r="L52" s="123" t="n">
        <f aca="false">('16.1н'!L52+'16.2н'!L52+'16.3н'!L52)/3</f>
        <v>0</v>
      </c>
      <c r="M52" s="123" t="n">
        <f aca="false">('16.1н'!M52+'16.2н'!M52+'16.3н'!M52)/3</f>
        <v>0</v>
      </c>
      <c r="N52" s="123" t="n">
        <f aca="false">('16.1н'!N52+'16.2н'!N52+'16.3н'!N52)/3</f>
        <v>0</v>
      </c>
      <c r="O52" s="123" t="n">
        <f aca="false">('16.1н'!O52+'16.2н'!O52+'16.3н'!O52)/3</f>
        <v>0</v>
      </c>
      <c r="P52" s="123" t="n">
        <f aca="false">('16.1н'!P52+'16.2н'!P52+'16.3н'!P52)/3</f>
        <v>0</v>
      </c>
      <c r="Q52" s="123" t="n">
        <f aca="false">('16.1н'!Q52+'16.2н'!Q52+'16.3н'!Q52)/3</f>
        <v>0</v>
      </c>
      <c r="R52" s="123" t="n">
        <f aca="false">('16.1н'!B52+'16.2н'!B52+'16.3н'!B52)/3</f>
        <v>0.444192891666233</v>
      </c>
    </row>
    <row r="53" customFormat="false" ht="15.75" hidden="false" customHeight="false" outlineLevel="0" collapsed="false">
      <c r="A53" s="1" t="n">
        <v>52</v>
      </c>
      <c r="B53" s="1" t="s">
        <v>53</v>
      </c>
      <c r="C53" s="123" t="e">
        <f aca="false">('16.1н'!#ref!+'16.2н'!#ref!+'16.3н'!#ref!)/3</f>
        <v>#VALUE!</v>
      </c>
      <c r="D53" s="123" t="e">
        <f aca="false">('16.1н'!#ref!+'16.2н'!#ref!+'16.3н'!#ref!)/3</f>
        <v>#VALUE!</v>
      </c>
      <c r="E53" s="123" t="n">
        <f aca="false">('16.1н'!E53+'16.2н'!E53+'16.3н'!E53)/3</f>
        <v>0</v>
      </c>
      <c r="F53" s="123" t="n">
        <f aca="false">('16.1н'!F53+'16.2н'!F53+'16.3н'!F53)/3</f>
        <v>0</v>
      </c>
      <c r="G53" s="123" t="n">
        <f aca="false">('16.1н'!G53+'16.2н'!G53+'16.3н'!G53)/3</f>
        <v>0</v>
      </c>
      <c r="H53" s="123" t="n">
        <f aca="false">('16.1н'!H53+'16.2н'!H53+'16.3н'!H53)/3</f>
        <v>0</v>
      </c>
      <c r="I53" s="123" t="n">
        <f aca="false">('16.1н'!I53+'16.2н'!I53+'16.3н'!I53)/3</f>
        <v>0</v>
      </c>
      <c r="J53" s="123" t="n">
        <f aca="false">('16.1н'!J53+'16.2н'!J53+'16.3н'!J53)/3</f>
        <v>0</v>
      </c>
      <c r="K53" s="123" t="n">
        <f aca="false">('16.1н'!K53+'16.2н'!K53+'16.3н'!K53)/3</f>
        <v>0</v>
      </c>
      <c r="L53" s="123" t="n">
        <f aca="false">('16.1н'!L53+'16.2н'!L53+'16.3н'!L53)/3</f>
        <v>0</v>
      </c>
      <c r="M53" s="123" t="n">
        <f aca="false">('16.1н'!M53+'16.2н'!M53+'16.3н'!M53)/3</f>
        <v>0</v>
      </c>
      <c r="N53" s="123" t="n">
        <f aca="false">('16.1н'!N53+'16.2н'!N53+'16.3н'!N53)/3</f>
        <v>0</v>
      </c>
      <c r="O53" s="123" t="n">
        <f aca="false">('16.1н'!O53+'16.2н'!O53+'16.3н'!O53)/3</f>
        <v>0</v>
      </c>
      <c r="P53" s="123" t="n">
        <f aca="false">('16.1н'!P53+'16.2н'!P53+'16.3н'!P53)/3</f>
        <v>0</v>
      </c>
      <c r="Q53" s="123" t="n">
        <f aca="false">('16.1н'!Q53+'16.2н'!Q53+'16.3н'!Q53)/3</f>
        <v>0</v>
      </c>
      <c r="R53" s="123" t="n">
        <f aca="false">('16.1н'!B53+'16.2н'!B53+'16.3н'!B53)/3</f>
        <v>0.484128933896457</v>
      </c>
    </row>
    <row r="54" customFormat="false" ht="15.75" hidden="false" customHeight="false" outlineLevel="0" collapsed="false">
      <c r="A54" s="1" t="n">
        <v>53</v>
      </c>
      <c r="B54" s="1" t="s">
        <v>54</v>
      </c>
      <c r="C54" s="123" t="e">
        <f aca="false">('16.1н'!#ref!+'16.2н'!#ref!+'16.3н'!#ref!)/3</f>
        <v>#VALUE!</v>
      </c>
      <c r="D54" s="123" t="e">
        <f aca="false">('16.1н'!#ref!+'16.2н'!#ref!+'16.3н'!#ref!)/3</f>
        <v>#VALUE!</v>
      </c>
      <c r="E54" s="123" t="n">
        <f aca="false">('16.1н'!E54+'16.2н'!E54+'16.3н'!E54)/3</f>
        <v>0</v>
      </c>
      <c r="F54" s="123" t="n">
        <f aca="false">('16.1н'!F54+'16.2н'!F54+'16.3н'!F54)/3</f>
        <v>0</v>
      </c>
      <c r="G54" s="123" t="n">
        <f aca="false">('16.1н'!G54+'16.2н'!G54+'16.3н'!G54)/3</f>
        <v>0</v>
      </c>
      <c r="H54" s="123" t="n">
        <f aca="false">('16.1н'!H54+'16.2н'!H54+'16.3н'!H54)/3</f>
        <v>0</v>
      </c>
      <c r="I54" s="123" t="n">
        <f aca="false">('16.1н'!I54+'16.2н'!I54+'16.3н'!I54)/3</f>
        <v>0</v>
      </c>
      <c r="J54" s="123" t="n">
        <f aca="false">('16.1н'!J54+'16.2н'!J54+'16.3н'!J54)/3</f>
        <v>0</v>
      </c>
      <c r="K54" s="123" t="n">
        <f aca="false">('16.1н'!K54+'16.2н'!K54+'16.3н'!K54)/3</f>
        <v>0</v>
      </c>
      <c r="L54" s="123" t="n">
        <f aca="false">('16.1н'!L54+'16.2н'!L54+'16.3н'!L54)/3</f>
        <v>0</v>
      </c>
      <c r="M54" s="123" t="n">
        <f aca="false">('16.1н'!M54+'16.2н'!M54+'16.3н'!M54)/3</f>
        <v>0</v>
      </c>
      <c r="N54" s="123" t="n">
        <f aca="false">('16.1н'!N54+'16.2н'!N54+'16.3н'!N54)/3</f>
        <v>0</v>
      </c>
      <c r="O54" s="123" t="n">
        <f aca="false">('16.1н'!O54+'16.2н'!O54+'16.3н'!O54)/3</f>
        <v>0</v>
      </c>
      <c r="P54" s="123" t="n">
        <f aca="false">('16.1н'!P54+'16.2н'!P54+'16.3н'!P54)/3</f>
        <v>0</v>
      </c>
      <c r="Q54" s="123" t="n">
        <f aca="false">('16.1н'!Q54+'16.2н'!Q54+'16.3н'!Q54)/3</f>
        <v>0</v>
      </c>
      <c r="R54" s="123" t="n">
        <f aca="false">('16.1н'!B54+'16.2н'!B54+'16.3н'!B54)/3</f>
        <v>0.478035041055602</v>
      </c>
    </row>
    <row r="55" customFormat="false" ht="15.75" hidden="false" customHeight="false" outlineLevel="0" collapsed="false">
      <c r="A55" s="1" t="n">
        <v>54</v>
      </c>
      <c r="B55" s="1" t="s">
        <v>55</v>
      </c>
      <c r="C55" s="123" t="e">
        <f aca="false">('16.1н'!#ref!+'16.2н'!#ref!+'16.3н'!#ref!)/3</f>
        <v>#VALUE!</v>
      </c>
      <c r="D55" s="123" t="e">
        <f aca="false">('16.1н'!#ref!+'16.2н'!#ref!+'16.3н'!#ref!)/3</f>
        <v>#VALUE!</v>
      </c>
      <c r="E55" s="123" t="n">
        <f aca="false">('16.1н'!E55+'16.2н'!E55+'16.3н'!E55)/3</f>
        <v>0</v>
      </c>
      <c r="F55" s="123" t="n">
        <f aca="false">('16.1н'!F55+'16.2н'!F55+'16.3н'!F55)/3</f>
        <v>0</v>
      </c>
      <c r="G55" s="123" t="n">
        <f aca="false">('16.1н'!G55+'16.2н'!G55+'16.3н'!G55)/3</f>
        <v>0</v>
      </c>
      <c r="H55" s="123" t="n">
        <f aca="false">('16.1н'!H55+'16.2н'!H55+'16.3н'!H55)/3</f>
        <v>0</v>
      </c>
      <c r="I55" s="123" t="n">
        <f aca="false">('16.1н'!I55+'16.2н'!I55+'16.3н'!I55)/3</f>
        <v>0</v>
      </c>
      <c r="J55" s="123" t="n">
        <f aca="false">('16.1н'!J55+'16.2н'!J55+'16.3н'!J55)/3</f>
        <v>0</v>
      </c>
      <c r="K55" s="123" t="n">
        <f aca="false">('16.1н'!K55+'16.2н'!K55+'16.3н'!K55)/3</f>
        <v>0</v>
      </c>
      <c r="L55" s="123" t="n">
        <f aca="false">('16.1н'!L55+'16.2н'!L55+'16.3н'!L55)/3</f>
        <v>0</v>
      </c>
      <c r="M55" s="123" t="n">
        <f aca="false">('16.1н'!M55+'16.2н'!M55+'16.3н'!M55)/3</f>
        <v>0</v>
      </c>
      <c r="N55" s="123" t="n">
        <f aca="false">('16.1н'!N55+'16.2н'!N55+'16.3н'!N55)/3</f>
        <v>0</v>
      </c>
      <c r="O55" s="123" t="n">
        <f aca="false">('16.1н'!O55+'16.2н'!O55+'16.3н'!O55)/3</f>
        <v>0</v>
      </c>
      <c r="P55" s="123" t="n">
        <f aca="false">('16.1н'!P55+'16.2н'!P55+'16.3н'!P55)/3</f>
        <v>0</v>
      </c>
      <c r="Q55" s="123" t="n">
        <f aca="false">('16.1н'!Q55+'16.2н'!Q55+'16.3н'!Q55)/3</f>
        <v>0</v>
      </c>
      <c r="R55" s="123" t="n">
        <f aca="false">('16.1н'!B55+'16.2н'!B55+'16.3н'!B55)/3</f>
        <v>0.517960997248711</v>
      </c>
    </row>
    <row r="56" customFormat="false" ht="15.75" hidden="false" customHeight="false" outlineLevel="0" collapsed="false">
      <c r="A56" s="1" t="n">
        <v>55</v>
      </c>
      <c r="B56" s="1" t="s">
        <v>56</v>
      </c>
      <c r="C56" s="123" t="e">
        <f aca="false">('16.1н'!#ref!+'16.2н'!#ref!+'16.3н'!#ref!)/3</f>
        <v>#VALUE!</v>
      </c>
      <c r="D56" s="123" t="e">
        <f aca="false">('16.1н'!#ref!+'16.2н'!#ref!+'16.3н'!#ref!)/3</f>
        <v>#VALUE!</v>
      </c>
      <c r="E56" s="123" t="n">
        <f aca="false">('16.1н'!E56+'16.2н'!E56+'16.3н'!E56)/3</f>
        <v>0</v>
      </c>
      <c r="F56" s="123" t="n">
        <f aca="false">('16.1н'!F56+'16.2н'!F56+'16.3н'!F56)/3</f>
        <v>0</v>
      </c>
      <c r="G56" s="123" t="n">
        <f aca="false">('16.1н'!G56+'16.2н'!G56+'16.3н'!G56)/3</f>
        <v>0</v>
      </c>
      <c r="H56" s="123" t="n">
        <f aca="false">('16.1н'!H56+'16.2н'!H56+'16.3н'!H56)/3</f>
        <v>0</v>
      </c>
      <c r="I56" s="123" t="n">
        <f aca="false">('16.1н'!I56+'16.2н'!I56+'16.3н'!I56)/3</f>
        <v>0</v>
      </c>
      <c r="J56" s="123" t="n">
        <f aca="false">('16.1н'!J56+'16.2н'!J56+'16.3н'!J56)/3</f>
        <v>0</v>
      </c>
      <c r="K56" s="123" t="n">
        <f aca="false">('16.1н'!K56+'16.2н'!K56+'16.3н'!K56)/3</f>
        <v>0</v>
      </c>
      <c r="L56" s="123" t="n">
        <f aca="false">('16.1н'!L56+'16.2н'!L56+'16.3н'!L56)/3</f>
        <v>0</v>
      </c>
      <c r="M56" s="123" t="n">
        <f aca="false">('16.1н'!M56+'16.2н'!M56+'16.3н'!M56)/3</f>
        <v>0</v>
      </c>
      <c r="N56" s="123" t="n">
        <f aca="false">('16.1н'!N56+'16.2н'!N56+'16.3н'!N56)/3</f>
        <v>0</v>
      </c>
      <c r="O56" s="123" t="n">
        <f aca="false">('16.1н'!O56+'16.2н'!O56+'16.3н'!O56)/3</f>
        <v>0</v>
      </c>
      <c r="P56" s="123" t="n">
        <f aca="false">('16.1н'!P56+'16.2н'!P56+'16.3н'!P56)/3</f>
        <v>0</v>
      </c>
      <c r="Q56" s="123" t="n">
        <f aca="false">('16.1н'!Q56+'16.2н'!Q56+'16.3н'!Q56)/3</f>
        <v>0</v>
      </c>
      <c r="R56" s="123" t="n">
        <f aca="false">('16.1н'!B56+'16.2н'!B56+'16.3н'!B56)/3</f>
        <v>0.454995657720812</v>
      </c>
    </row>
    <row r="57" customFormat="false" ht="15.75" hidden="false" customHeight="false" outlineLevel="0" collapsed="false">
      <c r="A57" s="1" t="n">
        <v>56</v>
      </c>
      <c r="B57" s="1" t="s">
        <v>57</v>
      </c>
      <c r="C57" s="123" t="e">
        <f aca="false">('16.1н'!#ref!+'16.2н'!#ref!+'16.3н'!#ref!)/3</f>
        <v>#VALUE!</v>
      </c>
      <c r="D57" s="123" t="e">
        <f aca="false">('16.1н'!#ref!+'16.2н'!#ref!+'16.3н'!#ref!)/3</f>
        <v>#VALUE!</v>
      </c>
      <c r="E57" s="123" t="n">
        <f aca="false">('16.1н'!E57+'16.2н'!E57+'16.3н'!E57)/3</f>
        <v>0</v>
      </c>
      <c r="F57" s="123" t="n">
        <f aca="false">('16.1н'!F57+'16.2н'!F57+'16.3н'!F57)/3</f>
        <v>0</v>
      </c>
      <c r="G57" s="123" t="n">
        <f aca="false">('16.1н'!G57+'16.2н'!G57+'16.3н'!G57)/3</f>
        <v>0</v>
      </c>
      <c r="H57" s="123" t="n">
        <f aca="false">('16.1н'!H57+'16.2н'!H57+'16.3н'!H57)/3</f>
        <v>0</v>
      </c>
      <c r="I57" s="123" t="n">
        <f aca="false">('16.1н'!I57+'16.2н'!I57+'16.3н'!I57)/3</f>
        <v>0</v>
      </c>
      <c r="J57" s="123" t="n">
        <f aca="false">('16.1н'!J57+'16.2н'!J57+'16.3н'!J57)/3</f>
        <v>0</v>
      </c>
      <c r="K57" s="123" t="n">
        <f aca="false">('16.1н'!K57+'16.2н'!K57+'16.3н'!K57)/3</f>
        <v>0</v>
      </c>
      <c r="L57" s="123" t="n">
        <f aca="false">('16.1н'!L57+'16.2н'!L57+'16.3н'!L57)/3</f>
        <v>0</v>
      </c>
      <c r="M57" s="123" t="n">
        <f aca="false">('16.1н'!M57+'16.2н'!M57+'16.3н'!M57)/3</f>
        <v>0</v>
      </c>
      <c r="N57" s="123" t="n">
        <f aca="false">('16.1н'!N57+'16.2н'!N57+'16.3н'!N57)/3</f>
        <v>0</v>
      </c>
      <c r="O57" s="123" t="n">
        <f aca="false">('16.1н'!O57+'16.2н'!O57+'16.3н'!O57)/3</f>
        <v>0</v>
      </c>
      <c r="P57" s="123" t="n">
        <f aca="false">('16.1н'!P57+'16.2н'!P57+'16.3н'!P57)/3</f>
        <v>0</v>
      </c>
      <c r="Q57" s="123" t="n">
        <f aca="false">('16.1н'!Q57+'16.2н'!Q57+'16.3н'!Q57)/3</f>
        <v>0</v>
      </c>
      <c r="R57" s="123" t="n">
        <f aca="false">('16.1н'!B57+'16.2н'!B57+'16.3н'!B57)/3</f>
        <v>0.483228875315207</v>
      </c>
    </row>
    <row r="58" customFormat="false" ht="15.75" hidden="false" customHeight="false" outlineLevel="0" collapsed="false">
      <c r="A58" s="1" t="n">
        <v>57</v>
      </c>
      <c r="B58" s="1" t="s">
        <v>58</v>
      </c>
      <c r="C58" s="123" t="e">
        <f aca="false">('16.1н'!#ref!+'16.2н'!#ref!+'16.3н'!#ref!)/3</f>
        <v>#VALUE!</v>
      </c>
      <c r="D58" s="123" t="e">
        <f aca="false">('16.1н'!#ref!+'16.2н'!#ref!+'16.3н'!#ref!)/3</f>
        <v>#VALUE!</v>
      </c>
      <c r="E58" s="123" t="n">
        <f aca="false">('16.1н'!E58+'16.2н'!E58+'16.3н'!E58)/3</f>
        <v>0</v>
      </c>
      <c r="F58" s="123" t="n">
        <f aca="false">('16.1н'!F58+'16.2н'!F58+'16.3н'!F58)/3</f>
        <v>0</v>
      </c>
      <c r="G58" s="123" t="n">
        <f aca="false">('16.1н'!G58+'16.2н'!G58+'16.3н'!G58)/3</f>
        <v>0</v>
      </c>
      <c r="H58" s="123" t="n">
        <f aca="false">('16.1н'!H58+'16.2н'!H58+'16.3н'!H58)/3</f>
        <v>0</v>
      </c>
      <c r="I58" s="123" t="n">
        <f aca="false">('16.1н'!I58+'16.2н'!I58+'16.3н'!I58)/3</f>
        <v>0</v>
      </c>
      <c r="J58" s="123" t="n">
        <f aca="false">('16.1н'!J58+'16.2н'!J58+'16.3н'!J58)/3</f>
        <v>0</v>
      </c>
      <c r="K58" s="123" t="n">
        <f aca="false">('16.1н'!K58+'16.2н'!K58+'16.3н'!K58)/3</f>
        <v>0</v>
      </c>
      <c r="L58" s="123" t="n">
        <f aca="false">('16.1н'!L58+'16.2н'!L58+'16.3н'!L58)/3</f>
        <v>0</v>
      </c>
      <c r="M58" s="123" t="n">
        <f aca="false">('16.1н'!M58+'16.2н'!M58+'16.3н'!M58)/3</f>
        <v>0</v>
      </c>
      <c r="N58" s="123" t="n">
        <f aca="false">('16.1н'!N58+'16.2н'!N58+'16.3н'!N58)/3</f>
        <v>0</v>
      </c>
      <c r="O58" s="123" t="n">
        <f aca="false">('16.1н'!O58+'16.2н'!O58+'16.3н'!O58)/3</f>
        <v>0</v>
      </c>
      <c r="P58" s="123" t="n">
        <f aca="false">('16.1н'!P58+'16.2н'!P58+'16.3н'!P58)/3</f>
        <v>0</v>
      </c>
      <c r="Q58" s="123" t="n">
        <f aca="false">('16.1н'!Q58+'16.2н'!Q58+'16.3н'!Q58)/3</f>
        <v>0</v>
      </c>
      <c r="R58" s="123" t="n">
        <f aca="false">('16.1н'!B58+'16.2н'!B58+'16.3н'!B58)/3</f>
        <v>0.548435891012321</v>
      </c>
    </row>
    <row r="59" customFormat="false" ht="15.75" hidden="false" customHeight="false" outlineLevel="0" collapsed="false">
      <c r="A59" s="1" t="n">
        <v>58</v>
      </c>
      <c r="B59" s="1" t="s">
        <v>59</v>
      </c>
      <c r="C59" s="123" t="e">
        <f aca="false">('16.1н'!#ref!+'16.2н'!#ref!+'16.3н'!#ref!)/3</f>
        <v>#VALUE!</v>
      </c>
      <c r="D59" s="123" t="e">
        <f aca="false">('16.1н'!#ref!+'16.2н'!#ref!+'16.3н'!#ref!)/3</f>
        <v>#VALUE!</v>
      </c>
      <c r="E59" s="123" t="n">
        <f aca="false">('16.1н'!E59+'16.2н'!E59+'16.3н'!E59)/3</f>
        <v>0</v>
      </c>
      <c r="F59" s="123" t="n">
        <f aca="false">('16.1н'!F59+'16.2н'!F59+'16.3н'!F59)/3</f>
        <v>0</v>
      </c>
      <c r="G59" s="123" t="n">
        <f aca="false">('16.1н'!G59+'16.2н'!G59+'16.3н'!G59)/3</f>
        <v>0</v>
      </c>
      <c r="H59" s="123" t="n">
        <f aca="false">('16.1н'!H59+'16.2н'!H59+'16.3н'!H59)/3</f>
        <v>0</v>
      </c>
      <c r="I59" s="123" t="n">
        <f aca="false">('16.1н'!I59+'16.2н'!I59+'16.3н'!I59)/3</f>
        <v>0</v>
      </c>
      <c r="J59" s="123" t="n">
        <f aca="false">('16.1н'!J59+'16.2н'!J59+'16.3н'!J59)/3</f>
        <v>0</v>
      </c>
      <c r="K59" s="123" t="n">
        <f aca="false">('16.1н'!K59+'16.2н'!K59+'16.3н'!K59)/3</f>
        <v>0</v>
      </c>
      <c r="L59" s="123" t="n">
        <f aca="false">('16.1н'!L59+'16.2н'!L59+'16.3н'!L59)/3</f>
        <v>0</v>
      </c>
      <c r="M59" s="123" t="n">
        <f aca="false">('16.1н'!M59+'16.2н'!M59+'16.3н'!M59)/3</f>
        <v>0</v>
      </c>
      <c r="N59" s="123" t="n">
        <f aca="false">('16.1н'!N59+'16.2н'!N59+'16.3н'!N59)/3</f>
        <v>0</v>
      </c>
      <c r="O59" s="123" t="n">
        <f aca="false">('16.1н'!O59+'16.2н'!O59+'16.3н'!O59)/3</f>
        <v>0</v>
      </c>
      <c r="P59" s="123" t="n">
        <f aca="false">('16.1н'!P59+'16.2н'!P59+'16.3н'!P59)/3</f>
        <v>0</v>
      </c>
      <c r="Q59" s="123" t="n">
        <f aca="false">('16.1н'!Q59+'16.2н'!Q59+'16.3н'!Q59)/3</f>
        <v>0</v>
      </c>
      <c r="R59" s="123" t="n">
        <f aca="false">('16.1н'!B59+'16.2н'!B59+'16.3н'!B59)/3</f>
        <v>0.423277646237071</v>
      </c>
    </row>
    <row r="60" customFormat="false" ht="15.75" hidden="false" customHeight="false" outlineLevel="0" collapsed="false">
      <c r="A60" s="1" t="n">
        <v>59</v>
      </c>
      <c r="B60" s="1" t="s">
        <v>60</v>
      </c>
      <c r="C60" s="123" t="e">
        <f aca="false">('16.1н'!#ref!+'16.2н'!#ref!+'16.3н'!#ref!)/3</f>
        <v>#VALUE!</v>
      </c>
      <c r="D60" s="123" t="e">
        <f aca="false">('16.1н'!#ref!+'16.2н'!#ref!+'16.3н'!#ref!)/3</f>
        <v>#VALUE!</v>
      </c>
      <c r="E60" s="123" t="n">
        <f aca="false">('16.1н'!E60+'16.2н'!E60+'16.3н'!E60)/3</f>
        <v>0</v>
      </c>
      <c r="F60" s="123" t="n">
        <f aca="false">('16.1н'!F60+'16.2н'!F60+'16.3н'!F60)/3</f>
        <v>0</v>
      </c>
      <c r="G60" s="123" t="n">
        <f aca="false">('16.1н'!G60+'16.2н'!G60+'16.3н'!G60)/3</f>
        <v>0</v>
      </c>
      <c r="H60" s="123" t="n">
        <f aca="false">('16.1н'!H60+'16.2н'!H60+'16.3н'!H60)/3</f>
        <v>0</v>
      </c>
      <c r="I60" s="123" t="n">
        <f aca="false">('16.1н'!I60+'16.2н'!I60+'16.3н'!I60)/3</f>
        <v>0</v>
      </c>
      <c r="J60" s="123" t="n">
        <f aca="false">('16.1н'!J60+'16.2н'!J60+'16.3н'!J60)/3</f>
        <v>0</v>
      </c>
      <c r="K60" s="123" t="n">
        <f aca="false">('16.1н'!K60+'16.2н'!K60+'16.3н'!K60)/3</f>
        <v>0</v>
      </c>
      <c r="L60" s="123" t="n">
        <f aca="false">('16.1н'!L60+'16.2н'!L60+'16.3н'!L60)/3</f>
        <v>0</v>
      </c>
      <c r="M60" s="123" t="n">
        <f aca="false">('16.1н'!M60+'16.2н'!M60+'16.3н'!M60)/3</f>
        <v>0</v>
      </c>
      <c r="N60" s="123" t="n">
        <f aca="false">('16.1н'!N60+'16.2н'!N60+'16.3н'!N60)/3</f>
        <v>0</v>
      </c>
      <c r="O60" s="123" t="n">
        <f aca="false">('16.1н'!O60+'16.2н'!O60+'16.3н'!O60)/3</f>
        <v>0</v>
      </c>
      <c r="P60" s="123" t="n">
        <f aca="false">('16.1н'!P60+'16.2н'!P60+'16.3н'!P60)/3</f>
        <v>0</v>
      </c>
      <c r="Q60" s="123" t="n">
        <f aca="false">('16.1н'!Q60+'16.2н'!Q60+'16.3н'!Q60)/3</f>
        <v>0</v>
      </c>
      <c r="R60" s="123" t="n">
        <f aca="false">('16.1н'!B60+'16.2н'!B60+'16.3н'!B60)/3</f>
        <v>0.499724789643885</v>
      </c>
    </row>
    <row r="61" customFormat="false" ht="15.75" hidden="false" customHeight="false" outlineLevel="0" collapsed="false">
      <c r="A61" s="1" t="n">
        <v>60</v>
      </c>
      <c r="B61" s="1" t="s">
        <v>61</v>
      </c>
      <c r="C61" s="123" t="e">
        <f aca="false">('16.1н'!#ref!+'16.2н'!#ref!+'16.3н'!#ref!)/3</f>
        <v>#VALUE!</v>
      </c>
      <c r="D61" s="123" t="e">
        <f aca="false">('16.1н'!#ref!+'16.2н'!#ref!+'16.3н'!#ref!)/3</f>
        <v>#VALUE!</v>
      </c>
      <c r="E61" s="123" t="n">
        <f aca="false">('16.1н'!E61+'16.2н'!E61+'16.3н'!E61)/3</f>
        <v>0</v>
      </c>
      <c r="F61" s="123" t="n">
        <f aca="false">('16.1н'!F61+'16.2н'!F61+'16.3н'!F61)/3</f>
        <v>0</v>
      </c>
      <c r="G61" s="123" t="n">
        <f aca="false">('16.1н'!G61+'16.2н'!G61+'16.3н'!G61)/3</f>
        <v>0</v>
      </c>
      <c r="H61" s="123" t="n">
        <f aca="false">('16.1н'!H61+'16.2н'!H61+'16.3н'!H61)/3</f>
        <v>0</v>
      </c>
      <c r="I61" s="123" t="n">
        <f aca="false">('16.1н'!I61+'16.2н'!I61+'16.3н'!I61)/3</f>
        <v>0</v>
      </c>
      <c r="J61" s="123" t="n">
        <f aca="false">('16.1н'!J61+'16.2н'!J61+'16.3н'!J61)/3</f>
        <v>0</v>
      </c>
      <c r="K61" s="123" t="n">
        <f aca="false">('16.1н'!K61+'16.2н'!K61+'16.3н'!K61)/3</f>
        <v>0</v>
      </c>
      <c r="L61" s="123" t="n">
        <f aca="false">('16.1н'!L61+'16.2н'!L61+'16.3н'!L61)/3</f>
        <v>0</v>
      </c>
      <c r="M61" s="123" t="n">
        <f aca="false">('16.1н'!M61+'16.2н'!M61+'16.3н'!M61)/3</f>
        <v>0</v>
      </c>
      <c r="N61" s="123" t="n">
        <f aca="false">('16.1н'!N61+'16.2н'!N61+'16.3н'!N61)/3</f>
        <v>0</v>
      </c>
      <c r="O61" s="123" t="n">
        <f aca="false">('16.1н'!O61+'16.2н'!O61+'16.3н'!O61)/3</f>
        <v>0</v>
      </c>
      <c r="P61" s="123" t="n">
        <f aca="false">('16.1н'!P61+'16.2н'!P61+'16.3н'!P61)/3</f>
        <v>0</v>
      </c>
      <c r="Q61" s="123" t="n">
        <f aca="false">('16.1н'!Q61+'16.2н'!Q61+'16.3н'!Q61)/3</f>
        <v>0</v>
      </c>
      <c r="R61" s="123" t="n">
        <f aca="false">('16.1н'!B61+'16.2н'!B61+'16.3н'!B61)/3</f>
        <v>0.509559661669103</v>
      </c>
    </row>
    <row r="62" customFormat="false" ht="15.75" hidden="false" customHeight="false" outlineLevel="0" collapsed="false">
      <c r="A62" s="1" t="n">
        <v>61</v>
      </c>
      <c r="B62" s="1" t="s">
        <v>62</v>
      </c>
      <c r="C62" s="123" t="e">
        <f aca="false">('16.1н'!#ref!+'16.2н'!#ref!+'16.3н'!#ref!)/3</f>
        <v>#VALUE!</v>
      </c>
      <c r="D62" s="123" t="e">
        <f aca="false">('16.1н'!#ref!+'16.2н'!#ref!+'16.3н'!#ref!)/3</f>
        <v>#VALUE!</v>
      </c>
      <c r="E62" s="123" t="n">
        <f aca="false">('16.1н'!E62+'16.2н'!E62+'16.3н'!E62)/3</f>
        <v>0</v>
      </c>
      <c r="F62" s="123" t="n">
        <f aca="false">('16.1н'!F62+'16.2н'!F62+'16.3н'!F62)/3</f>
        <v>0</v>
      </c>
      <c r="G62" s="123" t="n">
        <f aca="false">('16.1н'!G62+'16.2н'!G62+'16.3н'!G62)/3</f>
        <v>0</v>
      </c>
      <c r="H62" s="123" t="n">
        <f aca="false">('16.1н'!H62+'16.2н'!H62+'16.3н'!H62)/3</f>
        <v>0</v>
      </c>
      <c r="I62" s="123" t="n">
        <f aca="false">('16.1н'!I62+'16.2н'!I62+'16.3н'!I62)/3</f>
        <v>0</v>
      </c>
      <c r="J62" s="123" t="n">
        <f aca="false">('16.1н'!J62+'16.2н'!J62+'16.3н'!J62)/3</f>
        <v>0</v>
      </c>
      <c r="K62" s="123" t="n">
        <f aca="false">('16.1н'!K62+'16.2н'!K62+'16.3н'!K62)/3</f>
        <v>0</v>
      </c>
      <c r="L62" s="123" t="n">
        <f aca="false">('16.1н'!L62+'16.2н'!L62+'16.3н'!L62)/3</f>
        <v>0</v>
      </c>
      <c r="M62" s="123" t="n">
        <f aca="false">('16.1н'!M62+'16.2н'!M62+'16.3н'!M62)/3</f>
        <v>0</v>
      </c>
      <c r="N62" s="123" t="n">
        <f aca="false">('16.1н'!N62+'16.2н'!N62+'16.3н'!N62)/3</f>
        <v>0</v>
      </c>
      <c r="O62" s="123" t="n">
        <f aca="false">('16.1н'!O62+'16.2н'!O62+'16.3н'!O62)/3</f>
        <v>0</v>
      </c>
      <c r="P62" s="123" t="n">
        <f aca="false">('16.1н'!P62+'16.2н'!P62+'16.3н'!P62)/3</f>
        <v>0</v>
      </c>
      <c r="Q62" s="123" t="n">
        <f aca="false">('16.1н'!Q62+'16.2н'!Q62+'16.3н'!Q62)/3</f>
        <v>0</v>
      </c>
      <c r="R62" s="123" t="n">
        <f aca="false">('16.1н'!B62+'16.2н'!B62+'16.3н'!B62)/3</f>
        <v>0.468934772566485</v>
      </c>
    </row>
    <row r="63" customFormat="false" ht="15.75" hidden="false" customHeight="false" outlineLevel="0" collapsed="false">
      <c r="A63" s="1" t="n">
        <v>62</v>
      </c>
      <c r="B63" s="1" t="s">
        <v>63</v>
      </c>
      <c r="C63" s="123" t="e">
        <f aca="false">('16.1н'!#ref!+'16.2н'!#ref!+'16.3н'!#ref!)/3</f>
        <v>#VALUE!</v>
      </c>
      <c r="D63" s="123" t="e">
        <f aca="false">('16.1н'!#ref!+'16.2н'!#ref!+'16.3н'!#ref!)/3</f>
        <v>#VALUE!</v>
      </c>
      <c r="E63" s="123" t="n">
        <f aca="false">('16.1н'!E63+'16.2н'!E63+'16.3н'!E63)/3</f>
        <v>0</v>
      </c>
      <c r="F63" s="123" t="n">
        <f aca="false">('16.1н'!F63+'16.2н'!F63+'16.3н'!F63)/3</f>
        <v>0</v>
      </c>
      <c r="G63" s="123" t="n">
        <f aca="false">('16.1н'!G63+'16.2н'!G63+'16.3н'!G63)/3</f>
        <v>0</v>
      </c>
      <c r="H63" s="123" t="n">
        <f aca="false">('16.1н'!H63+'16.2н'!H63+'16.3н'!H63)/3</f>
        <v>0</v>
      </c>
      <c r="I63" s="123" t="n">
        <f aca="false">('16.1н'!I63+'16.2н'!I63+'16.3н'!I63)/3</f>
        <v>0</v>
      </c>
      <c r="J63" s="123" t="n">
        <f aca="false">('16.1н'!J63+'16.2н'!J63+'16.3н'!J63)/3</f>
        <v>0</v>
      </c>
      <c r="K63" s="123" t="n">
        <f aca="false">('16.1н'!K63+'16.2н'!K63+'16.3н'!K63)/3</f>
        <v>0</v>
      </c>
      <c r="L63" s="123" t="n">
        <f aca="false">('16.1н'!L63+'16.2н'!L63+'16.3н'!L63)/3</f>
        <v>0</v>
      </c>
      <c r="M63" s="123" t="n">
        <f aca="false">('16.1н'!M63+'16.2н'!M63+'16.3н'!M63)/3</f>
        <v>0</v>
      </c>
      <c r="N63" s="123" t="n">
        <f aca="false">('16.1н'!N63+'16.2н'!N63+'16.3н'!N63)/3</f>
        <v>0</v>
      </c>
      <c r="O63" s="123" t="n">
        <f aca="false">('16.1н'!O63+'16.2н'!O63+'16.3н'!O63)/3</f>
        <v>0</v>
      </c>
      <c r="P63" s="123" t="n">
        <f aca="false">('16.1н'!P63+'16.2н'!P63+'16.3н'!P63)/3</f>
        <v>0</v>
      </c>
      <c r="Q63" s="123" t="n">
        <f aca="false">('16.1н'!Q63+'16.2н'!Q63+'16.3н'!Q63)/3</f>
        <v>0</v>
      </c>
      <c r="R63" s="123" t="n">
        <f aca="false">('16.1н'!B63+'16.2н'!B63+'16.3н'!B63)/3</f>
        <v>0.414867600635109</v>
      </c>
    </row>
    <row r="64" customFormat="false" ht="15.75" hidden="false" customHeight="false" outlineLevel="0" collapsed="false">
      <c r="A64" s="1" t="n">
        <v>63</v>
      </c>
      <c r="B64" s="1" t="s">
        <v>64</v>
      </c>
      <c r="C64" s="123" t="e">
        <f aca="false">('16.1н'!#ref!+'16.2н'!#ref!+'16.3н'!#ref!)/3</f>
        <v>#VALUE!</v>
      </c>
      <c r="D64" s="123" t="e">
        <f aca="false">('16.1н'!#ref!+'16.2н'!#ref!+'16.3н'!#ref!)/3</f>
        <v>#VALUE!</v>
      </c>
      <c r="E64" s="123" t="n">
        <f aca="false">('16.1н'!E64+'16.2н'!E64+'16.3н'!E64)/3</f>
        <v>0</v>
      </c>
      <c r="F64" s="123" t="n">
        <f aca="false">('16.1н'!F64+'16.2н'!F64+'16.3н'!F64)/3</f>
        <v>0</v>
      </c>
      <c r="G64" s="123" t="n">
        <f aca="false">('16.1н'!G64+'16.2н'!G64+'16.3н'!G64)/3</f>
        <v>0</v>
      </c>
      <c r="H64" s="123" t="n">
        <f aca="false">('16.1н'!H64+'16.2н'!H64+'16.3н'!H64)/3</f>
        <v>0</v>
      </c>
      <c r="I64" s="123" t="n">
        <f aca="false">('16.1н'!I64+'16.2н'!I64+'16.3н'!I64)/3</f>
        <v>0</v>
      </c>
      <c r="J64" s="123" t="n">
        <f aca="false">('16.1н'!J64+'16.2н'!J64+'16.3н'!J64)/3</f>
        <v>0</v>
      </c>
      <c r="K64" s="123" t="n">
        <f aca="false">('16.1н'!K64+'16.2н'!K64+'16.3н'!K64)/3</f>
        <v>0</v>
      </c>
      <c r="L64" s="123" t="n">
        <f aca="false">('16.1н'!L64+'16.2н'!L64+'16.3н'!L64)/3</f>
        <v>0</v>
      </c>
      <c r="M64" s="123" t="n">
        <f aca="false">('16.1н'!M64+'16.2н'!M64+'16.3н'!M64)/3</f>
        <v>0</v>
      </c>
      <c r="N64" s="123" t="n">
        <f aca="false">('16.1н'!N64+'16.2н'!N64+'16.3н'!N64)/3</f>
        <v>0</v>
      </c>
      <c r="O64" s="123" t="n">
        <f aca="false">('16.1н'!O64+'16.2н'!O64+'16.3н'!O64)/3</f>
        <v>0</v>
      </c>
      <c r="P64" s="123" t="n">
        <f aca="false">('16.1н'!P64+'16.2н'!P64+'16.3н'!P64)/3</f>
        <v>0</v>
      </c>
      <c r="Q64" s="123" t="n">
        <f aca="false">('16.1н'!Q64+'16.2н'!Q64+'16.3н'!Q64)/3</f>
        <v>0</v>
      </c>
      <c r="R64" s="123" t="n">
        <f aca="false">('16.1н'!B64+'16.2н'!B64+'16.3н'!B64)/3</f>
        <v>0.399239133008634</v>
      </c>
    </row>
    <row r="65" customFormat="false" ht="15.75" hidden="false" customHeight="false" outlineLevel="0" collapsed="false">
      <c r="A65" s="1" t="n">
        <v>64</v>
      </c>
      <c r="B65" s="1" t="s">
        <v>65</v>
      </c>
      <c r="C65" s="123" t="e">
        <f aca="false">('16.1н'!#ref!+'16.2н'!#ref!+'16.3н'!#ref!)/3</f>
        <v>#VALUE!</v>
      </c>
      <c r="D65" s="123" t="e">
        <f aca="false">('16.1н'!#ref!+'16.2н'!#ref!+'16.3н'!#ref!)/3</f>
        <v>#VALUE!</v>
      </c>
      <c r="E65" s="123" t="n">
        <f aca="false">('16.1н'!E65+'16.2н'!E65+'16.3н'!E65)/3</f>
        <v>0</v>
      </c>
      <c r="F65" s="123" t="n">
        <f aca="false">('16.1н'!F65+'16.2н'!F65+'16.3н'!F65)/3</f>
        <v>0</v>
      </c>
      <c r="G65" s="123" t="n">
        <f aca="false">('16.1н'!G65+'16.2н'!G65+'16.3н'!G65)/3</f>
        <v>0</v>
      </c>
      <c r="H65" s="123" t="n">
        <f aca="false">('16.1н'!H65+'16.2н'!H65+'16.3н'!H65)/3</f>
        <v>0</v>
      </c>
      <c r="I65" s="123" t="n">
        <f aca="false">('16.1н'!I65+'16.2н'!I65+'16.3н'!I65)/3</f>
        <v>0</v>
      </c>
      <c r="J65" s="123" t="n">
        <f aca="false">('16.1н'!J65+'16.2н'!J65+'16.3н'!J65)/3</f>
        <v>0</v>
      </c>
      <c r="K65" s="123" t="n">
        <f aca="false">('16.1н'!K65+'16.2н'!K65+'16.3н'!K65)/3</f>
        <v>0</v>
      </c>
      <c r="L65" s="123" t="n">
        <f aca="false">('16.1н'!L65+'16.2н'!L65+'16.3н'!L65)/3</f>
        <v>0</v>
      </c>
      <c r="M65" s="123" t="n">
        <f aca="false">('16.1н'!M65+'16.2н'!M65+'16.3н'!M65)/3</f>
        <v>0</v>
      </c>
      <c r="N65" s="123" t="n">
        <f aca="false">('16.1н'!N65+'16.2н'!N65+'16.3н'!N65)/3</f>
        <v>0</v>
      </c>
      <c r="O65" s="123" t="n">
        <f aca="false">('16.1н'!O65+'16.2н'!O65+'16.3н'!O65)/3</f>
        <v>0</v>
      </c>
      <c r="P65" s="123" t="n">
        <f aca="false">('16.1н'!P65+'16.2н'!P65+'16.3н'!P65)/3</f>
        <v>0</v>
      </c>
      <c r="Q65" s="123" t="n">
        <f aca="false">('16.1н'!Q65+'16.2н'!Q65+'16.3н'!Q65)/3</f>
        <v>0</v>
      </c>
      <c r="R65" s="123" t="n">
        <f aca="false">('16.1н'!B65+'16.2н'!B65+'16.3н'!B65)/3</f>
        <v>0.344271169192761</v>
      </c>
    </row>
    <row r="66" customFormat="false" ht="15.75" hidden="false" customHeight="false" outlineLevel="0" collapsed="false">
      <c r="A66" s="1" t="n">
        <v>65</v>
      </c>
      <c r="B66" s="1" t="s">
        <v>66</v>
      </c>
      <c r="C66" s="123" t="e">
        <f aca="false">('16.1н'!#ref!+'16.2н'!#ref!+'16.3н'!#ref!)/3</f>
        <v>#VALUE!</v>
      </c>
      <c r="D66" s="123" t="e">
        <f aca="false">('16.1н'!#ref!+'16.2н'!#ref!+'16.3н'!#ref!)/3</f>
        <v>#VALUE!</v>
      </c>
      <c r="E66" s="123" t="n">
        <f aca="false">('16.1н'!E66+'16.2н'!E66+'16.3н'!E66)/3</f>
        <v>0</v>
      </c>
      <c r="F66" s="123" t="n">
        <f aca="false">('16.1н'!F66+'16.2н'!F66+'16.3н'!F66)/3</f>
        <v>0</v>
      </c>
      <c r="G66" s="123" t="n">
        <f aca="false">('16.1н'!G66+'16.2н'!G66+'16.3н'!G66)/3</f>
        <v>0</v>
      </c>
      <c r="H66" s="123" t="n">
        <f aca="false">('16.1н'!H66+'16.2н'!H66+'16.3н'!H66)/3</f>
        <v>0</v>
      </c>
      <c r="I66" s="123" t="n">
        <f aca="false">('16.1н'!I66+'16.2н'!I66+'16.3н'!I66)/3</f>
        <v>0</v>
      </c>
      <c r="J66" s="123" t="n">
        <f aca="false">('16.1н'!J66+'16.2н'!J66+'16.3н'!J66)/3</f>
        <v>0</v>
      </c>
      <c r="K66" s="123" t="n">
        <f aca="false">('16.1н'!K66+'16.2н'!K66+'16.3н'!K66)/3</f>
        <v>0</v>
      </c>
      <c r="L66" s="123" t="n">
        <f aca="false">('16.1н'!L66+'16.2н'!L66+'16.3н'!L66)/3</f>
        <v>0</v>
      </c>
      <c r="M66" s="123" t="n">
        <f aca="false">('16.1н'!M66+'16.2н'!M66+'16.3н'!M66)/3</f>
        <v>0</v>
      </c>
      <c r="N66" s="123" t="n">
        <f aca="false">('16.1н'!N66+'16.2н'!N66+'16.3н'!N66)/3</f>
        <v>0</v>
      </c>
      <c r="O66" s="123" t="n">
        <f aca="false">('16.1н'!O66+'16.2н'!O66+'16.3н'!O66)/3</f>
        <v>0</v>
      </c>
      <c r="P66" s="123" t="n">
        <f aca="false">('16.1н'!P66+'16.2н'!P66+'16.3н'!P66)/3</f>
        <v>0</v>
      </c>
      <c r="Q66" s="123" t="n">
        <f aca="false">('16.1н'!Q66+'16.2н'!Q66+'16.3н'!Q66)/3</f>
        <v>0</v>
      </c>
      <c r="R66" s="123" t="n">
        <f aca="false">('16.1н'!B66+'16.2н'!B66+'16.3н'!B66)/3</f>
        <v>0.439508077979917</v>
      </c>
    </row>
    <row r="67" customFormat="false" ht="15.75" hidden="false" customHeight="false" outlineLevel="0" collapsed="false">
      <c r="A67" s="1" t="n">
        <v>66</v>
      </c>
      <c r="B67" s="1" t="s">
        <v>67</v>
      </c>
      <c r="C67" s="123" t="e">
        <f aca="false">('16.1н'!#ref!+'16.2н'!#ref!+'16.3н'!#ref!)/3</f>
        <v>#VALUE!</v>
      </c>
      <c r="D67" s="123" t="e">
        <f aca="false">('16.1н'!#ref!+'16.2н'!#ref!+'16.3н'!#ref!)/3</f>
        <v>#VALUE!</v>
      </c>
      <c r="E67" s="123" t="n">
        <f aca="false">('16.1н'!E67+'16.2н'!E67+'16.3н'!E67)/3</f>
        <v>0</v>
      </c>
      <c r="F67" s="123" t="n">
        <f aca="false">('16.1н'!F67+'16.2н'!F67+'16.3н'!F67)/3</f>
        <v>0</v>
      </c>
      <c r="G67" s="123" t="n">
        <f aca="false">('16.1н'!G67+'16.2н'!G67+'16.3н'!G67)/3</f>
        <v>0</v>
      </c>
      <c r="H67" s="123" t="n">
        <f aca="false">('16.1н'!H67+'16.2н'!H67+'16.3н'!H67)/3</f>
        <v>0</v>
      </c>
      <c r="I67" s="123" t="n">
        <f aca="false">('16.1н'!I67+'16.2н'!I67+'16.3н'!I67)/3</f>
        <v>0</v>
      </c>
      <c r="J67" s="123" t="n">
        <f aca="false">('16.1н'!J67+'16.2н'!J67+'16.3н'!J67)/3</f>
        <v>0</v>
      </c>
      <c r="K67" s="123" t="n">
        <f aca="false">('16.1н'!K67+'16.2н'!K67+'16.3н'!K67)/3</f>
        <v>0</v>
      </c>
      <c r="L67" s="123" t="n">
        <f aca="false">('16.1н'!L67+'16.2н'!L67+'16.3н'!L67)/3</f>
        <v>0</v>
      </c>
      <c r="M67" s="123" t="n">
        <f aca="false">('16.1н'!M67+'16.2н'!M67+'16.3н'!M67)/3</f>
        <v>0</v>
      </c>
      <c r="N67" s="123" t="n">
        <f aca="false">('16.1н'!N67+'16.2н'!N67+'16.3н'!N67)/3</f>
        <v>0</v>
      </c>
      <c r="O67" s="123" t="n">
        <f aca="false">('16.1н'!O67+'16.2н'!O67+'16.3н'!O67)/3</f>
        <v>0</v>
      </c>
      <c r="P67" s="123" t="n">
        <f aca="false">('16.1н'!P67+'16.2н'!P67+'16.3н'!P67)/3</f>
        <v>0</v>
      </c>
      <c r="Q67" s="123" t="n">
        <f aca="false">('16.1н'!Q67+'16.2н'!Q67+'16.3н'!Q67)/3</f>
        <v>0</v>
      </c>
      <c r="R67" s="123" t="n">
        <f aca="false">('16.1н'!B67+'16.2н'!B67+'16.3н'!B67)/3</f>
        <v>0.424703685063859</v>
      </c>
    </row>
    <row r="68" customFormat="false" ht="15.75" hidden="false" customHeight="false" outlineLevel="0" collapsed="false">
      <c r="A68" s="1" t="n">
        <v>67</v>
      </c>
      <c r="B68" s="1" t="s">
        <v>68</v>
      </c>
      <c r="C68" s="123" t="e">
        <f aca="false">('16.1н'!#ref!+'16.2н'!#ref!+'16.3н'!#ref!)/3</f>
        <v>#VALUE!</v>
      </c>
      <c r="D68" s="123" t="e">
        <f aca="false">('16.1н'!#ref!+'16.2н'!#ref!+'16.3н'!#ref!)/3</f>
        <v>#VALUE!</v>
      </c>
      <c r="E68" s="123" t="n">
        <f aca="false">('16.1н'!E68+'16.2н'!E68+'16.3н'!E68)/3</f>
        <v>0</v>
      </c>
      <c r="F68" s="123" t="n">
        <f aca="false">('16.1н'!F68+'16.2н'!F68+'16.3н'!F68)/3</f>
        <v>0</v>
      </c>
      <c r="G68" s="123" t="n">
        <f aca="false">('16.1н'!G68+'16.2н'!G68+'16.3н'!G68)/3</f>
        <v>0</v>
      </c>
      <c r="H68" s="123" t="n">
        <f aca="false">('16.1н'!H68+'16.2н'!H68+'16.3н'!H68)/3</f>
        <v>0</v>
      </c>
      <c r="I68" s="123" t="n">
        <f aca="false">('16.1н'!I68+'16.2н'!I68+'16.3н'!I68)/3</f>
        <v>0</v>
      </c>
      <c r="J68" s="123" t="n">
        <f aca="false">('16.1н'!J68+'16.2н'!J68+'16.3н'!J68)/3</f>
        <v>0</v>
      </c>
      <c r="K68" s="123" t="n">
        <f aca="false">('16.1н'!K68+'16.2н'!K68+'16.3н'!K68)/3</f>
        <v>0</v>
      </c>
      <c r="L68" s="123" t="n">
        <f aca="false">('16.1н'!L68+'16.2н'!L68+'16.3н'!L68)/3</f>
        <v>0</v>
      </c>
      <c r="M68" s="123" t="n">
        <f aca="false">('16.1н'!M68+'16.2н'!M68+'16.3н'!M68)/3</f>
        <v>0</v>
      </c>
      <c r="N68" s="123" t="n">
        <f aca="false">('16.1н'!N68+'16.2н'!N68+'16.3н'!N68)/3</f>
        <v>0</v>
      </c>
      <c r="O68" s="123" t="n">
        <f aca="false">('16.1н'!O68+'16.2н'!O68+'16.3н'!O68)/3</f>
        <v>0</v>
      </c>
      <c r="P68" s="123" t="n">
        <f aca="false">('16.1н'!P68+'16.2н'!P68+'16.3н'!P68)/3</f>
        <v>0</v>
      </c>
      <c r="Q68" s="123" t="n">
        <f aca="false">('16.1н'!Q68+'16.2н'!Q68+'16.3н'!Q68)/3</f>
        <v>0</v>
      </c>
      <c r="R68" s="123" t="n">
        <f aca="false">('16.1н'!B68+'16.2н'!B68+'16.3н'!B68)/3</f>
        <v>0.34044059524127</v>
      </c>
    </row>
    <row r="69" customFormat="false" ht="15.75" hidden="false" customHeight="false" outlineLevel="0" collapsed="false">
      <c r="A69" s="1" t="n">
        <v>68</v>
      </c>
      <c r="B69" s="1" t="s">
        <v>69</v>
      </c>
      <c r="C69" s="123" t="e">
        <f aca="false">('16.1н'!#ref!+'16.2н'!#ref!+'16.3н'!#ref!)/3</f>
        <v>#VALUE!</v>
      </c>
      <c r="D69" s="123" t="e">
        <f aca="false">('16.1н'!#ref!+'16.2н'!#ref!+'16.3н'!#ref!)/3</f>
        <v>#VALUE!</v>
      </c>
      <c r="E69" s="123" t="n">
        <f aca="false">('16.1н'!E69+'16.2н'!E69+'16.3н'!E69)/3</f>
        <v>0</v>
      </c>
      <c r="F69" s="123" t="n">
        <f aca="false">('16.1н'!F69+'16.2н'!F69+'16.3н'!F69)/3</f>
        <v>0</v>
      </c>
      <c r="G69" s="123" t="n">
        <f aca="false">('16.1н'!G69+'16.2н'!G69+'16.3н'!G69)/3</f>
        <v>0</v>
      </c>
      <c r="H69" s="123" t="n">
        <f aca="false">('16.1н'!H69+'16.2н'!H69+'16.3н'!H69)/3</f>
        <v>0</v>
      </c>
      <c r="I69" s="123" t="n">
        <f aca="false">('16.1н'!I69+'16.2н'!I69+'16.3н'!I69)/3</f>
        <v>0</v>
      </c>
      <c r="J69" s="123" t="n">
        <f aca="false">('16.1н'!J69+'16.2н'!J69+'16.3н'!J69)/3</f>
        <v>0</v>
      </c>
      <c r="K69" s="123" t="n">
        <f aca="false">('16.1н'!K69+'16.2н'!K69+'16.3н'!K69)/3</f>
        <v>0</v>
      </c>
      <c r="L69" s="123" t="n">
        <f aca="false">('16.1н'!L69+'16.2н'!L69+'16.3н'!L69)/3</f>
        <v>0</v>
      </c>
      <c r="M69" s="123" t="n">
        <f aca="false">('16.1н'!M69+'16.2н'!M69+'16.3н'!M69)/3</f>
        <v>0</v>
      </c>
      <c r="N69" s="123" t="n">
        <f aca="false">('16.1н'!N69+'16.2н'!N69+'16.3н'!N69)/3</f>
        <v>0</v>
      </c>
      <c r="O69" s="123" t="n">
        <f aca="false">('16.1н'!O69+'16.2н'!O69+'16.3н'!O69)/3</f>
        <v>0</v>
      </c>
      <c r="P69" s="123" t="n">
        <f aca="false">('16.1н'!P69+'16.2н'!P69+'16.3н'!P69)/3</f>
        <v>0</v>
      </c>
      <c r="Q69" s="123" t="n">
        <f aca="false">('16.1н'!Q69+'16.2н'!Q69+'16.3н'!Q69)/3</f>
        <v>0</v>
      </c>
      <c r="R69" s="123" t="n">
        <f aca="false">('16.1н'!B69+'16.2н'!B69+'16.3н'!B69)/3</f>
        <v>0.481198884337248</v>
      </c>
    </row>
    <row r="70" customFormat="false" ht="15.75" hidden="false" customHeight="false" outlineLevel="0" collapsed="false">
      <c r="A70" s="1" t="n">
        <v>69</v>
      </c>
      <c r="B70" s="1" t="s">
        <v>70</v>
      </c>
      <c r="C70" s="123" t="e">
        <f aca="false">('16.1н'!#ref!+'16.2н'!#ref!+'16.3н'!#ref!)/3</f>
        <v>#VALUE!</v>
      </c>
      <c r="D70" s="123" t="e">
        <f aca="false">('16.1н'!#ref!+'16.2н'!#ref!+'16.3н'!#ref!)/3</f>
        <v>#VALUE!</v>
      </c>
      <c r="E70" s="123" t="n">
        <f aca="false">('16.1н'!E70+'16.2н'!E70+'16.3н'!E70)/3</f>
        <v>0</v>
      </c>
      <c r="F70" s="123" t="n">
        <f aca="false">('16.1н'!F70+'16.2н'!F70+'16.3н'!F70)/3</f>
        <v>0</v>
      </c>
      <c r="G70" s="123" t="n">
        <f aca="false">('16.1н'!G70+'16.2н'!G70+'16.3н'!G70)/3</f>
        <v>0</v>
      </c>
      <c r="H70" s="123" t="n">
        <f aca="false">('16.1н'!H70+'16.2н'!H70+'16.3н'!H70)/3</f>
        <v>0</v>
      </c>
      <c r="I70" s="123" t="n">
        <f aca="false">('16.1н'!I70+'16.2н'!I70+'16.3н'!I70)/3</f>
        <v>0</v>
      </c>
      <c r="J70" s="123" t="n">
        <f aca="false">('16.1н'!J70+'16.2н'!J70+'16.3н'!J70)/3</f>
        <v>0</v>
      </c>
      <c r="K70" s="123" t="n">
        <f aca="false">('16.1н'!K70+'16.2н'!K70+'16.3н'!K70)/3</f>
        <v>0</v>
      </c>
      <c r="L70" s="123" t="n">
        <f aca="false">('16.1н'!L70+'16.2н'!L70+'16.3н'!L70)/3</f>
        <v>0</v>
      </c>
      <c r="M70" s="123" t="n">
        <f aca="false">('16.1н'!M70+'16.2н'!M70+'16.3н'!M70)/3</f>
        <v>0</v>
      </c>
      <c r="N70" s="123" t="n">
        <f aca="false">('16.1н'!N70+'16.2н'!N70+'16.3н'!N70)/3</f>
        <v>0</v>
      </c>
      <c r="O70" s="123" t="n">
        <f aca="false">('16.1н'!O70+'16.2н'!O70+'16.3н'!O70)/3</f>
        <v>0</v>
      </c>
      <c r="P70" s="123" t="n">
        <f aca="false">('16.1н'!P70+'16.2н'!P70+'16.3н'!P70)/3</f>
        <v>0</v>
      </c>
      <c r="Q70" s="123" t="n">
        <f aca="false">('16.1н'!Q70+'16.2н'!Q70+'16.3н'!Q70)/3</f>
        <v>0</v>
      </c>
      <c r="R70" s="123" t="n">
        <f aca="false">('16.1н'!B70+'16.2н'!B70+'16.3н'!B70)/3</f>
        <v>0.425601457281331</v>
      </c>
    </row>
    <row r="71" customFormat="false" ht="15.75" hidden="false" customHeight="false" outlineLevel="0" collapsed="false">
      <c r="A71" s="1" t="n">
        <v>70</v>
      </c>
      <c r="B71" s="1" t="s">
        <v>71</v>
      </c>
      <c r="C71" s="123" t="e">
        <f aca="false">('16.1н'!#ref!+'16.2н'!#ref!+'16.3н'!#ref!)/3</f>
        <v>#VALUE!</v>
      </c>
      <c r="D71" s="123" t="e">
        <f aca="false">('16.1н'!#ref!+'16.2н'!#ref!+'16.3н'!#ref!)/3</f>
        <v>#VALUE!</v>
      </c>
      <c r="E71" s="123" t="n">
        <f aca="false">('16.1н'!E71+'16.2н'!E71+'16.3н'!E71)/3</f>
        <v>0</v>
      </c>
      <c r="F71" s="123" t="n">
        <f aca="false">('16.1н'!F71+'16.2н'!F71+'16.3н'!F71)/3</f>
        <v>0</v>
      </c>
      <c r="G71" s="123" t="n">
        <f aca="false">('16.1н'!G71+'16.2н'!G71+'16.3н'!G71)/3</f>
        <v>0</v>
      </c>
      <c r="H71" s="123" t="n">
        <f aca="false">('16.1н'!H71+'16.2н'!H71+'16.3н'!H71)/3</f>
        <v>0</v>
      </c>
      <c r="I71" s="123" t="n">
        <f aca="false">('16.1н'!I71+'16.2н'!I71+'16.3н'!I71)/3</f>
        <v>0</v>
      </c>
      <c r="J71" s="123" t="n">
        <f aca="false">('16.1н'!J71+'16.2н'!J71+'16.3н'!J71)/3</f>
        <v>0</v>
      </c>
      <c r="K71" s="123" t="n">
        <f aca="false">('16.1н'!K71+'16.2н'!K71+'16.3н'!K71)/3</f>
        <v>0</v>
      </c>
      <c r="L71" s="123" t="n">
        <f aca="false">('16.1н'!L71+'16.2н'!L71+'16.3н'!L71)/3</f>
        <v>0</v>
      </c>
      <c r="M71" s="123" t="n">
        <f aca="false">('16.1н'!M71+'16.2н'!M71+'16.3н'!M71)/3</f>
        <v>0</v>
      </c>
      <c r="N71" s="123" t="n">
        <f aca="false">('16.1н'!N71+'16.2н'!N71+'16.3н'!N71)/3</f>
        <v>0</v>
      </c>
      <c r="O71" s="123" t="n">
        <f aca="false">('16.1н'!O71+'16.2н'!O71+'16.3н'!O71)/3</f>
        <v>0</v>
      </c>
      <c r="P71" s="123" t="n">
        <f aca="false">('16.1н'!P71+'16.2н'!P71+'16.3н'!P71)/3</f>
        <v>0</v>
      </c>
      <c r="Q71" s="123" t="n">
        <f aca="false">('16.1н'!Q71+'16.2н'!Q71+'16.3н'!Q71)/3</f>
        <v>0</v>
      </c>
      <c r="R71" s="123" t="n">
        <f aca="false">('16.1н'!B71+'16.2н'!B71+'16.3н'!B71)/3</f>
        <v>0.403316490173759</v>
      </c>
    </row>
    <row r="72" customFormat="false" ht="15.75" hidden="false" customHeight="false" outlineLevel="0" collapsed="false">
      <c r="A72" s="1" t="n">
        <v>71</v>
      </c>
      <c r="B72" s="1" t="s">
        <v>72</v>
      </c>
      <c r="C72" s="123" t="e">
        <f aca="false">('16.1н'!#ref!+'16.2н'!#ref!+'16.3н'!#ref!)/3</f>
        <v>#VALUE!</v>
      </c>
      <c r="D72" s="123" t="e">
        <f aca="false">('16.1н'!#ref!+'16.2н'!#ref!+'16.3н'!#ref!)/3</f>
        <v>#VALUE!</v>
      </c>
      <c r="E72" s="123" t="n">
        <f aca="false">('16.1н'!E72+'16.2н'!E72+'16.3н'!E72)/3</f>
        <v>0</v>
      </c>
      <c r="F72" s="123" t="n">
        <f aca="false">('16.1н'!F72+'16.2н'!F72+'16.3н'!F72)/3</f>
        <v>0</v>
      </c>
      <c r="G72" s="123" t="n">
        <f aca="false">('16.1н'!G72+'16.2н'!G72+'16.3н'!G72)/3</f>
        <v>0</v>
      </c>
      <c r="H72" s="123" t="n">
        <f aca="false">('16.1н'!H72+'16.2н'!H72+'16.3н'!H72)/3</f>
        <v>0</v>
      </c>
      <c r="I72" s="123" t="n">
        <f aca="false">('16.1н'!I72+'16.2н'!I72+'16.3н'!I72)/3</f>
        <v>0</v>
      </c>
      <c r="J72" s="123" t="n">
        <f aca="false">('16.1н'!J72+'16.2н'!J72+'16.3н'!J72)/3</f>
        <v>0</v>
      </c>
      <c r="K72" s="123" t="n">
        <f aca="false">('16.1н'!K72+'16.2н'!K72+'16.3н'!K72)/3</f>
        <v>0</v>
      </c>
      <c r="L72" s="123" t="n">
        <f aca="false">('16.1н'!L72+'16.2н'!L72+'16.3н'!L72)/3</f>
        <v>0</v>
      </c>
      <c r="M72" s="123" t="n">
        <f aca="false">('16.1н'!M72+'16.2н'!M72+'16.3н'!M72)/3</f>
        <v>0</v>
      </c>
      <c r="N72" s="123" t="n">
        <f aca="false">('16.1н'!N72+'16.2н'!N72+'16.3н'!N72)/3</f>
        <v>0</v>
      </c>
      <c r="O72" s="123" t="n">
        <f aca="false">('16.1н'!O72+'16.2н'!O72+'16.3н'!O72)/3</f>
        <v>0</v>
      </c>
      <c r="P72" s="123" t="n">
        <f aca="false">('16.1н'!P72+'16.2н'!P72+'16.3н'!P72)/3</f>
        <v>0</v>
      </c>
      <c r="Q72" s="123" t="n">
        <f aca="false">('16.1н'!Q72+'16.2н'!Q72+'16.3н'!Q72)/3</f>
        <v>0</v>
      </c>
      <c r="R72" s="123" t="n">
        <f aca="false">('16.1н'!B72+'16.2н'!B72+'16.3н'!B72)/3</f>
        <v>0.503140148395393</v>
      </c>
    </row>
    <row r="73" customFormat="false" ht="15.75" hidden="false" customHeight="false" outlineLevel="0" collapsed="false">
      <c r="A73" s="1" t="n">
        <v>72</v>
      </c>
      <c r="B73" s="1" t="s">
        <v>73</v>
      </c>
      <c r="C73" s="123" t="e">
        <f aca="false">('16.1н'!#ref!+'16.2н'!#ref!+'16.3н'!#ref!)/3</f>
        <v>#VALUE!</v>
      </c>
      <c r="D73" s="123" t="e">
        <f aca="false">('16.1н'!#ref!+'16.2н'!#ref!+'16.3н'!#ref!)/3</f>
        <v>#VALUE!</v>
      </c>
      <c r="E73" s="123" t="n">
        <f aca="false">('16.1н'!E73+'16.2н'!E73+'16.3н'!E73)/3</f>
        <v>0</v>
      </c>
      <c r="F73" s="123" t="n">
        <f aca="false">('16.1н'!F73+'16.2н'!F73+'16.3н'!F73)/3</f>
        <v>0</v>
      </c>
      <c r="G73" s="123" t="n">
        <f aca="false">('16.1н'!G73+'16.2н'!G73+'16.3н'!G73)/3</f>
        <v>0</v>
      </c>
      <c r="H73" s="123" t="n">
        <f aca="false">('16.1н'!H73+'16.2н'!H73+'16.3н'!H73)/3</f>
        <v>0</v>
      </c>
      <c r="I73" s="123" t="n">
        <f aca="false">('16.1н'!I73+'16.2н'!I73+'16.3н'!I73)/3</f>
        <v>0</v>
      </c>
      <c r="J73" s="123" t="n">
        <f aca="false">('16.1н'!J73+'16.2н'!J73+'16.3н'!J73)/3</f>
        <v>0</v>
      </c>
      <c r="K73" s="123" t="n">
        <f aca="false">('16.1н'!K73+'16.2н'!K73+'16.3н'!K73)/3</f>
        <v>0</v>
      </c>
      <c r="L73" s="123" t="n">
        <f aca="false">('16.1н'!L73+'16.2н'!L73+'16.3н'!L73)/3</f>
        <v>0</v>
      </c>
      <c r="M73" s="123" t="n">
        <f aca="false">('16.1н'!M73+'16.2н'!M73+'16.3н'!M73)/3</f>
        <v>0</v>
      </c>
      <c r="N73" s="123" t="n">
        <f aca="false">('16.1н'!N73+'16.2н'!N73+'16.3н'!N73)/3</f>
        <v>0</v>
      </c>
      <c r="O73" s="123" t="n">
        <f aca="false">('16.1н'!O73+'16.2н'!O73+'16.3н'!O73)/3</f>
        <v>0</v>
      </c>
      <c r="P73" s="123" t="n">
        <f aca="false">('16.1н'!P73+'16.2н'!P73+'16.3н'!P73)/3</f>
        <v>0</v>
      </c>
      <c r="Q73" s="123" t="n">
        <f aca="false">('16.1н'!Q73+'16.2н'!Q73+'16.3н'!Q73)/3</f>
        <v>0</v>
      </c>
      <c r="R73" s="123" t="n">
        <f aca="false">('16.1н'!B73+'16.2н'!B73+'16.3н'!B73)/3</f>
        <v>0.397606692822193</v>
      </c>
    </row>
    <row r="74" customFormat="false" ht="15.75" hidden="false" customHeight="false" outlineLevel="0" collapsed="false">
      <c r="A74" s="1" t="n">
        <v>73</v>
      </c>
      <c r="B74" s="1" t="s">
        <v>74</v>
      </c>
      <c r="C74" s="123" t="e">
        <f aca="false">('16.1н'!#ref!+'16.2н'!#ref!+'16.3н'!#ref!)/3</f>
        <v>#VALUE!</v>
      </c>
      <c r="D74" s="123" t="e">
        <f aca="false">('16.1н'!#ref!+'16.2н'!#ref!+'16.3н'!#ref!)/3</f>
        <v>#VALUE!</v>
      </c>
      <c r="E74" s="123" t="n">
        <f aca="false">('16.1н'!E74+'16.2н'!E74+'16.3н'!E74)/3</f>
        <v>0</v>
      </c>
      <c r="F74" s="123" t="n">
        <f aca="false">('16.1н'!F74+'16.2н'!F74+'16.3н'!F74)/3</f>
        <v>0</v>
      </c>
      <c r="G74" s="123" t="n">
        <f aca="false">('16.1н'!G74+'16.2н'!G74+'16.3н'!G74)/3</f>
        <v>0</v>
      </c>
      <c r="H74" s="123" t="n">
        <f aca="false">('16.1н'!H74+'16.2н'!H74+'16.3н'!H74)/3</f>
        <v>0</v>
      </c>
      <c r="I74" s="123" t="n">
        <f aca="false">('16.1н'!I74+'16.2н'!I74+'16.3н'!I74)/3</f>
        <v>0</v>
      </c>
      <c r="J74" s="123" t="n">
        <f aca="false">('16.1н'!J74+'16.2н'!J74+'16.3н'!J74)/3</f>
        <v>0</v>
      </c>
      <c r="K74" s="123" t="n">
        <f aca="false">('16.1н'!K74+'16.2н'!K74+'16.3н'!K74)/3</f>
        <v>0</v>
      </c>
      <c r="L74" s="123" t="n">
        <f aca="false">('16.1н'!L74+'16.2н'!L74+'16.3н'!L74)/3</f>
        <v>0</v>
      </c>
      <c r="M74" s="123" t="n">
        <f aca="false">('16.1н'!M74+'16.2н'!M74+'16.3н'!M74)/3</f>
        <v>0</v>
      </c>
      <c r="N74" s="123" t="n">
        <f aca="false">('16.1н'!N74+'16.2н'!N74+'16.3н'!N74)/3</f>
        <v>0</v>
      </c>
      <c r="O74" s="123" t="n">
        <f aca="false">('16.1н'!O74+'16.2н'!O74+'16.3н'!O74)/3</f>
        <v>0</v>
      </c>
      <c r="P74" s="123" t="n">
        <f aca="false">('16.1н'!P74+'16.2н'!P74+'16.3н'!P74)/3</f>
        <v>0</v>
      </c>
      <c r="Q74" s="123" t="n">
        <f aca="false">('16.1н'!Q74+'16.2н'!Q74+'16.3н'!Q74)/3</f>
        <v>0</v>
      </c>
      <c r="R74" s="123" t="n">
        <f aca="false">('16.1н'!B74+'16.2н'!B74+'16.3н'!B74)/3</f>
        <v>0.435763498869477</v>
      </c>
    </row>
    <row r="75" customFormat="false" ht="15.75" hidden="false" customHeight="false" outlineLevel="0" collapsed="false">
      <c r="A75" s="1" t="n">
        <v>74</v>
      </c>
      <c r="B75" s="1" t="s">
        <v>75</v>
      </c>
      <c r="C75" s="123" t="e">
        <f aca="false">('16.1н'!#ref!+'16.2н'!#ref!+'16.3н'!#ref!)/3</f>
        <v>#VALUE!</v>
      </c>
      <c r="D75" s="123" t="e">
        <f aca="false">('16.1н'!#ref!+'16.2н'!#ref!+'16.3н'!#ref!)/3</f>
        <v>#VALUE!</v>
      </c>
      <c r="E75" s="123" t="n">
        <f aca="false">('16.1н'!E75+'16.2н'!E75+'16.3н'!E75)/3</f>
        <v>0</v>
      </c>
      <c r="F75" s="123" t="n">
        <f aca="false">('16.1н'!F75+'16.2н'!F75+'16.3н'!F75)/3</f>
        <v>0</v>
      </c>
      <c r="G75" s="123" t="n">
        <f aca="false">('16.1н'!G75+'16.2н'!G75+'16.3н'!G75)/3</f>
        <v>0</v>
      </c>
      <c r="H75" s="123" t="n">
        <f aca="false">('16.1н'!H75+'16.2н'!H75+'16.3н'!H75)/3</f>
        <v>0</v>
      </c>
      <c r="I75" s="123" t="n">
        <f aca="false">('16.1н'!I75+'16.2н'!I75+'16.3н'!I75)/3</f>
        <v>0</v>
      </c>
      <c r="J75" s="123" t="n">
        <f aca="false">('16.1н'!J75+'16.2н'!J75+'16.3н'!J75)/3</f>
        <v>0</v>
      </c>
      <c r="K75" s="123" t="n">
        <f aca="false">('16.1н'!K75+'16.2н'!K75+'16.3н'!K75)/3</f>
        <v>0</v>
      </c>
      <c r="L75" s="123" t="n">
        <f aca="false">('16.1н'!L75+'16.2н'!L75+'16.3н'!L75)/3</f>
        <v>0</v>
      </c>
      <c r="M75" s="123" t="n">
        <f aca="false">('16.1н'!M75+'16.2н'!M75+'16.3н'!M75)/3</f>
        <v>0</v>
      </c>
      <c r="N75" s="123" t="n">
        <f aca="false">('16.1н'!N75+'16.2н'!N75+'16.3н'!N75)/3</f>
        <v>0</v>
      </c>
      <c r="O75" s="123" t="n">
        <f aca="false">('16.1н'!O75+'16.2н'!O75+'16.3н'!O75)/3</f>
        <v>0</v>
      </c>
      <c r="P75" s="123" t="n">
        <f aca="false">('16.1н'!P75+'16.2н'!P75+'16.3н'!P75)/3</f>
        <v>0</v>
      </c>
      <c r="Q75" s="123" t="n">
        <f aca="false">('16.1н'!Q75+'16.2н'!Q75+'16.3н'!Q75)/3</f>
        <v>0</v>
      </c>
      <c r="R75" s="123" t="n">
        <f aca="false">('16.1н'!B75+'16.2н'!B75+'16.3н'!B75)/3</f>
        <v>0.477571758986163</v>
      </c>
    </row>
    <row r="76" customFormat="false" ht="15.75" hidden="false" customHeight="false" outlineLevel="0" collapsed="false">
      <c r="A76" s="1" t="n">
        <v>75</v>
      </c>
      <c r="B76" s="1" t="s">
        <v>76</v>
      </c>
      <c r="C76" s="123" t="e">
        <f aca="false">('16.1н'!#ref!+'16.2н'!#ref!+'16.3н'!#ref!)/3</f>
        <v>#VALUE!</v>
      </c>
      <c r="D76" s="123" t="e">
        <f aca="false">('16.1н'!#ref!+'16.2н'!#ref!+'16.3н'!#ref!)/3</f>
        <v>#VALUE!</v>
      </c>
      <c r="E76" s="123" t="n">
        <f aca="false">('16.1н'!E76+'16.2н'!E76+'16.3н'!E76)/3</f>
        <v>0</v>
      </c>
      <c r="F76" s="123" t="n">
        <f aca="false">('16.1н'!F76+'16.2н'!F76+'16.3н'!F76)/3</f>
        <v>0</v>
      </c>
      <c r="G76" s="123" t="n">
        <f aca="false">('16.1н'!G76+'16.2н'!G76+'16.3н'!G76)/3</f>
        <v>0</v>
      </c>
      <c r="H76" s="123" t="n">
        <f aca="false">('16.1н'!H76+'16.2н'!H76+'16.3н'!H76)/3</f>
        <v>0</v>
      </c>
      <c r="I76" s="123" t="n">
        <f aca="false">('16.1н'!I76+'16.2н'!I76+'16.3н'!I76)/3</f>
        <v>0</v>
      </c>
      <c r="J76" s="123" t="n">
        <f aca="false">('16.1н'!J76+'16.2н'!J76+'16.3н'!J76)/3</f>
        <v>0</v>
      </c>
      <c r="K76" s="123" t="n">
        <f aca="false">('16.1н'!K76+'16.2н'!K76+'16.3н'!K76)/3</f>
        <v>0</v>
      </c>
      <c r="L76" s="123" t="n">
        <f aca="false">('16.1н'!L76+'16.2н'!L76+'16.3н'!L76)/3</f>
        <v>0</v>
      </c>
      <c r="M76" s="123" t="n">
        <f aca="false">('16.1н'!M76+'16.2н'!M76+'16.3н'!M76)/3</f>
        <v>0</v>
      </c>
      <c r="N76" s="123" t="n">
        <f aca="false">('16.1н'!N76+'16.2н'!N76+'16.3н'!N76)/3</f>
        <v>0</v>
      </c>
      <c r="O76" s="123" t="n">
        <f aca="false">('16.1н'!O76+'16.2н'!O76+'16.3н'!O76)/3</f>
        <v>0</v>
      </c>
      <c r="P76" s="123" t="n">
        <f aca="false">('16.1н'!P76+'16.2н'!P76+'16.3н'!P76)/3</f>
        <v>0</v>
      </c>
      <c r="Q76" s="123" t="n">
        <f aca="false">('16.1н'!Q76+'16.2н'!Q76+'16.3н'!Q76)/3</f>
        <v>0</v>
      </c>
      <c r="R76" s="123" t="n">
        <f aca="false">('16.1н'!B76+'16.2н'!B76+'16.3н'!B76)/3</f>
        <v>0.396863883714124</v>
      </c>
    </row>
    <row r="77" customFormat="false" ht="15.75" hidden="false" customHeight="false" outlineLevel="0" collapsed="false">
      <c r="A77" s="1" t="n">
        <v>76</v>
      </c>
      <c r="B77" s="1" t="s">
        <v>77</v>
      </c>
      <c r="C77" s="123" t="e">
        <f aca="false">('16.1н'!#ref!+'16.2н'!#ref!+'16.3н'!#ref!)/3</f>
        <v>#VALUE!</v>
      </c>
      <c r="D77" s="123" t="e">
        <f aca="false">('16.1н'!#ref!+'16.2н'!#ref!+'16.3н'!#ref!)/3</f>
        <v>#VALUE!</v>
      </c>
      <c r="E77" s="123" t="n">
        <f aca="false">('16.1н'!E77+'16.2н'!E77+'16.3н'!E77)/3</f>
        <v>0</v>
      </c>
      <c r="F77" s="123" t="n">
        <f aca="false">('16.1н'!F77+'16.2н'!F77+'16.3н'!F77)/3</f>
        <v>0</v>
      </c>
      <c r="G77" s="123" t="n">
        <f aca="false">('16.1н'!G77+'16.2н'!G77+'16.3н'!G77)/3</f>
        <v>0</v>
      </c>
      <c r="H77" s="123" t="n">
        <f aca="false">('16.1н'!H77+'16.2н'!H77+'16.3н'!H77)/3</f>
        <v>0</v>
      </c>
      <c r="I77" s="123" t="n">
        <f aca="false">('16.1н'!I77+'16.2н'!I77+'16.3н'!I77)/3</f>
        <v>0</v>
      </c>
      <c r="J77" s="123" t="n">
        <f aca="false">('16.1н'!J77+'16.2н'!J77+'16.3н'!J77)/3</f>
        <v>0</v>
      </c>
      <c r="K77" s="123" t="n">
        <f aca="false">('16.1н'!K77+'16.2н'!K77+'16.3н'!K77)/3</f>
        <v>0</v>
      </c>
      <c r="L77" s="123" t="n">
        <f aca="false">('16.1н'!L77+'16.2н'!L77+'16.3н'!L77)/3</f>
        <v>0</v>
      </c>
      <c r="M77" s="123" t="n">
        <f aca="false">('16.1н'!M77+'16.2н'!M77+'16.3н'!M77)/3</f>
        <v>0</v>
      </c>
      <c r="N77" s="123" t="n">
        <f aca="false">('16.1н'!N77+'16.2н'!N77+'16.3н'!N77)/3</f>
        <v>0</v>
      </c>
      <c r="O77" s="123" t="n">
        <f aca="false">('16.1н'!O77+'16.2н'!O77+'16.3н'!O77)/3</f>
        <v>0</v>
      </c>
      <c r="P77" s="123" t="n">
        <f aca="false">('16.1н'!P77+'16.2н'!P77+'16.3н'!P77)/3</f>
        <v>0</v>
      </c>
      <c r="Q77" s="123" t="n">
        <f aca="false">('16.1н'!Q77+'16.2н'!Q77+'16.3н'!Q77)/3</f>
        <v>0</v>
      </c>
      <c r="R77" s="123" t="n">
        <f aca="false">('16.1н'!B77+'16.2н'!B77+'16.3н'!B77)/3</f>
        <v>0.40409717474688</v>
      </c>
    </row>
    <row r="78" customFormat="false" ht="15.75" hidden="false" customHeight="false" outlineLevel="0" collapsed="false">
      <c r="A78" s="1" t="n">
        <v>77</v>
      </c>
      <c r="B78" s="1" t="s">
        <v>78</v>
      </c>
      <c r="C78" s="123" t="e">
        <f aca="false">('16.1н'!#ref!+'16.2н'!#ref!+'16.3н'!#ref!)/3</f>
        <v>#VALUE!</v>
      </c>
      <c r="D78" s="123" t="e">
        <f aca="false">('16.1н'!#ref!+'16.2н'!#ref!+'16.3н'!#ref!)/3</f>
        <v>#VALUE!</v>
      </c>
      <c r="E78" s="123" t="n">
        <f aca="false">('16.1н'!E78+'16.2н'!E78+'16.3н'!E78)/3</f>
        <v>0</v>
      </c>
      <c r="F78" s="123" t="n">
        <f aca="false">('16.1н'!F78+'16.2н'!F78+'16.3н'!F78)/3</f>
        <v>0</v>
      </c>
      <c r="G78" s="123" t="n">
        <f aca="false">('16.1н'!G78+'16.2н'!G78+'16.3н'!G78)/3</f>
        <v>0</v>
      </c>
      <c r="H78" s="123" t="n">
        <f aca="false">('16.1н'!H78+'16.2н'!H78+'16.3н'!H78)/3</f>
        <v>0</v>
      </c>
      <c r="I78" s="123" t="n">
        <f aca="false">('16.1н'!I78+'16.2н'!I78+'16.3н'!I78)/3</f>
        <v>0</v>
      </c>
      <c r="J78" s="123" t="n">
        <f aca="false">('16.1н'!J78+'16.2н'!J78+'16.3н'!J78)/3</f>
        <v>0</v>
      </c>
      <c r="K78" s="123" t="n">
        <f aca="false">('16.1н'!K78+'16.2н'!K78+'16.3н'!K78)/3</f>
        <v>0</v>
      </c>
      <c r="L78" s="123" t="n">
        <f aca="false">('16.1н'!L78+'16.2н'!L78+'16.3н'!L78)/3</f>
        <v>0</v>
      </c>
      <c r="M78" s="123" t="n">
        <f aca="false">('16.1н'!M78+'16.2н'!M78+'16.3н'!M78)/3</f>
        <v>0</v>
      </c>
      <c r="N78" s="123" t="n">
        <f aca="false">('16.1н'!N78+'16.2н'!N78+'16.3н'!N78)/3</f>
        <v>0</v>
      </c>
      <c r="O78" s="123" t="n">
        <f aca="false">('16.1н'!O78+'16.2н'!O78+'16.3н'!O78)/3</f>
        <v>0</v>
      </c>
      <c r="P78" s="123" t="n">
        <f aca="false">('16.1н'!P78+'16.2н'!P78+'16.3н'!P78)/3</f>
        <v>0</v>
      </c>
      <c r="Q78" s="123" t="n">
        <f aca="false">('16.1н'!Q78+'16.2н'!Q78+'16.3н'!Q78)/3</f>
        <v>0</v>
      </c>
      <c r="R78" s="123" t="n">
        <f aca="false">('16.1н'!B78+'16.2н'!B78+'16.3н'!B78)/3</f>
        <v>0.364483379175774</v>
      </c>
    </row>
    <row r="79" customFormat="false" ht="15.75" hidden="false" customHeight="false" outlineLevel="0" collapsed="false">
      <c r="A79" s="1" t="n">
        <v>78</v>
      </c>
      <c r="B79" s="1" t="s">
        <v>79</v>
      </c>
      <c r="C79" s="123" t="e">
        <f aca="false">('16.1н'!#ref!+'16.2н'!#ref!+'16.3н'!#ref!)/3</f>
        <v>#VALUE!</v>
      </c>
      <c r="D79" s="123" t="e">
        <f aca="false">('16.1н'!#ref!+'16.2н'!#ref!+'16.3н'!#ref!)/3</f>
        <v>#VALUE!</v>
      </c>
      <c r="E79" s="123" t="n">
        <f aca="false">('16.1н'!E79+'16.2н'!E79+'16.3н'!E79)/3</f>
        <v>0</v>
      </c>
      <c r="F79" s="123" t="n">
        <f aca="false">('16.1н'!F79+'16.2н'!F79+'16.3н'!F79)/3</f>
        <v>0</v>
      </c>
      <c r="G79" s="123" t="n">
        <f aca="false">('16.1н'!G79+'16.2н'!G79+'16.3н'!G79)/3</f>
        <v>0</v>
      </c>
      <c r="H79" s="123" t="n">
        <f aca="false">('16.1н'!H79+'16.2н'!H79+'16.3н'!H79)/3</f>
        <v>0</v>
      </c>
      <c r="I79" s="123" t="n">
        <f aca="false">('16.1н'!I79+'16.2н'!I79+'16.3н'!I79)/3</f>
        <v>0</v>
      </c>
      <c r="J79" s="123" t="n">
        <f aca="false">('16.1н'!J79+'16.2н'!J79+'16.3н'!J79)/3</f>
        <v>0</v>
      </c>
      <c r="K79" s="123" t="n">
        <f aca="false">('16.1н'!K79+'16.2н'!K79+'16.3н'!K79)/3</f>
        <v>0</v>
      </c>
      <c r="L79" s="123" t="n">
        <f aca="false">('16.1н'!L79+'16.2н'!L79+'16.3н'!L79)/3</f>
        <v>0</v>
      </c>
      <c r="M79" s="123" t="n">
        <f aca="false">('16.1н'!M79+'16.2н'!M79+'16.3н'!M79)/3</f>
        <v>0</v>
      </c>
      <c r="N79" s="123" t="n">
        <f aca="false">('16.1н'!N79+'16.2н'!N79+'16.3н'!N79)/3</f>
        <v>0</v>
      </c>
      <c r="O79" s="123" t="n">
        <f aca="false">('16.1н'!O79+'16.2н'!O79+'16.3н'!O79)/3</f>
        <v>0</v>
      </c>
      <c r="P79" s="123" t="n">
        <f aca="false">('16.1н'!P79+'16.2н'!P79+'16.3н'!P79)/3</f>
        <v>0</v>
      </c>
      <c r="Q79" s="123" t="n">
        <f aca="false">('16.1н'!Q79+'16.2н'!Q79+'16.3н'!Q79)/3</f>
        <v>0</v>
      </c>
      <c r="R79" s="123" t="n">
        <f aca="false">('16.1н'!B79+'16.2н'!B79+'16.3н'!B79)/3</f>
        <v>0.36701436016605</v>
      </c>
    </row>
    <row r="80" customFormat="false" ht="15.75" hidden="false" customHeight="false" outlineLevel="0" collapsed="false">
      <c r="A80" s="1" t="n">
        <v>79</v>
      </c>
      <c r="B80" s="1" t="s">
        <v>80</v>
      </c>
      <c r="C80" s="123" t="e">
        <f aca="false">('16.1н'!#ref!+'16.2н'!#ref!+'16.3н'!#ref!)/3</f>
        <v>#VALUE!</v>
      </c>
      <c r="D80" s="123" t="e">
        <f aca="false">('16.1н'!#ref!+'16.2н'!#ref!+'16.3н'!#ref!)/3</f>
        <v>#VALUE!</v>
      </c>
      <c r="E80" s="123" t="n">
        <f aca="false">('16.1н'!E80+'16.2н'!E80+'16.3н'!E80)/3</f>
        <v>0</v>
      </c>
      <c r="F80" s="123" t="n">
        <f aca="false">('16.1н'!F80+'16.2н'!F80+'16.3н'!F80)/3</f>
        <v>0</v>
      </c>
      <c r="G80" s="123" t="n">
        <f aca="false">('16.1н'!G80+'16.2н'!G80+'16.3н'!G80)/3</f>
        <v>0</v>
      </c>
      <c r="H80" s="123" t="n">
        <f aca="false">('16.1н'!H80+'16.2н'!H80+'16.3н'!H80)/3</f>
        <v>0</v>
      </c>
      <c r="I80" s="123" t="n">
        <f aca="false">('16.1н'!I80+'16.2н'!I80+'16.3н'!I80)/3</f>
        <v>0</v>
      </c>
      <c r="J80" s="123" t="n">
        <f aca="false">('16.1н'!J80+'16.2н'!J80+'16.3н'!J80)/3</f>
        <v>0</v>
      </c>
      <c r="K80" s="123" t="n">
        <f aca="false">('16.1н'!K80+'16.2н'!K80+'16.3н'!K80)/3</f>
        <v>0</v>
      </c>
      <c r="L80" s="123" t="n">
        <f aca="false">('16.1н'!L80+'16.2н'!L80+'16.3н'!L80)/3</f>
        <v>0</v>
      </c>
      <c r="M80" s="123" t="n">
        <f aca="false">('16.1н'!M80+'16.2н'!M80+'16.3н'!M80)/3</f>
        <v>0</v>
      </c>
      <c r="N80" s="123" t="n">
        <f aca="false">('16.1н'!N80+'16.2н'!N80+'16.3н'!N80)/3</f>
        <v>0</v>
      </c>
      <c r="O80" s="123" t="n">
        <f aca="false">('16.1н'!O80+'16.2н'!O80+'16.3н'!O80)/3</f>
        <v>0</v>
      </c>
      <c r="P80" s="123" t="n">
        <f aca="false">('16.1н'!P80+'16.2н'!P80+'16.3н'!P80)/3</f>
        <v>0</v>
      </c>
      <c r="Q80" s="123" t="n">
        <f aca="false">('16.1н'!Q80+'16.2н'!Q80+'16.3н'!Q80)/3</f>
        <v>0</v>
      </c>
      <c r="R80" s="123" t="n">
        <f aca="false">('16.1н'!B80+'16.2н'!B80+'16.3н'!B80)/3</f>
        <v>0.370720661641158</v>
      </c>
    </row>
    <row r="81" customFormat="false" ht="15.75" hidden="false" customHeight="false" outlineLevel="0" collapsed="false">
      <c r="A81" s="1" t="n">
        <v>80</v>
      </c>
      <c r="B81" s="1" t="s">
        <v>81</v>
      </c>
      <c r="C81" s="123" t="e">
        <f aca="false">('16.1н'!#ref!+'16.2н'!#ref!+'16.3н'!#ref!)/3</f>
        <v>#VALUE!</v>
      </c>
      <c r="D81" s="123" t="e">
        <f aca="false">('16.1н'!#ref!+'16.2н'!#ref!+'16.3н'!#ref!)/3</f>
        <v>#VALUE!</v>
      </c>
      <c r="E81" s="123" t="n">
        <f aca="false">('16.1н'!E81+'16.2н'!E81+'16.3н'!E81)/3</f>
        <v>0</v>
      </c>
      <c r="F81" s="123" t="n">
        <f aca="false">('16.1н'!F81+'16.2н'!F81+'16.3н'!F81)/3</f>
        <v>0</v>
      </c>
      <c r="G81" s="123" t="n">
        <f aca="false">('16.1н'!G81+'16.2н'!G81+'16.3н'!G81)/3</f>
        <v>0</v>
      </c>
      <c r="H81" s="123" t="n">
        <f aca="false">('16.1н'!H81+'16.2н'!H81+'16.3н'!H81)/3</f>
        <v>0</v>
      </c>
      <c r="I81" s="123" t="n">
        <f aca="false">('16.1н'!I81+'16.2н'!I81+'16.3н'!I81)/3</f>
        <v>0</v>
      </c>
      <c r="J81" s="123" t="n">
        <f aca="false">('16.1н'!J81+'16.2н'!J81+'16.3н'!J81)/3</f>
        <v>0</v>
      </c>
      <c r="K81" s="123" t="n">
        <f aca="false">('16.1н'!K81+'16.2н'!K81+'16.3н'!K81)/3</f>
        <v>0</v>
      </c>
      <c r="L81" s="123" t="n">
        <f aca="false">('16.1н'!L81+'16.2н'!L81+'16.3н'!L81)/3</f>
        <v>0</v>
      </c>
      <c r="M81" s="123" t="n">
        <f aca="false">('16.1н'!M81+'16.2н'!M81+'16.3н'!M81)/3</f>
        <v>0</v>
      </c>
      <c r="N81" s="123" t="n">
        <f aca="false">('16.1н'!N81+'16.2н'!N81+'16.3н'!N81)/3</f>
        <v>0</v>
      </c>
      <c r="O81" s="123" t="n">
        <f aca="false">('16.1н'!O81+'16.2н'!O81+'16.3н'!O81)/3</f>
        <v>0</v>
      </c>
      <c r="P81" s="123" t="n">
        <f aca="false">('16.1н'!P81+'16.2н'!P81+'16.3н'!P81)/3</f>
        <v>0</v>
      </c>
      <c r="Q81" s="123" t="n">
        <f aca="false">('16.1н'!Q81+'16.2н'!Q81+'16.3н'!Q81)/3</f>
        <v>0</v>
      </c>
      <c r="R81" s="123" t="n">
        <f aca="false">('16.1н'!B81+'16.2н'!B81+'16.3н'!B81)/3</f>
        <v>0.511499573162418</v>
      </c>
    </row>
    <row r="82" customFormat="false" ht="15.75" hidden="false" customHeight="false" outlineLevel="0" collapsed="false">
      <c r="A82" s="1" t="n">
        <v>81</v>
      </c>
      <c r="B82" s="1" t="s">
        <v>82</v>
      </c>
      <c r="C82" s="123" t="e">
        <f aca="false">('16.1н'!#ref!+'16.2н'!#ref!+'16.3н'!#ref!)/3</f>
        <v>#VALUE!</v>
      </c>
      <c r="D82" s="123" t="e">
        <f aca="false">('16.1н'!#ref!+'16.2н'!#ref!+'16.3н'!#ref!)/3</f>
        <v>#VALUE!</v>
      </c>
      <c r="E82" s="123" t="n">
        <f aca="false">('16.1н'!E82+'16.2н'!E82+'16.3н'!E82)/3</f>
        <v>0</v>
      </c>
      <c r="F82" s="123" t="n">
        <f aca="false">('16.1н'!F82+'16.2н'!F82+'16.3н'!F82)/3</f>
        <v>0</v>
      </c>
      <c r="G82" s="123" t="n">
        <f aca="false">('16.1н'!G82+'16.2н'!G82+'16.3н'!G82)/3</f>
        <v>0</v>
      </c>
      <c r="H82" s="123" t="n">
        <f aca="false">('16.1н'!H82+'16.2н'!H82+'16.3н'!H82)/3</f>
        <v>0</v>
      </c>
      <c r="I82" s="123" t="n">
        <f aca="false">('16.1н'!I82+'16.2н'!I82+'16.3н'!I82)/3</f>
        <v>0</v>
      </c>
      <c r="J82" s="123" t="n">
        <f aca="false">('16.1н'!J82+'16.2н'!J82+'16.3н'!J82)/3</f>
        <v>0</v>
      </c>
      <c r="K82" s="123" t="n">
        <f aca="false">('16.1н'!K82+'16.2н'!K82+'16.3н'!K82)/3</f>
        <v>0</v>
      </c>
      <c r="L82" s="123" t="n">
        <f aca="false">('16.1н'!L82+'16.2н'!L82+'16.3н'!L82)/3</f>
        <v>0</v>
      </c>
      <c r="M82" s="123" t="n">
        <f aca="false">('16.1н'!M82+'16.2н'!M82+'16.3н'!M82)/3</f>
        <v>0</v>
      </c>
      <c r="N82" s="123" t="n">
        <f aca="false">('16.1н'!N82+'16.2н'!N82+'16.3н'!N82)/3</f>
        <v>0</v>
      </c>
      <c r="O82" s="123" t="n">
        <f aca="false">('16.1н'!O82+'16.2н'!O82+'16.3н'!O82)/3</f>
        <v>0</v>
      </c>
      <c r="P82" s="123" t="n">
        <f aca="false">('16.1н'!P82+'16.2н'!P82+'16.3н'!P82)/3</f>
        <v>0</v>
      </c>
      <c r="Q82" s="123" t="n">
        <f aca="false">('16.1н'!Q82+'16.2н'!Q82+'16.3н'!Q82)/3</f>
        <v>0</v>
      </c>
      <c r="R82" s="123" t="n">
        <f aca="false">('16.1н'!B82+'16.2н'!B82+'16.3н'!B82)/3</f>
        <v>0.301888400591354</v>
      </c>
    </row>
    <row r="83" customFormat="false" ht="15.75" hidden="false" customHeight="false" outlineLevel="0" collapsed="false">
      <c r="A83" s="1" t="n">
        <v>82</v>
      </c>
      <c r="B83" s="1" t="s">
        <v>83</v>
      </c>
      <c r="C83" s="123" t="e">
        <f aca="false">('16.1н'!#ref!+'16.2н'!#ref!+'16.3н'!#ref!)/3</f>
        <v>#VALUE!</v>
      </c>
      <c r="D83" s="123" t="e">
        <f aca="false">('16.1н'!#ref!+'16.2н'!#ref!+'16.3н'!#ref!)/3</f>
        <v>#VALUE!</v>
      </c>
      <c r="E83" s="123" t="n">
        <f aca="false">('16.1н'!E83+'16.2н'!E83+'16.3н'!E83)/3</f>
        <v>0</v>
      </c>
      <c r="F83" s="123" t="n">
        <f aca="false">('16.1н'!F83+'16.2н'!F83+'16.3н'!F83)/3</f>
        <v>0</v>
      </c>
      <c r="G83" s="123" t="n">
        <f aca="false">('16.1н'!G83+'16.2н'!G83+'16.3н'!G83)/3</f>
        <v>0</v>
      </c>
      <c r="H83" s="123" t="n">
        <f aca="false">('16.1н'!H83+'16.2н'!H83+'16.3н'!H83)/3</f>
        <v>0</v>
      </c>
      <c r="I83" s="123" t="n">
        <f aca="false">('16.1н'!I83+'16.2н'!I83+'16.3н'!I83)/3</f>
        <v>0</v>
      </c>
      <c r="J83" s="123" t="n">
        <f aca="false">('16.1н'!J83+'16.2н'!J83+'16.3н'!J83)/3</f>
        <v>0</v>
      </c>
      <c r="K83" s="123" t="n">
        <f aca="false">('16.1н'!K83+'16.2н'!K83+'16.3н'!K83)/3</f>
        <v>0</v>
      </c>
      <c r="L83" s="123" t="n">
        <f aca="false">('16.1н'!L83+'16.2н'!L83+'16.3н'!L83)/3</f>
        <v>0</v>
      </c>
      <c r="M83" s="123" t="n">
        <f aca="false">('16.1н'!M83+'16.2н'!M83+'16.3н'!M83)/3</f>
        <v>0</v>
      </c>
      <c r="N83" s="123" t="n">
        <f aca="false">('16.1н'!N83+'16.2н'!N83+'16.3н'!N83)/3</f>
        <v>0</v>
      </c>
      <c r="O83" s="123" t="n">
        <f aca="false">('16.1н'!O83+'16.2н'!O83+'16.3н'!O83)/3</f>
        <v>0</v>
      </c>
      <c r="P83" s="123" t="n">
        <f aca="false">('16.1н'!P83+'16.2н'!P83+'16.3н'!P83)/3</f>
        <v>0</v>
      </c>
      <c r="Q83" s="123" t="n">
        <f aca="false">('16.1н'!Q83+'16.2н'!Q83+'16.3н'!Q83)/3</f>
        <v>0</v>
      </c>
      <c r="R83" s="123" t="n">
        <f aca="false">('16.1н'!B83+'16.2н'!B83+'16.3н'!B83)/3</f>
        <v>0.334180350920612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C83 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0"/>
  </cols>
  <sheetData>
    <row r="1" customFormat="false" ht="18.75" hidden="false" customHeight="true" outlineLevel="0" collapsed="false">
      <c r="A1" s="170"/>
    </row>
    <row r="6" customFormat="false" ht="15" hidden="false" customHeight="false" outlineLevel="0" collapsed="false">
      <c r="A6" s="17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7E4BD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1" sqref="C1:C83 R2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"/>
    <col collapsed="false" customWidth="true" hidden="true" outlineLevel="0" max="14" min="6" style="0" width="10.16"/>
  </cols>
  <sheetData>
    <row r="1" customFormat="false" ht="15" hidden="false" customHeight="false" outlineLevel="0" collapsed="false">
      <c r="B1" s="0" t="n">
        <v>2005</v>
      </c>
      <c r="C1" s="0" t="n">
        <v>2006</v>
      </c>
      <c r="D1" s="0" t="n">
        <v>2007</v>
      </c>
      <c r="E1" s="0" t="n">
        <v>2008</v>
      </c>
      <c r="F1" s="0" t="n">
        <v>2009</v>
      </c>
      <c r="G1" s="9" t="n">
        <v>2010</v>
      </c>
      <c r="H1" s="9" t="n">
        <v>2011</v>
      </c>
      <c r="I1" s="9" t="n">
        <v>2012</v>
      </c>
      <c r="J1" s="9" t="n">
        <v>2013</v>
      </c>
      <c r="K1" s="9" t="n">
        <v>2014</v>
      </c>
      <c r="L1" s="9" t="n">
        <v>2015</v>
      </c>
      <c r="M1" s="9" t="n">
        <v>2016</v>
      </c>
      <c r="N1" s="56" t="n">
        <v>2017</v>
      </c>
      <c r="O1" s="9" t="n">
        <v>2018</v>
      </c>
      <c r="P1" s="9" t="n">
        <v>2019</v>
      </c>
      <c r="Q1" s="9" t="n">
        <v>2020</v>
      </c>
    </row>
    <row r="2" customFormat="false" ht="15" hidden="false" customHeight="false" outlineLevel="0" collapsed="false">
      <c r="A2" s="0" t="s">
        <v>2</v>
      </c>
      <c r="B2" s="25" t="n">
        <v>13641</v>
      </c>
      <c r="C2" s="25" t="n">
        <v>17409</v>
      </c>
      <c r="D2" s="25" t="n">
        <v>22575</v>
      </c>
      <c r="E2" s="25" t="n">
        <v>30666</v>
      </c>
      <c r="F2" s="25" t="n">
        <v>37793</v>
      </c>
      <c r="G2" s="25" t="n">
        <v>44437</v>
      </c>
      <c r="H2" s="25" t="n">
        <v>49776</v>
      </c>
      <c r="I2" s="25" t="n">
        <v>53115</v>
      </c>
      <c r="J2" s="27" t="n">
        <v>64115</v>
      </c>
      <c r="K2" s="27" t="n">
        <v>70453</v>
      </c>
      <c r="L2" s="27" t="n">
        <v>74393</v>
      </c>
      <c r="M2" s="27" t="n">
        <v>77677</v>
      </c>
      <c r="N2" s="27" t="n">
        <v>80858</v>
      </c>
      <c r="O2" s="27" t="n">
        <v>83389</v>
      </c>
      <c r="P2" s="25" t="n">
        <v>87983</v>
      </c>
      <c r="Q2" s="25" t="n">
        <v>86734</v>
      </c>
    </row>
    <row r="3" customFormat="false" ht="15" hidden="false" customHeight="false" outlineLevel="0" collapsed="false">
      <c r="A3" s="0" t="s">
        <v>3</v>
      </c>
      <c r="B3" s="25" t="n">
        <v>13747</v>
      </c>
      <c r="C3" s="25" t="n">
        <v>17107</v>
      </c>
      <c r="D3" s="25" t="n">
        <v>20630</v>
      </c>
      <c r="E3" s="25" t="n">
        <v>24723</v>
      </c>
      <c r="F3" s="25" t="n">
        <v>26946</v>
      </c>
      <c r="G3" s="25" t="n">
        <v>30111</v>
      </c>
      <c r="H3" s="25" t="n">
        <v>34125</v>
      </c>
      <c r="I3" s="25" t="n">
        <v>36157</v>
      </c>
      <c r="J3" s="27" t="n">
        <v>40064</v>
      </c>
      <c r="K3" s="27" t="n">
        <v>42682</v>
      </c>
      <c r="L3" s="27" t="n">
        <v>45074</v>
      </c>
      <c r="M3" s="27" t="n">
        <v>47410</v>
      </c>
      <c r="N3" s="27" t="n">
        <v>49891</v>
      </c>
      <c r="O3" s="27" t="n">
        <v>53159</v>
      </c>
      <c r="P3" s="25" t="n">
        <v>56116</v>
      </c>
      <c r="Q3" s="25" t="n">
        <v>52269</v>
      </c>
    </row>
    <row r="4" customFormat="false" ht="15" hidden="false" customHeight="false" outlineLevel="0" collapsed="false">
      <c r="A4" s="0" t="s">
        <v>4</v>
      </c>
      <c r="B4" s="25" t="n">
        <v>13992</v>
      </c>
      <c r="C4" s="25" t="n">
        <v>17835</v>
      </c>
      <c r="D4" s="25" t="n">
        <v>22617</v>
      </c>
      <c r="E4" s="25" t="n">
        <v>27066</v>
      </c>
      <c r="F4" s="25" t="n">
        <v>33495</v>
      </c>
      <c r="G4" s="25" t="n">
        <v>38780</v>
      </c>
      <c r="H4" s="25" t="n">
        <v>43514</v>
      </c>
      <c r="I4" s="25" t="n">
        <v>49433</v>
      </c>
      <c r="J4" s="27" t="n">
        <v>59776</v>
      </c>
      <c r="K4" s="27" t="n">
        <v>64011</v>
      </c>
      <c r="L4" s="27" t="n">
        <v>66909</v>
      </c>
      <c r="M4" s="27" t="n">
        <v>66896</v>
      </c>
      <c r="N4" s="27" t="n">
        <v>68739</v>
      </c>
      <c r="O4" s="27" t="n">
        <v>69816</v>
      </c>
      <c r="P4" s="25" t="n">
        <v>72135</v>
      </c>
      <c r="Q4" s="25" t="n">
        <v>68050</v>
      </c>
    </row>
    <row r="5" customFormat="false" ht="15" hidden="false" customHeight="false" outlineLevel="0" collapsed="false">
      <c r="A5" s="0" t="s">
        <v>5</v>
      </c>
      <c r="B5" s="25" t="n">
        <v>21108</v>
      </c>
      <c r="C5" s="25" t="n">
        <v>26667</v>
      </c>
      <c r="D5" s="25" t="n">
        <v>32512</v>
      </c>
      <c r="E5" s="25" t="n">
        <v>39737</v>
      </c>
      <c r="F5" s="25" t="n">
        <v>48503</v>
      </c>
      <c r="G5" s="25" t="n">
        <v>59386</v>
      </c>
      <c r="H5" s="25" t="n">
        <v>68502</v>
      </c>
      <c r="I5" s="25" t="n">
        <v>77445</v>
      </c>
      <c r="J5" s="27" t="n">
        <v>90948</v>
      </c>
      <c r="K5" s="27" t="n">
        <v>99564</v>
      </c>
      <c r="L5" s="27" t="n">
        <v>110399</v>
      </c>
      <c r="M5" s="27" t="n">
        <v>118238</v>
      </c>
      <c r="N5" s="27" t="n">
        <v>124816</v>
      </c>
      <c r="O5" s="27" t="n">
        <v>129070</v>
      </c>
      <c r="P5" s="25" t="n">
        <v>134410</v>
      </c>
      <c r="Q5" s="25" t="n">
        <v>115645</v>
      </c>
    </row>
    <row r="6" customFormat="false" ht="15" hidden="false" customHeight="false" outlineLevel="0" collapsed="false">
      <c r="A6" s="0" t="s">
        <v>6</v>
      </c>
      <c r="B6" s="25" t="n">
        <v>9990</v>
      </c>
      <c r="C6" s="25" t="n">
        <v>11742</v>
      </c>
      <c r="D6" s="25" t="n">
        <v>14350</v>
      </c>
      <c r="E6" s="25" t="n">
        <v>16815</v>
      </c>
      <c r="F6" s="25" t="n">
        <v>19681</v>
      </c>
      <c r="G6" s="25" t="n">
        <v>23032</v>
      </c>
      <c r="H6" s="25" t="n">
        <v>26236</v>
      </c>
      <c r="I6" s="25" t="n">
        <v>28351</v>
      </c>
      <c r="J6" s="27" t="n">
        <v>32582</v>
      </c>
      <c r="K6" s="27" t="n">
        <v>36921</v>
      </c>
      <c r="L6" s="27" t="n">
        <v>38453</v>
      </c>
      <c r="M6" s="27" t="n">
        <v>40152</v>
      </c>
      <c r="N6" s="27" t="n">
        <v>41799</v>
      </c>
      <c r="O6" s="27" t="n">
        <v>43856</v>
      </c>
      <c r="P6" s="25" t="n">
        <v>45725</v>
      </c>
      <c r="Q6" s="25" t="n">
        <v>41306</v>
      </c>
    </row>
    <row r="7" customFormat="false" ht="15" hidden="false" customHeight="false" outlineLevel="0" collapsed="false">
      <c r="A7" s="0" t="s">
        <v>7</v>
      </c>
      <c r="B7" s="25" t="n">
        <v>10549</v>
      </c>
      <c r="C7" s="25" t="n">
        <v>13593</v>
      </c>
      <c r="D7" s="25" t="n">
        <v>17149</v>
      </c>
      <c r="E7" s="25" t="n">
        <v>20961</v>
      </c>
      <c r="F7" s="25" t="n">
        <v>24135</v>
      </c>
      <c r="G7" s="25" t="n">
        <v>27030</v>
      </c>
      <c r="H7" s="25" t="n">
        <v>30237</v>
      </c>
      <c r="I7" s="25" t="n">
        <v>33168</v>
      </c>
      <c r="J7" s="27" t="n">
        <v>37991</v>
      </c>
      <c r="K7" s="27" t="n">
        <v>41291</v>
      </c>
      <c r="L7" s="27" t="n">
        <v>43478</v>
      </c>
      <c r="M7" s="27" t="n">
        <v>45272</v>
      </c>
      <c r="N7" s="27" t="n">
        <v>47060</v>
      </c>
      <c r="O7" s="27" t="n">
        <v>49224</v>
      </c>
      <c r="P7" s="25" t="n">
        <v>52556</v>
      </c>
      <c r="Q7" s="25" t="n">
        <v>48566</v>
      </c>
    </row>
    <row r="8" customFormat="false" ht="15" hidden="false" customHeight="false" outlineLevel="0" collapsed="false">
      <c r="A8" s="0" t="s">
        <v>8</v>
      </c>
      <c r="B8" s="25" t="n">
        <v>5524</v>
      </c>
      <c r="C8" s="25" t="n">
        <v>6987</v>
      </c>
      <c r="D8" s="25" t="n">
        <v>8930</v>
      </c>
      <c r="E8" s="25" t="n">
        <v>10067</v>
      </c>
      <c r="F8" s="25" t="n">
        <v>11102</v>
      </c>
      <c r="G8" s="25" t="n">
        <v>14584</v>
      </c>
      <c r="H8" s="25" t="n">
        <v>16524</v>
      </c>
      <c r="I8" s="25" t="n">
        <v>18079</v>
      </c>
      <c r="J8" s="27" t="n">
        <v>21009</v>
      </c>
      <c r="K8" s="27" t="n">
        <v>22608</v>
      </c>
      <c r="L8" s="27" t="n">
        <v>24043</v>
      </c>
      <c r="M8" s="27" t="n">
        <v>24989</v>
      </c>
      <c r="N8" s="27" t="n">
        <v>25840</v>
      </c>
      <c r="O8" s="27" t="n">
        <v>27084</v>
      </c>
      <c r="P8" s="25" t="n">
        <v>28243</v>
      </c>
      <c r="Q8" s="25" t="n">
        <v>26765</v>
      </c>
    </row>
    <row r="9" customFormat="false" ht="15" hidden="false" customHeight="false" outlineLevel="0" collapsed="false">
      <c r="A9" s="0" t="s">
        <v>9</v>
      </c>
      <c r="B9" s="25" t="n">
        <v>10819</v>
      </c>
      <c r="C9" s="25" t="n">
        <v>15211</v>
      </c>
      <c r="D9" s="25" t="n">
        <v>18644</v>
      </c>
      <c r="E9" s="25" t="n">
        <v>23828</v>
      </c>
      <c r="F9" s="25" t="n">
        <v>26153</v>
      </c>
      <c r="G9" s="25" t="n">
        <v>28789</v>
      </c>
      <c r="H9" s="25" t="n">
        <v>31263</v>
      </c>
      <c r="I9" s="25" t="n">
        <v>34416</v>
      </c>
      <c r="J9" s="27" t="n">
        <v>40004</v>
      </c>
      <c r="K9" s="27" t="n">
        <v>44707</v>
      </c>
      <c r="L9" s="27" t="n">
        <v>48382</v>
      </c>
      <c r="M9" s="27" t="n">
        <v>50980</v>
      </c>
      <c r="N9" s="27" t="n">
        <v>52532</v>
      </c>
      <c r="O9" s="27" t="n">
        <v>54750</v>
      </c>
      <c r="P9" s="25" t="n">
        <v>56802</v>
      </c>
      <c r="Q9" s="25" t="n">
        <v>52927</v>
      </c>
    </row>
    <row r="10" customFormat="false" ht="15" hidden="false" customHeight="false" outlineLevel="0" collapsed="false">
      <c r="A10" s="0" t="s">
        <v>10</v>
      </c>
      <c r="B10" s="25" t="n">
        <v>11541</v>
      </c>
      <c r="C10" s="25" t="n">
        <v>14965</v>
      </c>
      <c r="D10" s="25" t="n">
        <v>18143</v>
      </c>
      <c r="E10" s="25" t="n">
        <v>22246</v>
      </c>
      <c r="F10" s="25" t="n">
        <v>26091</v>
      </c>
      <c r="G10" s="25" t="n">
        <v>30928</v>
      </c>
      <c r="H10" s="25" t="n">
        <v>35229</v>
      </c>
      <c r="I10" s="25" t="n">
        <v>39464</v>
      </c>
      <c r="J10" s="27" t="n">
        <v>45833</v>
      </c>
      <c r="K10" s="27" t="n">
        <v>50959</v>
      </c>
      <c r="L10" s="27" t="n">
        <v>55228</v>
      </c>
      <c r="M10" s="27" t="n">
        <v>59430</v>
      </c>
      <c r="N10" s="27" t="n">
        <v>63056</v>
      </c>
      <c r="O10" s="27" t="n">
        <v>65897</v>
      </c>
      <c r="P10" s="25" t="n">
        <v>69561</v>
      </c>
      <c r="Q10" s="25" t="n">
        <v>64030</v>
      </c>
    </row>
    <row r="11" customFormat="false" ht="15" hidden="false" customHeight="false" outlineLevel="0" collapsed="false">
      <c r="A11" s="0" t="s">
        <v>11</v>
      </c>
      <c r="B11" s="25" t="n">
        <v>108058</v>
      </c>
      <c r="C11" s="25" t="n">
        <v>136295</v>
      </c>
      <c r="D11" s="25" t="n">
        <v>167028</v>
      </c>
      <c r="E11" s="25" t="n">
        <v>205158</v>
      </c>
      <c r="F11" s="25" t="n">
        <v>223657</v>
      </c>
      <c r="G11" s="25" t="n">
        <v>258156</v>
      </c>
      <c r="H11" s="25" t="n">
        <v>285879</v>
      </c>
      <c r="I11" s="25" t="n">
        <v>305363</v>
      </c>
      <c r="J11" s="27" t="n">
        <v>404496</v>
      </c>
      <c r="K11" s="27" t="n">
        <v>427558</v>
      </c>
      <c r="L11" s="27" t="n">
        <v>452056</v>
      </c>
      <c r="M11" s="27" t="n">
        <v>468005</v>
      </c>
      <c r="N11" s="27" t="n">
        <v>491240</v>
      </c>
      <c r="O11" s="27" t="n">
        <v>508439</v>
      </c>
      <c r="P11" s="25" t="n">
        <v>546951</v>
      </c>
      <c r="Q11" s="25" t="n">
        <v>475915</v>
      </c>
    </row>
    <row r="12" customFormat="false" ht="15" hidden="false" customHeight="false" outlineLevel="0" collapsed="false">
      <c r="A12" s="0" t="s">
        <v>12</v>
      </c>
      <c r="B12" s="25" t="n">
        <v>7524</v>
      </c>
      <c r="C12" s="25" t="n">
        <v>8666</v>
      </c>
      <c r="D12" s="25" t="n">
        <v>10024</v>
      </c>
      <c r="E12" s="25" t="n">
        <v>11528</v>
      </c>
      <c r="F12" s="25" t="n">
        <v>14616</v>
      </c>
      <c r="G12" s="25" t="n">
        <v>16888</v>
      </c>
      <c r="H12" s="25" t="n">
        <v>20061</v>
      </c>
      <c r="I12" s="25" t="n">
        <v>22342</v>
      </c>
      <c r="J12" s="27" t="n">
        <v>26025</v>
      </c>
      <c r="K12" s="27" t="n">
        <v>28261</v>
      </c>
      <c r="L12" s="27" t="n">
        <v>30770</v>
      </c>
      <c r="M12" s="27" t="n">
        <v>32630</v>
      </c>
      <c r="N12" s="27" t="n">
        <v>34288</v>
      </c>
      <c r="O12" s="27" t="n">
        <v>34630</v>
      </c>
      <c r="P12" s="25" t="n">
        <v>35924</v>
      </c>
      <c r="Q12" s="25" t="n">
        <v>32577</v>
      </c>
    </row>
    <row r="13" customFormat="false" ht="15" hidden="false" customHeight="false" outlineLevel="0" collapsed="false">
      <c r="A13" s="0" t="s">
        <v>13</v>
      </c>
      <c r="B13" s="25" t="n">
        <v>10700</v>
      </c>
      <c r="C13" s="25" t="n">
        <v>13208</v>
      </c>
      <c r="D13" s="25" t="n">
        <v>16136</v>
      </c>
      <c r="E13" s="25" t="n">
        <v>19362</v>
      </c>
      <c r="F13" s="25" t="n">
        <v>22364</v>
      </c>
      <c r="G13" s="25" t="n">
        <v>27073</v>
      </c>
      <c r="H13" s="25" t="n">
        <v>30230</v>
      </c>
      <c r="I13" s="25" t="n">
        <v>32291</v>
      </c>
      <c r="J13" s="27" t="n">
        <v>35332</v>
      </c>
      <c r="K13" s="27" t="n">
        <v>37909</v>
      </c>
      <c r="L13" s="27" t="n">
        <v>39834</v>
      </c>
      <c r="M13" s="27" t="n">
        <v>43071</v>
      </c>
      <c r="N13" s="27" t="n">
        <v>46087</v>
      </c>
      <c r="O13" s="27" t="n">
        <v>49497</v>
      </c>
      <c r="P13" s="25" t="n">
        <v>52052</v>
      </c>
      <c r="Q13" s="25" t="n">
        <v>49805</v>
      </c>
    </row>
    <row r="14" customFormat="false" ht="15" hidden="false" customHeight="false" outlineLevel="0" collapsed="false">
      <c r="A14" s="0" t="s">
        <v>14</v>
      </c>
      <c r="B14" s="25" t="n">
        <v>9060</v>
      </c>
      <c r="C14" s="25" t="n">
        <v>11151</v>
      </c>
      <c r="D14" s="25" t="n">
        <v>13937</v>
      </c>
      <c r="E14" s="25" t="n">
        <v>16238</v>
      </c>
      <c r="F14" s="25" t="n">
        <v>17258</v>
      </c>
      <c r="G14" s="25" t="n">
        <v>19828</v>
      </c>
      <c r="H14" s="25" t="n">
        <v>22551</v>
      </c>
      <c r="I14" s="25" t="n">
        <v>24020</v>
      </c>
      <c r="J14" s="27" t="n">
        <v>26785</v>
      </c>
      <c r="K14" s="27" t="n">
        <v>30038</v>
      </c>
      <c r="L14" s="27" t="n">
        <v>31238</v>
      </c>
      <c r="M14" s="27" t="n">
        <v>32079</v>
      </c>
      <c r="N14" s="27" t="n">
        <v>33546</v>
      </c>
      <c r="O14" s="27" t="n">
        <v>34791</v>
      </c>
      <c r="P14" s="25" t="n">
        <v>35867</v>
      </c>
      <c r="Q14" s="25" t="n">
        <v>32664</v>
      </c>
    </row>
    <row r="15" customFormat="false" ht="15" hidden="false" customHeight="false" outlineLevel="0" collapsed="false">
      <c r="A15" s="0" t="s">
        <v>15</v>
      </c>
      <c r="B15" s="25" t="n">
        <v>10680</v>
      </c>
      <c r="C15" s="25" t="n">
        <v>12997</v>
      </c>
      <c r="D15" s="25" t="n">
        <v>16257</v>
      </c>
      <c r="E15" s="25" t="n">
        <v>21579</v>
      </c>
      <c r="F15" s="25" t="n">
        <v>24337</v>
      </c>
      <c r="G15" s="25" t="n">
        <v>26894</v>
      </c>
      <c r="H15" s="25" t="n">
        <v>29933</v>
      </c>
      <c r="I15" s="25" t="n">
        <v>33599</v>
      </c>
      <c r="J15" s="27" t="n">
        <v>38694</v>
      </c>
      <c r="K15" s="27" t="n">
        <v>42425</v>
      </c>
      <c r="L15" s="27" t="n">
        <v>44634</v>
      </c>
      <c r="M15" s="27" t="n">
        <v>46764</v>
      </c>
      <c r="N15" s="27" t="n">
        <v>48096</v>
      </c>
      <c r="O15" s="27" t="n">
        <v>49813</v>
      </c>
      <c r="P15" s="25" t="n">
        <v>52297</v>
      </c>
      <c r="Q15" s="25" t="n">
        <v>47625</v>
      </c>
    </row>
    <row r="16" customFormat="false" ht="15" hidden="false" customHeight="false" outlineLevel="0" collapsed="false">
      <c r="A16" s="0" t="s">
        <v>16</v>
      </c>
      <c r="B16" s="25" t="n">
        <v>16451</v>
      </c>
      <c r="C16" s="25" t="n">
        <v>20180</v>
      </c>
      <c r="D16" s="25" t="n">
        <v>24958</v>
      </c>
      <c r="E16" s="25" t="n">
        <v>28600</v>
      </c>
      <c r="F16" s="25" t="n">
        <v>30462</v>
      </c>
      <c r="G16" s="25" t="n">
        <v>30556</v>
      </c>
      <c r="H16" s="25" t="n">
        <v>33784</v>
      </c>
      <c r="I16" s="25" t="n">
        <v>37402</v>
      </c>
      <c r="J16" s="27" t="n">
        <v>41490</v>
      </c>
      <c r="K16" s="27" t="n">
        <v>42023</v>
      </c>
      <c r="L16" s="27" t="n">
        <v>46361</v>
      </c>
      <c r="M16" s="27" t="n">
        <v>49674</v>
      </c>
      <c r="N16" s="27" t="n">
        <v>52048</v>
      </c>
      <c r="O16" s="27" t="n">
        <v>55654</v>
      </c>
      <c r="P16" s="25" t="n">
        <v>59228</v>
      </c>
      <c r="Q16" s="25" t="n">
        <v>56034</v>
      </c>
    </row>
    <row r="17" customFormat="false" ht="15" hidden="false" customHeight="false" outlineLevel="0" collapsed="false">
      <c r="A17" s="0" t="s">
        <v>17</v>
      </c>
      <c r="B17" s="25" t="n">
        <v>16967</v>
      </c>
      <c r="C17" s="25" t="n">
        <v>21101</v>
      </c>
      <c r="D17" s="25" t="n">
        <v>25272</v>
      </c>
      <c r="E17" s="25" t="n">
        <v>30846</v>
      </c>
      <c r="F17" s="25" t="n">
        <v>34931</v>
      </c>
      <c r="G17" s="25" t="n">
        <v>38616</v>
      </c>
      <c r="H17" s="25" t="n">
        <v>45056</v>
      </c>
      <c r="I17" s="25" t="n">
        <v>49520</v>
      </c>
      <c r="J17" s="27" t="n">
        <v>55353</v>
      </c>
      <c r="K17" s="27" t="n">
        <v>59851</v>
      </c>
      <c r="L17" s="27" t="n">
        <v>64389</v>
      </c>
      <c r="M17" s="27" t="n">
        <v>66019</v>
      </c>
      <c r="N17" s="27" t="n">
        <v>69594</v>
      </c>
      <c r="O17" s="27" t="n">
        <v>72838</v>
      </c>
      <c r="P17" s="25" t="n">
        <v>75372</v>
      </c>
      <c r="Q17" s="25" t="n">
        <v>71993</v>
      </c>
    </row>
    <row r="18" customFormat="false" ht="15" hidden="false" customHeight="false" outlineLevel="0" collapsed="false">
      <c r="A18" s="0" t="s">
        <v>18</v>
      </c>
      <c r="B18" s="25" t="n">
        <v>17239</v>
      </c>
      <c r="C18" s="25" t="n">
        <v>23348</v>
      </c>
      <c r="D18" s="25" t="n">
        <v>28489</v>
      </c>
      <c r="E18" s="25" t="n">
        <v>27359</v>
      </c>
      <c r="F18" s="25" t="n">
        <v>31184</v>
      </c>
      <c r="G18" s="25" t="n">
        <v>32219</v>
      </c>
      <c r="H18" s="25" t="n">
        <v>35406</v>
      </c>
      <c r="I18" s="25" t="n">
        <v>37998</v>
      </c>
      <c r="J18" s="27" t="n">
        <v>41597</v>
      </c>
      <c r="K18" s="27" t="n">
        <v>46012</v>
      </c>
      <c r="L18" s="27" t="n">
        <v>48324</v>
      </c>
      <c r="M18" s="27" t="n">
        <v>52024</v>
      </c>
      <c r="N18" s="27" t="n">
        <v>54972</v>
      </c>
      <c r="O18" s="27" t="n">
        <v>59625</v>
      </c>
      <c r="P18" s="25" t="n">
        <v>64436</v>
      </c>
      <c r="Q18" s="25" t="n">
        <v>59712</v>
      </c>
    </row>
    <row r="19" customFormat="false" ht="15" hidden="false" customHeight="false" outlineLevel="0" collapsed="false">
      <c r="A19" s="0" t="s">
        <v>19</v>
      </c>
      <c r="B19" s="25" t="n">
        <v>550932</v>
      </c>
      <c r="C19" s="25" t="n">
        <v>659198</v>
      </c>
      <c r="D19" s="25" t="n">
        <v>784336</v>
      </c>
      <c r="E19" s="25" t="n">
        <v>887217</v>
      </c>
      <c r="F19" s="25" t="n">
        <v>930389</v>
      </c>
      <c r="G19" s="25" t="n">
        <v>953986</v>
      </c>
      <c r="H19" s="25" t="n">
        <v>1033906</v>
      </c>
      <c r="I19" s="25" t="n">
        <v>1104958</v>
      </c>
      <c r="J19" s="27" t="n">
        <v>1238055</v>
      </c>
      <c r="K19" s="27" t="n">
        <v>1324156</v>
      </c>
      <c r="L19" s="27" t="n">
        <v>1428114</v>
      </c>
      <c r="M19" s="27" t="n">
        <v>1657841</v>
      </c>
      <c r="N19" s="27" t="n">
        <v>1795769</v>
      </c>
      <c r="O19" s="27" t="n">
        <v>1863432</v>
      </c>
      <c r="P19" s="25" t="n">
        <v>2008958</v>
      </c>
      <c r="Q19" s="25" t="n">
        <v>1581945</v>
      </c>
    </row>
    <row r="20" customFormat="false" ht="15" hidden="false" customHeight="false" outlineLevel="0" collapsed="false">
      <c r="A20" s="0" t="s">
        <v>20</v>
      </c>
      <c r="B20" s="25" t="n">
        <v>9029</v>
      </c>
      <c r="C20" s="25" t="n">
        <v>10907</v>
      </c>
      <c r="D20" s="25" t="n">
        <v>13187</v>
      </c>
      <c r="E20" s="25" t="n">
        <v>13994</v>
      </c>
      <c r="F20" s="25" t="n">
        <v>15726</v>
      </c>
      <c r="G20" s="25" t="n">
        <v>18320</v>
      </c>
      <c r="H20" s="25" t="n">
        <v>20255</v>
      </c>
      <c r="I20" s="25" t="n">
        <v>22656</v>
      </c>
      <c r="J20" s="27" t="n">
        <v>25094</v>
      </c>
      <c r="K20" s="27" t="n">
        <v>27318</v>
      </c>
      <c r="L20" s="27" t="n">
        <v>28843</v>
      </c>
      <c r="M20" s="27" t="n">
        <v>30796</v>
      </c>
      <c r="N20" s="27" t="n">
        <v>33410</v>
      </c>
      <c r="O20" s="27" t="n">
        <v>35069</v>
      </c>
      <c r="P20" s="25" t="n">
        <v>37156</v>
      </c>
      <c r="Q20" s="25" t="n">
        <v>35670</v>
      </c>
    </row>
    <row r="21" customFormat="false" ht="15" hidden="false" customHeight="false" outlineLevel="0" collapsed="false">
      <c r="A21" s="0" t="s">
        <v>21</v>
      </c>
      <c r="B21" s="25" t="n">
        <v>16508</v>
      </c>
      <c r="C21" s="25" t="n">
        <v>20395</v>
      </c>
      <c r="D21" s="25" t="n">
        <v>24379</v>
      </c>
      <c r="E21" s="25" t="n">
        <v>28728</v>
      </c>
      <c r="F21" s="25" t="n">
        <v>32129</v>
      </c>
      <c r="G21" s="25" t="n">
        <v>34826</v>
      </c>
      <c r="H21" s="25" t="n">
        <v>38124</v>
      </c>
      <c r="I21" s="25" t="n">
        <v>40449</v>
      </c>
      <c r="J21" s="27" t="n">
        <v>44460</v>
      </c>
      <c r="K21" s="27" t="n">
        <v>45735</v>
      </c>
      <c r="L21" s="27" t="n">
        <v>45899</v>
      </c>
      <c r="M21" s="27" t="n">
        <v>47153</v>
      </c>
      <c r="N21" s="27" t="n">
        <v>48515</v>
      </c>
      <c r="O21" s="27" t="n">
        <v>50019</v>
      </c>
      <c r="P21" s="25" t="n">
        <v>52465</v>
      </c>
      <c r="Q21" s="25" t="n">
        <v>46801</v>
      </c>
    </row>
    <row r="22" customFormat="false" ht="15" hidden="false" customHeight="false" outlineLevel="0" collapsed="false">
      <c r="A22" s="0" t="s">
        <v>22</v>
      </c>
      <c r="B22" s="25" t="n">
        <v>18066</v>
      </c>
      <c r="C22" s="25" t="n">
        <v>23670</v>
      </c>
      <c r="D22" s="25" t="n">
        <v>32227</v>
      </c>
      <c r="E22" s="25" t="n">
        <v>39265</v>
      </c>
      <c r="F22" s="25" t="n">
        <v>44019</v>
      </c>
      <c r="G22" s="25" t="n">
        <v>46664</v>
      </c>
      <c r="H22" s="25" t="n">
        <v>52495</v>
      </c>
      <c r="I22" s="25" t="n">
        <v>57539</v>
      </c>
      <c r="J22" s="27" t="n">
        <v>54294</v>
      </c>
      <c r="K22" s="27" t="n">
        <v>59625</v>
      </c>
      <c r="L22" s="27" t="n">
        <v>63710</v>
      </c>
      <c r="M22" s="27" t="n">
        <v>65824</v>
      </c>
      <c r="N22" s="27" t="n">
        <v>68478</v>
      </c>
      <c r="O22" s="27" t="n">
        <v>71279</v>
      </c>
      <c r="P22" s="25" t="n">
        <v>76194</v>
      </c>
      <c r="Q22" s="25" t="n">
        <v>64449</v>
      </c>
    </row>
    <row r="23" customFormat="false" ht="15" hidden="false" customHeight="false" outlineLevel="0" collapsed="false">
      <c r="A23" s="0" t="s">
        <v>23</v>
      </c>
      <c r="B23" s="25" t="n">
        <v>15945</v>
      </c>
      <c r="C23" s="25" t="n">
        <v>20545</v>
      </c>
      <c r="D23" s="25" t="n">
        <v>24581</v>
      </c>
      <c r="E23" s="25" t="n">
        <v>29268</v>
      </c>
      <c r="F23" s="25" t="n">
        <v>31681</v>
      </c>
      <c r="G23" s="25" t="n">
        <v>34793</v>
      </c>
      <c r="H23" s="25" t="n">
        <v>39310</v>
      </c>
      <c r="I23" s="25" t="n">
        <v>41259</v>
      </c>
      <c r="J23" s="27" t="n">
        <v>46323</v>
      </c>
      <c r="K23" s="27" t="n">
        <v>50739</v>
      </c>
      <c r="L23" s="27" t="n">
        <v>53308</v>
      </c>
      <c r="M23" s="27" t="n">
        <v>54554</v>
      </c>
      <c r="N23" s="27" t="n">
        <v>55811</v>
      </c>
      <c r="O23" s="27" t="n">
        <v>57847</v>
      </c>
      <c r="P23" s="25" t="n">
        <v>62761</v>
      </c>
      <c r="Q23" s="25" t="n">
        <v>60482</v>
      </c>
    </row>
    <row r="24" customFormat="false" ht="15" hidden="false" customHeight="false" outlineLevel="0" collapsed="false">
      <c r="A24" s="0" t="s">
        <v>24</v>
      </c>
      <c r="B24" s="25" t="n">
        <v>12041</v>
      </c>
      <c r="C24" s="25" t="n">
        <v>15814</v>
      </c>
      <c r="D24" s="25" t="n">
        <v>19685</v>
      </c>
      <c r="E24" s="25" t="n">
        <v>23915</v>
      </c>
      <c r="F24" s="25" t="n">
        <v>26736</v>
      </c>
      <c r="G24" s="25" t="n">
        <v>29769</v>
      </c>
      <c r="H24" s="25" t="n">
        <v>31658</v>
      </c>
      <c r="I24" s="25" t="n">
        <v>34252</v>
      </c>
      <c r="J24" s="27" t="n">
        <v>37991</v>
      </c>
      <c r="K24" s="27" t="n">
        <v>41852</v>
      </c>
      <c r="L24" s="27" t="n">
        <v>45810</v>
      </c>
      <c r="M24" s="27" t="n">
        <v>51268</v>
      </c>
      <c r="N24" s="27" t="n">
        <v>56102</v>
      </c>
      <c r="O24" s="27" t="n">
        <v>59596</v>
      </c>
      <c r="P24" s="25" t="n">
        <v>62952</v>
      </c>
      <c r="Q24" s="25" t="n">
        <v>56206</v>
      </c>
    </row>
    <row r="25" customFormat="false" ht="15" hidden="false" customHeight="false" outlineLevel="0" collapsed="false">
      <c r="A25" s="0" t="s">
        <v>25</v>
      </c>
      <c r="B25" s="25" t="n">
        <v>14823</v>
      </c>
      <c r="C25" s="25" t="n">
        <v>18488</v>
      </c>
      <c r="D25" s="25" t="n">
        <v>21535</v>
      </c>
      <c r="E25" s="25" t="n">
        <v>25616</v>
      </c>
      <c r="F25" s="25" t="n">
        <v>31178</v>
      </c>
      <c r="G25" s="25" t="n">
        <v>36702</v>
      </c>
      <c r="H25" s="25" t="n">
        <v>41774</v>
      </c>
      <c r="I25" s="25" t="n">
        <v>46800</v>
      </c>
      <c r="J25" s="27" t="n">
        <v>53906</v>
      </c>
      <c r="K25" s="27" t="n">
        <v>57997</v>
      </c>
      <c r="L25" s="27" t="n">
        <v>63004</v>
      </c>
      <c r="M25" s="27" t="n">
        <v>69067</v>
      </c>
      <c r="N25" s="27" t="n">
        <v>73632</v>
      </c>
      <c r="O25" s="27" t="n">
        <v>78538</v>
      </c>
      <c r="P25" s="25" t="n">
        <v>83249</v>
      </c>
      <c r="Q25" s="25" t="n">
        <v>80402</v>
      </c>
    </row>
    <row r="26" customFormat="false" ht="15" hidden="false" customHeight="false" outlineLevel="0" collapsed="false">
      <c r="A26" s="0" t="s">
        <v>26</v>
      </c>
      <c r="B26" s="25" t="n">
        <v>22941</v>
      </c>
      <c r="C26" s="25" t="n">
        <v>27717</v>
      </c>
      <c r="D26" s="25" t="n">
        <v>31580</v>
      </c>
      <c r="E26" s="25" t="n">
        <v>35383</v>
      </c>
      <c r="F26" s="25" t="n">
        <v>39200</v>
      </c>
      <c r="G26" s="25" t="n">
        <v>37795</v>
      </c>
      <c r="H26" s="25" t="n">
        <v>40237</v>
      </c>
      <c r="I26" s="25" t="n">
        <v>43145</v>
      </c>
      <c r="J26" s="27" t="n">
        <v>50682</v>
      </c>
      <c r="K26" s="27" t="n">
        <v>54788</v>
      </c>
      <c r="L26" s="27" t="n">
        <v>54962</v>
      </c>
      <c r="M26" s="27" t="n">
        <v>56778</v>
      </c>
      <c r="N26" s="27" t="n">
        <v>56470</v>
      </c>
      <c r="O26" s="27" t="n">
        <v>59851</v>
      </c>
      <c r="P26" s="25" t="n">
        <v>63302</v>
      </c>
      <c r="Q26" s="25" t="n">
        <v>58157</v>
      </c>
    </row>
    <row r="27" customFormat="false" ht="15" hidden="false" customHeight="false" outlineLevel="0" collapsed="false">
      <c r="A27" s="0" t="s">
        <v>27</v>
      </c>
      <c r="B27" s="25" t="n">
        <v>8072</v>
      </c>
      <c r="C27" s="25" t="n">
        <v>9758</v>
      </c>
      <c r="D27" s="25" t="n">
        <v>11759</v>
      </c>
      <c r="E27" s="25" t="n">
        <v>14310</v>
      </c>
      <c r="F27" s="25" t="n">
        <v>16488</v>
      </c>
      <c r="G27" s="25" t="n">
        <v>19426</v>
      </c>
      <c r="H27" s="25" t="n">
        <v>22769</v>
      </c>
      <c r="I27" s="25" t="n">
        <v>26213</v>
      </c>
      <c r="J27" s="27" t="n">
        <v>28870</v>
      </c>
      <c r="K27" s="27" t="n">
        <v>31721</v>
      </c>
      <c r="L27" s="27" t="n">
        <v>33070</v>
      </c>
      <c r="M27" s="27" t="n">
        <v>33025</v>
      </c>
      <c r="N27" s="27" t="n">
        <v>32209</v>
      </c>
      <c r="O27" s="27" t="n">
        <v>32604</v>
      </c>
      <c r="P27" s="25" t="n">
        <v>33204</v>
      </c>
      <c r="Q27" s="25" t="n">
        <v>29084</v>
      </c>
    </row>
    <row r="28" customFormat="false" ht="15" hidden="false" customHeight="false" outlineLevel="0" collapsed="false">
      <c r="A28" s="0" t="s">
        <v>28</v>
      </c>
      <c r="B28" s="25" t="n">
        <v>7173</v>
      </c>
      <c r="C28" s="25" t="n">
        <v>9117</v>
      </c>
      <c r="D28" s="25" t="n">
        <v>10686</v>
      </c>
      <c r="E28" s="25" t="n">
        <v>12709</v>
      </c>
      <c r="F28" s="25" t="n">
        <v>14763</v>
      </c>
      <c r="G28" s="25" t="n">
        <v>16330</v>
      </c>
      <c r="H28" s="25" t="n">
        <v>18285</v>
      </c>
      <c r="I28" s="25" t="n">
        <v>19429</v>
      </c>
      <c r="J28" s="27" t="n">
        <v>19786</v>
      </c>
      <c r="K28" s="27" t="n">
        <v>21039</v>
      </c>
      <c r="L28" s="27" t="n">
        <v>23489</v>
      </c>
      <c r="M28" s="27" t="n">
        <v>24693</v>
      </c>
      <c r="N28" s="27" t="n">
        <v>25635</v>
      </c>
      <c r="O28" s="27" t="n">
        <v>26893</v>
      </c>
      <c r="P28" s="25" t="n">
        <v>28306</v>
      </c>
      <c r="Q28" s="25" t="n">
        <v>26256</v>
      </c>
    </row>
    <row r="29" customFormat="false" ht="15" hidden="false" customHeight="false" outlineLevel="0" collapsed="false">
      <c r="A29" s="0" t="s">
        <v>29</v>
      </c>
      <c r="B29" s="25" t="n">
        <v>126367</v>
      </c>
      <c r="C29" s="25" t="n">
        <v>151461</v>
      </c>
      <c r="D29" s="25" t="n">
        <v>190066</v>
      </c>
      <c r="E29" s="25" t="n">
        <v>228811</v>
      </c>
      <c r="F29" s="25" t="n">
        <v>241367</v>
      </c>
      <c r="G29" s="25" t="n">
        <v>281338</v>
      </c>
      <c r="H29" s="25" t="n">
        <v>316308</v>
      </c>
      <c r="I29" s="25" t="n">
        <v>343769</v>
      </c>
      <c r="J29" s="27" t="n">
        <v>372674</v>
      </c>
      <c r="K29" s="27" t="n">
        <v>386444</v>
      </c>
      <c r="L29" s="27" t="n">
        <v>414069</v>
      </c>
      <c r="M29" s="27" t="n">
        <v>447412</v>
      </c>
      <c r="N29" s="27" t="n">
        <v>494145</v>
      </c>
      <c r="O29" s="27" t="n">
        <v>538497</v>
      </c>
      <c r="P29" s="25" t="n">
        <v>554377</v>
      </c>
      <c r="Q29" s="25" t="n">
        <v>471283</v>
      </c>
    </row>
    <row r="30" customFormat="false" ht="15" hidden="false" customHeight="false" outlineLevel="0" collapsed="false">
      <c r="A30" s="0" t="s">
        <v>30</v>
      </c>
      <c r="B30" s="25" t="n">
        <v>3145</v>
      </c>
      <c r="C30" s="25" t="n">
        <v>3368</v>
      </c>
      <c r="D30" s="25" t="n">
        <v>4024</v>
      </c>
      <c r="E30" s="25" t="n">
        <v>5254</v>
      </c>
      <c r="F30" s="25" t="n">
        <v>6017</v>
      </c>
      <c r="G30" s="25" t="n">
        <v>6281</v>
      </c>
      <c r="H30" s="25" t="n">
        <v>7373</v>
      </c>
      <c r="I30" s="25" t="n">
        <v>8451</v>
      </c>
      <c r="J30" s="27" t="n">
        <v>10176</v>
      </c>
      <c r="K30" s="27" t="n">
        <v>11243</v>
      </c>
      <c r="L30" s="27" t="n">
        <v>11515</v>
      </c>
      <c r="M30" s="27" t="n">
        <v>12679</v>
      </c>
      <c r="N30" s="27" t="n">
        <v>13304</v>
      </c>
      <c r="O30" s="27" t="n">
        <v>13495</v>
      </c>
      <c r="P30" s="25" t="n">
        <v>14479</v>
      </c>
      <c r="Q30" s="25" t="n">
        <v>14237</v>
      </c>
    </row>
    <row r="31" customFormat="false" ht="15" hidden="false" customHeight="false" outlineLevel="0" collapsed="false">
      <c r="A31" s="0" t="s">
        <v>31</v>
      </c>
      <c r="B31" s="25" t="n">
        <v>1152</v>
      </c>
      <c r="C31" s="25" t="n">
        <v>1790</v>
      </c>
      <c r="D31" s="25" t="n">
        <v>2120</v>
      </c>
      <c r="E31" s="25" t="n">
        <v>2611</v>
      </c>
      <c r="F31" s="25" t="n">
        <v>2830</v>
      </c>
      <c r="G31" s="25" t="n">
        <v>3111</v>
      </c>
      <c r="H31" s="25" t="n">
        <v>3455</v>
      </c>
      <c r="I31" s="25" t="n">
        <v>3875</v>
      </c>
      <c r="J31" s="27" t="n">
        <v>4290</v>
      </c>
      <c r="K31" s="27" t="n">
        <v>4608</v>
      </c>
      <c r="L31" s="27" t="n">
        <v>4869</v>
      </c>
      <c r="M31" s="27" t="n">
        <v>5030</v>
      </c>
      <c r="N31" s="27" t="n">
        <v>5458</v>
      </c>
      <c r="O31" s="27" t="n">
        <v>5853</v>
      </c>
      <c r="P31" s="25" t="n">
        <v>6170</v>
      </c>
      <c r="Q31" s="25" t="n">
        <v>5883</v>
      </c>
    </row>
    <row r="32" customFormat="false" ht="15" hidden="false" customHeight="false" outlineLevel="0" collapsed="false">
      <c r="A32" s="0" t="s">
        <v>32</v>
      </c>
      <c r="B32" s="57"/>
      <c r="C32" s="57"/>
      <c r="D32" s="57"/>
      <c r="E32" s="57"/>
      <c r="F32" s="57"/>
      <c r="G32" s="57"/>
      <c r="H32" s="57"/>
      <c r="I32" s="57"/>
      <c r="J32" s="58"/>
      <c r="K32" s="27" t="n">
        <v>8624</v>
      </c>
      <c r="L32" s="27" t="n">
        <v>73772</v>
      </c>
      <c r="M32" s="27" t="n">
        <v>80103</v>
      </c>
      <c r="N32" s="27" t="n">
        <v>85415</v>
      </c>
      <c r="O32" s="27" t="n">
        <v>86498</v>
      </c>
      <c r="P32" s="25" t="n">
        <v>90739</v>
      </c>
      <c r="Q32" s="25" t="n">
        <v>85718</v>
      </c>
    </row>
    <row r="33" customFormat="false" ht="15" hidden="false" customHeight="false" outlineLevel="0" collapsed="false">
      <c r="A33" s="0" t="s">
        <v>33</v>
      </c>
      <c r="B33" s="25" t="n">
        <v>74197</v>
      </c>
      <c r="C33" s="25" t="n">
        <v>87159</v>
      </c>
      <c r="D33" s="25" t="n">
        <v>115689</v>
      </c>
      <c r="E33" s="25" t="n">
        <v>137868</v>
      </c>
      <c r="F33" s="25" t="n">
        <v>161787</v>
      </c>
      <c r="G33" s="25" t="n">
        <v>186095</v>
      </c>
      <c r="H33" s="25" t="n">
        <v>214282</v>
      </c>
      <c r="I33" s="25" t="n">
        <v>241536</v>
      </c>
      <c r="J33" s="27" t="n">
        <v>315014</v>
      </c>
      <c r="K33" s="27" t="n">
        <v>360832</v>
      </c>
      <c r="L33" s="27" t="n">
        <v>408126</v>
      </c>
      <c r="M33" s="27" t="n">
        <v>446299</v>
      </c>
      <c r="N33" s="27" t="n">
        <v>479806</v>
      </c>
      <c r="O33" s="27" t="n">
        <v>522335</v>
      </c>
      <c r="P33" s="25" t="n">
        <v>531837</v>
      </c>
      <c r="Q33" s="25" t="n">
        <v>527739</v>
      </c>
    </row>
    <row r="34" customFormat="false" ht="15" hidden="false" customHeight="false" outlineLevel="0" collapsed="false">
      <c r="A34" s="0" t="s">
        <v>34</v>
      </c>
      <c r="B34" s="25" t="n">
        <v>10761</v>
      </c>
      <c r="C34" s="25" t="n">
        <v>13216</v>
      </c>
      <c r="D34" s="25" t="n">
        <v>15361</v>
      </c>
      <c r="E34" s="25" t="n">
        <v>18457</v>
      </c>
      <c r="F34" s="25" t="n">
        <v>21710</v>
      </c>
      <c r="G34" s="25" t="n">
        <v>24510</v>
      </c>
      <c r="H34" s="25" t="n">
        <v>26858</v>
      </c>
      <c r="I34" s="25" t="n">
        <v>29077</v>
      </c>
      <c r="J34" s="27" t="n">
        <v>31705</v>
      </c>
      <c r="K34" s="27" t="n">
        <v>34874</v>
      </c>
      <c r="L34" s="27" t="n">
        <v>35691</v>
      </c>
      <c r="M34" s="27" t="n">
        <v>37082</v>
      </c>
      <c r="N34" s="27" t="n">
        <v>39255</v>
      </c>
      <c r="O34" s="27" t="n">
        <v>41241</v>
      </c>
      <c r="P34" s="25" t="n">
        <v>42678</v>
      </c>
      <c r="Q34" s="25" t="n">
        <v>38967</v>
      </c>
    </row>
    <row r="35" customFormat="false" ht="15" hidden="false" customHeight="false" outlineLevel="0" collapsed="false">
      <c r="A35" s="0" t="s">
        <v>35</v>
      </c>
      <c r="B35" s="25" t="n">
        <v>32539</v>
      </c>
      <c r="C35" s="25" t="n">
        <v>45612</v>
      </c>
      <c r="D35" s="25" t="n">
        <v>57988</v>
      </c>
      <c r="E35" s="25" t="n">
        <v>70985</v>
      </c>
      <c r="F35" s="25" t="n">
        <v>82646</v>
      </c>
      <c r="G35" s="25" t="n">
        <v>85380</v>
      </c>
      <c r="H35" s="25" t="n">
        <v>95780</v>
      </c>
      <c r="I35" s="25" t="n">
        <v>107893</v>
      </c>
      <c r="J35" s="27" t="n">
        <v>113897</v>
      </c>
      <c r="K35" s="27" t="n">
        <v>120535</v>
      </c>
      <c r="L35" s="27" t="n">
        <v>131504</v>
      </c>
      <c r="M35" s="27" t="n">
        <v>125910</v>
      </c>
      <c r="N35" s="27" t="n">
        <v>133057</v>
      </c>
      <c r="O35" s="27" t="n">
        <v>139625</v>
      </c>
      <c r="P35" s="25" t="n">
        <v>147835</v>
      </c>
      <c r="Q35" s="25" t="n">
        <v>132389</v>
      </c>
    </row>
    <row r="36" customFormat="false" ht="15" hidden="false" customHeight="false" outlineLevel="0" collapsed="false">
      <c r="A36" s="0" t="s">
        <v>36</v>
      </c>
      <c r="B36" s="25" t="n">
        <v>49317</v>
      </c>
      <c r="C36" s="25" t="n">
        <v>62036</v>
      </c>
      <c r="D36" s="25" t="n">
        <v>72830</v>
      </c>
      <c r="E36" s="25" t="n">
        <v>88118</v>
      </c>
      <c r="F36" s="25" t="n">
        <v>96904</v>
      </c>
      <c r="G36" s="25" t="n">
        <v>109822</v>
      </c>
      <c r="H36" s="25" t="n">
        <v>122106</v>
      </c>
      <c r="I36" s="25" t="n">
        <v>132267</v>
      </c>
      <c r="J36" s="27" t="n">
        <v>154525</v>
      </c>
      <c r="K36" s="27" t="n">
        <v>171447</v>
      </c>
      <c r="L36" s="27" t="n">
        <v>187603</v>
      </c>
      <c r="M36" s="27" t="n">
        <v>201235</v>
      </c>
      <c r="N36" s="27" t="n">
        <v>214510</v>
      </c>
      <c r="O36" s="27" t="n">
        <v>230824</v>
      </c>
      <c r="P36" s="25" t="n">
        <v>247599</v>
      </c>
      <c r="Q36" s="25" t="n">
        <v>229869</v>
      </c>
    </row>
    <row r="37" customFormat="false" ht="15" hidden="false" customHeight="false" outlineLevel="0" collapsed="false">
      <c r="A37" s="0" t="s">
        <v>37</v>
      </c>
      <c r="B37" s="57"/>
      <c r="C37" s="57"/>
      <c r="D37" s="57"/>
      <c r="E37" s="57"/>
      <c r="F37" s="57"/>
      <c r="G37" s="57"/>
      <c r="H37" s="57"/>
      <c r="I37" s="57"/>
      <c r="J37" s="58"/>
      <c r="K37" s="27" t="n">
        <v>2306</v>
      </c>
      <c r="L37" s="27" t="n">
        <v>21126</v>
      </c>
      <c r="M37" s="27" t="n">
        <v>30054</v>
      </c>
      <c r="N37" s="27" t="n">
        <v>33533</v>
      </c>
      <c r="O37" s="27" t="n">
        <v>35928</v>
      </c>
      <c r="P37" s="25" t="n">
        <v>37497</v>
      </c>
      <c r="Q37" s="25" t="n">
        <v>35462</v>
      </c>
    </row>
    <row r="38" customFormat="false" ht="15" hidden="false" customHeight="false" outlineLevel="0" collapsed="false">
      <c r="A38" s="0" t="s">
        <v>38</v>
      </c>
      <c r="B38" s="25" t="n">
        <v>19384</v>
      </c>
      <c r="C38" s="25" t="n">
        <v>25333</v>
      </c>
      <c r="D38" s="25" t="n">
        <v>33774</v>
      </c>
      <c r="E38" s="25" t="n">
        <v>43800</v>
      </c>
      <c r="F38" s="25" t="n">
        <v>53467</v>
      </c>
      <c r="G38" s="25" t="n">
        <v>60776</v>
      </c>
      <c r="H38" s="25" t="n">
        <v>66957</v>
      </c>
      <c r="I38" s="25" t="n">
        <v>73655</v>
      </c>
      <c r="J38" s="27" t="n">
        <v>85806</v>
      </c>
      <c r="K38" s="27" t="n">
        <v>96396</v>
      </c>
      <c r="L38" s="27" t="n">
        <v>105899</v>
      </c>
      <c r="M38" s="27" t="n">
        <v>109131</v>
      </c>
      <c r="N38" s="27" t="n">
        <v>118943</v>
      </c>
      <c r="O38" s="27" t="n">
        <v>123177</v>
      </c>
      <c r="P38" s="25" t="n">
        <v>132062</v>
      </c>
      <c r="Q38" s="25" t="n">
        <v>123401</v>
      </c>
    </row>
    <row r="39" customFormat="false" ht="15" hidden="false" customHeight="false" outlineLevel="0" collapsed="false">
      <c r="A39" s="0" t="s">
        <v>39</v>
      </c>
      <c r="B39" s="57"/>
      <c r="C39" s="57"/>
      <c r="D39" s="57"/>
      <c r="E39" s="57"/>
      <c r="F39" s="57"/>
      <c r="G39" s="57"/>
      <c r="H39" s="57"/>
      <c r="I39" s="57"/>
      <c r="J39" s="27" t="n">
        <v>9050</v>
      </c>
      <c r="K39" s="27" t="n">
        <v>9583</v>
      </c>
      <c r="L39" s="27" t="n">
        <v>9938</v>
      </c>
      <c r="M39" s="27" t="n">
        <v>9991</v>
      </c>
      <c r="N39" s="27" t="n">
        <v>11363</v>
      </c>
      <c r="O39" s="27" t="n">
        <v>11605</v>
      </c>
      <c r="P39" s="25" t="n">
        <v>11074</v>
      </c>
      <c r="Q39" s="25" t="n">
        <v>9406</v>
      </c>
    </row>
    <row r="40" customFormat="false" ht="15" hidden="false" customHeight="false" outlineLevel="0" collapsed="false">
      <c r="A40" s="0" t="s">
        <v>40</v>
      </c>
      <c r="B40" s="25" t="n">
        <v>6790</v>
      </c>
      <c r="C40" s="25" t="n">
        <v>7955</v>
      </c>
      <c r="D40" s="25" t="n">
        <v>8984</v>
      </c>
      <c r="E40" s="25" t="n">
        <v>10795</v>
      </c>
      <c r="F40" s="25" t="n">
        <v>12727</v>
      </c>
      <c r="G40" s="25" t="n">
        <v>14925</v>
      </c>
      <c r="H40" s="25" t="n">
        <v>17368</v>
      </c>
      <c r="I40" s="25" t="n">
        <v>18973</v>
      </c>
      <c r="J40" s="27" t="n">
        <v>21881</v>
      </c>
      <c r="K40" s="27" t="n">
        <v>24030</v>
      </c>
      <c r="L40" s="27" t="n">
        <v>26198</v>
      </c>
      <c r="M40" s="27" t="n">
        <v>27762</v>
      </c>
      <c r="N40" s="27" t="n">
        <v>29356</v>
      </c>
      <c r="O40" s="27" t="n">
        <v>31437</v>
      </c>
      <c r="P40" s="25" t="n">
        <v>33492</v>
      </c>
      <c r="Q40" s="25" t="n">
        <v>31688</v>
      </c>
    </row>
    <row r="41" customFormat="false" ht="15" hidden="false" customHeight="false" outlineLevel="0" collapsed="false">
      <c r="A41" s="0" t="s">
        <v>41</v>
      </c>
      <c r="B41" s="25" t="n">
        <v>3047</v>
      </c>
      <c r="C41" s="25" t="n">
        <v>4103</v>
      </c>
      <c r="D41" s="25" t="n">
        <v>4705</v>
      </c>
      <c r="E41" s="25" t="n">
        <v>6062</v>
      </c>
      <c r="F41" s="25" t="n">
        <v>6802</v>
      </c>
      <c r="G41" s="25" t="n">
        <v>8452</v>
      </c>
      <c r="H41" s="25" t="n">
        <v>9286</v>
      </c>
      <c r="I41" s="25" t="n">
        <v>10175</v>
      </c>
      <c r="J41" s="27" t="n">
        <v>11246</v>
      </c>
      <c r="K41" s="27" t="n">
        <v>11758</v>
      </c>
      <c r="L41" s="27" t="n">
        <v>12224</v>
      </c>
      <c r="M41" s="27" t="n">
        <v>12970</v>
      </c>
      <c r="N41" s="27" t="n">
        <v>13681</v>
      </c>
      <c r="O41" s="27" t="n">
        <v>14403</v>
      </c>
      <c r="P41" s="25" t="n">
        <v>15519</v>
      </c>
      <c r="Q41" s="25" t="n">
        <v>15057</v>
      </c>
    </row>
    <row r="42" customFormat="false" ht="15" hidden="false" customHeight="false" outlineLevel="0" collapsed="false">
      <c r="A42" s="0" t="s">
        <v>42</v>
      </c>
      <c r="B42" s="25" t="n">
        <v>6869</v>
      </c>
      <c r="C42" s="25" t="n">
        <v>9080</v>
      </c>
      <c r="D42" s="25" t="n">
        <v>10672</v>
      </c>
      <c r="E42" s="25" t="n">
        <v>12517</v>
      </c>
      <c r="F42" s="25" t="n">
        <v>14549</v>
      </c>
      <c r="G42" s="25" t="n">
        <v>16359</v>
      </c>
      <c r="H42" s="25" t="n">
        <v>19129</v>
      </c>
      <c r="I42" s="25" t="n">
        <v>20459</v>
      </c>
      <c r="J42" s="27" t="n">
        <v>21887</v>
      </c>
      <c r="K42" s="27" t="n">
        <v>23268</v>
      </c>
      <c r="L42" s="27" t="n">
        <v>24970</v>
      </c>
      <c r="M42" s="27" t="n">
        <v>25976</v>
      </c>
      <c r="N42" s="27" t="n">
        <v>27255</v>
      </c>
      <c r="O42" s="27" t="n">
        <v>28627</v>
      </c>
      <c r="P42" s="25" t="n">
        <v>26920</v>
      </c>
      <c r="Q42" s="25" t="n">
        <v>23425</v>
      </c>
    </row>
    <row r="43" customFormat="false" ht="15" hidden="false" customHeight="false" outlineLevel="0" collapsed="false">
      <c r="A43" s="0" t="s">
        <v>43</v>
      </c>
      <c r="B43" s="57"/>
      <c r="C43" s="57"/>
      <c r="D43" s="57"/>
      <c r="E43" s="57"/>
      <c r="F43" s="57"/>
      <c r="G43" s="57"/>
      <c r="H43" s="57"/>
      <c r="I43" s="57"/>
      <c r="J43" s="27" t="n">
        <v>29862</v>
      </c>
      <c r="K43" s="27" t="n">
        <v>37771</v>
      </c>
      <c r="L43" s="27" t="n">
        <v>42838</v>
      </c>
      <c r="M43" s="27" t="n">
        <v>47020</v>
      </c>
      <c r="N43" s="27" t="n">
        <v>52712</v>
      </c>
      <c r="O43" s="27" t="n">
        <v>55794</v>
      </c>
      <c r="P43" s="25" t="n">
        <v>58037</v>
      </c>
      <c r="Q43" s="25" t="n">
        <v>55769</v>
      </c>
    </row>
    <row r="44" customFormat="false" ht="15" hidden="false" customHeight="false" outlineLevel="0" collapsed="false">
      <c r="A44" s="0" t="s">
        <v>44</v>
      </c>
      <c r="B44" s="25" t="n">
        <v>35309</v>
      </c>
      <c r="C44" s="25" t="n">
        <v>41371</v>
      </c>
      <c r="D44" s="25" t="n">
        <v>50362</v>
      </c>
      <c r="E44" s="25" t="n">
        <v>57175</v>
      </c>
      <c r="F44" s="25" t="n">
        <v>65134</v>
      </c>
      <c r="G44" s="25" t="n">
        <v>73988</v>
      </c>
      <c r="H44" s="25" t="n">
        <v>85285</v>
      </c>
      <c r="I44" s="25" t="n">
        <v>96849</v>
      </c>
      <c r="J44" s="27" t="n">
        <v>118757</v>
      </c>
      <c r="K44" s="27" t="n">
        <v>130279</v>
      </c>
      <c r="L44" s="27" t="n">
        <v>140009</v>
      </c>
      <c r="M44" s="27" t="n">
        <v>145417</v>
      </c>
      <c r="N44" s="27" t="n">
        <v>152087</v>
      </c>
      <c r="O44" s="27" t="n">
        <v>159238</v>
      </c>
      <c r="P44" s="25" t="n">
        <v>166734</v>
      </c>
      <c r="Q44" s="25" t="n">
        <v>144336</v>
      </c>
    </row>
    <row r="45" customFormat="false" ht="15" hidden="false" customHeight="false" outlineLevel="0" collapsed="false">
      <c r="A45" s="0" t="s">
        <v>45</v>
      </c>
      <c r="B45" s="25" t="n">
        <v>59692</v>
      </c>
      <c r="C45" s="25" t="n">
        <v>75725</v>
      </c>
      <c r="D45" s="25" t="n">
        <v>96393</v>
      </c>
      <c r="E45" s="25" t="n">
        <v>127399</v>
      </c>
      <c r="F45" s="25" t="n">
        <v>143225</v>
      </c>
      <c r="G45" s="25" t="n">
        <v>143714</v>
      </c>
      <c r="H45" s="25" t="n">
        <v>160604</v>
      </c>
      <c r="I45" s="25" t="n">
        <v>178964</v>
      </c>
      <c r="J45" s="27" t="n">
        <v>196575</v>
      </c>
      <c r="K45" s="27" t="n">
        <v>218848</v>
      </c>
      <c r="L45" s="27" t="n">
        <v>231570</v>
      </c>
      <c r="M45" s="27" t="n">
        <v>240019</v>
      </c>
      <c r="N45" s="27" t="n">
        <v>249900</v>
      </c>
      <c r="O45" s="27" t="n">
        <v>261351</v>
      </c>
      <c r="P45" s="25" t="n">
        <v>271680</v>
      </c>
      <c r="Q45" s="25" t="n">
        <v>221945</v>
      </c>
    </row>
    <row r="46" customFormat="false" ht="15" hidden="false" customHeight="false" outlineLevel="0" collapsed="false">
      <c r="A46" s="0" t="s">
        <v>46</v>
      </c>
      <c r="B46" s="25" t="n">
        <v>5497</v>
      </c>
      <c r="C46" s="25" t="n">
        <v>7072</v>
      </c>
      <c r="D46" s="25" t="n">
        <v>8920</v>
      </c>
      <c r="E46" s="25" t="n">
        <v>10899</v>
      </c>
      <c r="F46" s="25" t="n">
        <v>12773</v>
      </c>
      <c r="G46" s="25" t="n">
        <v>14150</v>
      </c>
      <c r="H46" s="25" t="n">
        <v>15817</v>
      </c>
      <c r="I46" s="25" t="n">
        <v>17155</v>
      </c>
      <c r="J46" s="27" t="n">
        <v>18589</v>
      </c>
      <c r="K46" s="27" t="n">
        <v>19613</v>
      </c>
      <c r="L46" s="27" t="n">
        <v>20463</v>
      </c>
      <c r="M46" s="27" t="n">
        <v>21122</v>
      </c>
      <c r="N46" s="27" t="n">
        <v>22689</v>
      </c>
      <c r="O46" s="27" t="n">
        <v>24064</v>
      </c>
      <c r="P46" s="25" t="n">
        <v>24835</v>
      </c>
      <c r="Q46" s="25" t="n">
        <v>22884</v>
      </c>
    </row>
    <row r="47" customFormat="false" ht="15" hidden="false" customHeight="false" outlineLevel="0" collapsed="false">
      <c r="A47" s="0" t="s">
        <v>47</v>
      </c>
      <c r="B47" s="25" t="n">
        <v>5828</v>
      </c>
      <c r="C47" s="25" t="n">
        <v>7274</v>
      </c>
      <c r="D47" s="25" t="n">
        <v>8974</v>
      </c>
      <c r="E47" s="25" t="n">
        <v>11019</v>
      </c>
      <c r="F47" s="25" t="n">
        <v>13262</v>
      </c>
      <c r="G47" s="25" t="n">
        <v>15663</v>
      </c>
      <c r="H47" s="25" t="n">
        <v>17408</v>
      </c>
      <c r="I47" s="25" t="n">
        <v>18980</v>
      </c>
      <c r="J47" s="27" t="n">
        <v>20775</v>
      </c>
      <c r="K47" s="27" t="n">
        <v>22187</v>
      </c>
      <c r="L47" s="27" t="n">
        <v>23200</v>
      </c>
      <c r="M47" s="27" t="n">
        <v>24095</v>
      </c>
      <c r="N47" s="27" t="n">
        <v>25052</v>
      </c>
      <c r="O47" s="27" t="n">
        <v>26021</v>
      </c>
      <c r="P47" s="25" t="n">
        <v>27173</v>
      </c>
      <c r="Q47" s="25" t="n">
        <v>25466</v>
      </c>
    </row>
    <row r="48" customFormat="false" ht="15" hidden="false" customHeight="false" outlineLevel="0" collapsed="false">
      <c r="A48" s="0" t="s">
        <v>48</v>
      </c>
      <c r="B48" s="25" t="n">
        <v>54915</v>
      </c>
      <c r="C48" s="25" t="n">
        <v>69612</v>
      </c>
      <c r="D48" s="25" t="n">
        <v>93326</v>
      </c>
      <c r="E48" s="25" t="n">
        <v>118482</v>
      </c>
      <c r="F48" s="25" t="n">
        <v>132939</v>
      </c>
      <c r="G48" s="25" t="n">
        <v>154128</v>
      </c>
      <c r="H48" s="25" t="n">
        <v>176247</v>
      </c>
      <c r="I48" s="25" t="n">
        <v>191120</v>
      </c>
      <c r="J48" s="27" t="n">
        <v>212334</v>
      </c>
      <c r="K48" s="27" t="n">
        <v>229760</v>
      </c>
      <c r="L48" s="27" t="n">
        <v>247693</v>
      </c>
      <c r="M48" s="27" t="n">
        <v>259238</v>
      </c>
      <c r="N48" s="27" t="n">
        <v>267910</v>
      </c>
      <c r="O48" s="27" t="n">
        <v>278504</v>
      </c>
      <c r="P48" s="25" t="n">
        <v>291618</v>
      </c>
      <c r="Q48" s="25" t="n">
        <v>262738</v>
      </c>
    </row>
    <row r="49" customFormat="false" ht="15" hidden="false" customHeight="false" outlineLevel="0" collapsed="false">
      <c r="A49" s="0" t="s">
        <v>49</v>
      </c>
      <c r="B49" s="25" t="n">
        <v>15102</v>
      </c>
      <c r="C49" s="25" t="n">
        <v>18713</v>
      </c>
      <c r="D49" s="25" t="n">
        <v>22828</v>
      </c>
      <c r="E49" s="25" t="n">
        <v>26999</v>
      </c>
      <c r="F49" s="25" t="n">
        <v>29398</v>
      </c>
      <c r="G49" s="25" t="n">
        <v>33774</v>
      </c>
      <c r="H49" s="25" t="n">
        <v>37298</v>
      </c>
      <c r="I49" s="25" t="n">
        <v>40843</v>
      </c>
      <c r="J49" s="27" t="n">
        <v>48991</v>
      </c>
      <c r="K49" s="27" t="n">
        <v>52495</v>
      </c>
      <c r="L49" s="27" t="n">
        <v>53793</v>
      </c>
      <c r="M49" s="27" t="n">
        <v>58791</v>
      </c>
      <c r="N49" s="27" t="n">
        <v>63152</v>
      </c>
      <c r="O49" s="27" t="n">
        <v>65785</v>
      </c>
      <c r="P49" s="25" t="n">
        <v>67749</v>
      </c>
      <c r="Q49" s="25" t="n">
        <v>63653</v>
      </c>
    </row>
    <row r="50" customFormat="false" ht="15" hidden="false" customHeight="false" outlineLevel="0" collapsed="false">
      <c r="A50" s="0" t="s">
        <v>50</v>
      </c>
      <c r="B50" s="25" t="n">
        <v>12628</v>
      </c>
      <c r="C50" s="25" t="n">
        <v>15706</v>
      </c>
      <c r="D50" s="25" t="n">
        <v>19586</v>
      </c>
      <c r="E50" s="25" t="n">
        <v>23699</v>
      </c>
      <c r="F50" s="25" t="n">
        <v>25953</v>
      </c>
      <c r="G50" s="25" t="n">
        <v>28158</v>
      </c>
      <c r="H50" s="25" t="n">
        <v>31560</v>
      </c>
      <c r="I50" s="25" t="n">
        <v>34350</v>
      </c>
      <c r="J50" s="27" t="n">
        <v>38003</v>
      </c>
      <c r="K50" s="27" t="n">
        <v>39945</v>
      </c>
      <c r="L50" s="27" t="n">
        <v>42141</v>
      </c>
      <c r="M50" s="27" t="n">
        <v>45127</v>
      </c>
      <c r="N50" s="27" t="n">
        <v>48213</v>
      </c>
      <c r="O50" s="27" t="n">
        <v>50791</v>
      </c>
      <c r="P50" s="25" t="n">
        <v>53814</v>
      </c>
      <c r="Q50" s="25" t="n">
        <v>49378</v>
      </c>
    </row>
    <row r="51" customFormat="false" ht="15" hidden="false" customHeight="false" outlineLevel="0" collapsed="false">
      <c r="A51" s="0" t="s">
        <v>51</v>
      </c>
      <c r="B51" s="25" t="n">
        <v>39333</v>
      </c>
      <c r="C51" s="25" t="n">
        <v>46168</v>
      </c>
      <c r="D51" s="25" t="n">
        <v>56287</v>
      </c>
      <c r="E51" s="25" t="n">
        <v>68629</v>
      </c>
      <c r="F51" s="25" t="n">
        <v>78574</v>
      </c>
      <c r="G51" s="25" t="n">
        <v>90668</v>
      </c>
      <c r="H51" s="25" t="n">
        <v>102887</v>
      </c>
      <c r="I51" s="25" t="n">
        <v>112432</v>
      </c>
      <c r="J51" s="27" t="n">
        <v>124279</v>
      </c>
      <c r="K51" s="27" t="n">
        <v>130984</v>
      </c>
      <c r="L51" s="27" t="n">
        <v>133268</v>
      </c>
      <c r="M51" s="27" t="n">
        <v>140123</v>
      </c>
      <c r="N51" s="27" t="n">
        <v>151610</v>
      </c>
      <c r="O51" s="27" t="n">
        <v>160204</v>
      </c>
      <c r="P51" s="25" t="n">
        <v>167961</v>
      </c>
      <c r="Q51" s="25" t="n">
        <v>145755</v>
      </c>
    </row>
    <row r="52" customFormat="false" ht="15" hidden="false" customHeight="false" outlineLevel="0" collapsed="false">
      <c r="A52" s="0" t="s">
        <v>52</v>
      </c>
      <c r="B52" s="25" t="n">
        <v>13825</v>
      </c>
      <c r="C52" s="25" t="n">
        <v>16353</v>
      </c>
      <c r="D52" s="25" t="n">
        <v>21370</v>
      </c>
      <c r="E52" s="25" t="n">
        <v>26692</v>
      </c>
      <c r="F52" s="25" t="n">
        <v>30404</v>
      </c>
      <c r="G52" s="25" t="n">
        <v>31849</v>
      </c>
      <c r="H52" s="25" t="n">
        <v>35678</v>
      </c>
      <c r="I52" s="25" t="n">
        <v>38212</v>
      </c>
      <c r="J52" s="27" t="n">
        <v>45133</v>
      </c>
      <c r="K52" s="27" t="n">
        <v>48022</v>
      </c>
      <c r="L52" s="27" t="n">
        <v>49647</v>
      </c>
      <c r="M52" s="27" t="n">
        <v>51519</v>
      </c>
      <c r="N52" s="27" t="n">
        <v>54205</v>
      </c>
      <c r="O52" s="27" t="n">
        <v>56607</v>
      </c>
      <c r="P52" s="25" t="n">
        <v>59993</v>
      </c>
      <c r="Q52" s="25" t="n">
        <v>57153</v>
      </c>
    </row>
    <row r="53" customFormat="false" ht="15" hidden="false" customHeight="false" outlineLevel="0" collapsed="false">
      <c r="A53" s="0" t="s">
        <v>53</v>
      </c>
      <c r="B53" s="25" t="n">
        <v>34160</v>
      </c>
      <c r="C53" s="25" t="n">
        <v>43905</v>
      </c>
      <c r="D53" s="25" t="n">
        <v>53393</v>
      </c>
      <c r="E53" s="25" t="n">
        <v>67500</v>
      </c>
      <c r="F53" s="25" t="n">
        <v>78817</v>
      </c>
      <c r="G53" s="25" t="n">
        <v>88733</v>
      </c>
      <c r="H53" s="25" t="n">
        <v>100010</v>
      </c>
      <c r="I53" s="25" t="n">
        <v>112624</v>
      </c>
      <c r="J53" s="27" t="n">
        <v>140759</v>
      </c>
      <c r="K53" s="27" t="n">
        <v>149206</v>
      </c>
      <c r="L53" s="27" t="n">
        <v>153966</v>
      </c>
      <c r="M53" s="27" t="n">
        <v>160786</v>
      </c>
      <c r="N53" s="27" t="n">
        <v>173518</v>
      </c>
      <c r="O53" s="27" t="n">
        <v>183945</v>
      </c>
      <c r="P53" s="25" t="n">
        <v>195898</v>
      </c>
      <c r="Q53" s="25" t="n">
        <v>176473</v>
      </c>
    </row>
    <row r="54" customFormat="false" ht="15" hidden="false" customHeight="false" outlineLevel="0" collapsed="false">
      <c r="A54" s="0" t="s">
        <v>54</v>
      </c>
      <c r="B54" s="25" t="n">
        <v>19634</v>
      </c>
      <c r="C54" s="25" t="n">
        <v>23135</v>
      </c>
      <c r="D54" s="25" t="n">
        <v>30122</v>
      </c>
      <c r="E54" s="25" t="n">
        <v>40151</v>
      </c>
      <c r="F54" s="25" t="n">
        <v>47419</v>
      </c>
      <c r="G54" s="25" t="n">
        <v>52167</v>
      </c>
      <c r="H54" s="25" t="n">
        <v>58717</v>
      </c>
      <c r="I54" s="25" t="n">
        <v>64753</v>
      </c>
      <c r="J54" s="27" t="n">
        <v>73812</v>
      </c>
      <c r="K54" s="27" t="n">
        <v>80014</v>
      </c>
      <c r="L54" s="27" t="n">
        <v>83888</v>
      </c>
      <c r="M54" s="27" t="n">
        <v>80524</v>
      </c>
      <c r="N54" s="27" t="n">
        <v>83377</v>
      </c>
      <c r="O54" s="27" t="n">
        <v>88928</v>
      </c>
      <c r="P54" s="25" t="n">
        <v>92811</v>
      </c>
      <c r="Q54" s="25" t="n">
        <v>87646</v>
      </c>
    </row>
    <row r="55" customFormat="false" ht="15" hidden="false" customHeight="false" outlineLevel="0" collapsed="false">
      <c r="A55" s="0" t="s">
        <v>55</v>
      </c>
      <c r="B55" s="25" t="n">
        <v>13033</v>
      </c>
      <c r="C55" s="25" t="n">
        <v>16100</v>
      </c>
      <c r="D55" s="25" t="n">
        <v>19518</v>
      </c>
      <c r="E55" s="25" t="n">
        <v>23627</v>
      </c>
      <c r="F55" s="25" t="n">
        <v>26375</v>
      </c>
      <c r="G55" s="25" t="n">
        <v>28951</v>
      </c>
      <c r="H55" s="25" t="n">
        <v>31468</v>
      </c>
      <c r="I55" s="25" t="n">
        <v>34477</v>
      </c>
      <c r="J55" s="27" t="n">
        <v>40372</v>
      </c>
      <c r="K55" s="27" t="n">
        <v>43358</v>
      </c>
      <c r="L55" s="27" t="n">
        <v>47723</v>
      </c>
      <c r="M55" s="27" t="n">
        <v>49744</v>
      </c>
      <c r="N55" s="27" t="n">
        <v>52932</v>
      </c>
      <c r="O55" s="27" t="n">
        <v>55237</v>
      </c>
      <c r="P55" s="25" t="n">
        <v>59267</v>
      </c>
      <c r="Q55" s="25" t="n">
        <v>54505</v>
      </c>
    </row>
    <row r="56" customFormat="false" ht="15" hidden="false" customHeight="false" outlineLevel="0" collapsed="false">
      <c r="A56" s="0" t="s">
        <v>56</v>
      </c>
      <c r="B56" s="25" t="n">
        <v>52534</v>
      </c>
      <c r="C56" s="25" t="n">
        <v>66003</v>
      </c>
      <c r="D56" s="25" t="n">
        <v>81728</v>
      </c>
      <c r="E56" s="25" t="n">
        <v>95585</v>
      </c>
      <c r="F56" s="25" t="n">
        <v>106470</v>
      </c>
      <c r="G56" s="25" t="n">
        <v>112061</v>
      </c>
      <c r="H56" s="25" t="n">
        <v>121926</v>
      </c>
      <c r="I56" s="25" t="n">
        <v>125341</v>
      </c>
      <c r="J56" s="27" t="n">
        <v>135874</v>
      </c>
      <c r="K56" s="27" t="n">
        <v>144819</v>
      </c>
      <c r="L56" s="27" t="n">
        <v>152111</v>
      </c>
      <c r="M56" s="27" t="n">
        <v>157723</v>
      </c>
      <c r="N56" s="27" t="n">
        <v>166824</v>
      </c>
      <c r="O56" s="27" t="n">
        <v>175150</v>
      </c>
      <c r="P56" s="25" t="n">
        <v>181553</v>
      </c>
      <c r="Q56" s="25" t="n">
        <v>162311</v>
      </c>
    </row>
    <row r="57" customFormat="false" ht="15" hidden="false" customHeight="false" outlineLevel="0" collapsed="false">
      <c r="A57" s="0" t="s">
        <v>57</v>
      </c>
      <c r="B57" s="25" t="n">
        <v>22987</v>
      </c>
      <c r="C57" s="25" t="n">
        <v>27937</v>
      </c>
      <c r="D57" s="25" t="n">
        <v>33750</v>
      </c>
      <c r="E57" s="25" t="n">
        <v>40774</v>
      </c>
      <c r="F57" s="25" t="n">
        <v>45949</v>
      </c>
      <c r="G57" s="25" t="n">
        <v>53774</v>
      </c>
      <c r="H57" s="25" t="n">
        <v>65078</v>
      </c>
      <c r="I57" s="25" t="n">
        <v>68356</v>
      </c>
      <c r="J57" s="27" t="n">
        <v>76135</v>
      </c>
      <c r="K57" s="27" t="n">
        <v>78938</v>
      </c>
      <c r="L57" s="27" t="n">
        <v>81001</v>
      </c>
      <c r="M57" s="27" t="n">
        <v>86511</v>
      </c>
      <c r="N57" s="27" t="n">
        <v>93278</v>
      </c>
      <c r="O57" s="27" t="n">
        <v>98104</v>
      </c>
      <c r="P57" s="25" t="n">
        <v>103881</v>
      </c>
      <c r="Q57" s="25" t="n">
        <v>97794</v>
      </c>
    </row>
    <row r="58" customFormat="false" ht="15" hidden="false" customHeight="false" outlineLevel="0" collapsed="false">
      <c r="A58" s="0" t="s">
        <v>58</v>
      </c>
      <c r="B58" s="25" t="n">
        <v>13976</v>
      </c>
      <c r="C58" s="25" t="n">
        <v>16781</v>
      </c>
      <c r="D58" s="25" t="n">
        <v>20244</v>
      </c>
      <c r="E58" s="25" t="n">
        <v>24199</v>
      </c>
      <c r="F58" s="25" t="n">
        <v>26209</v>
      </c>
      <c r="G58" s="25" t="n">
        <v>30236</v>
      </c>
      <c r="H58" s="25" t="n">
        <v>34207</v>
      </c>
      <c r="I58" s="25" t="n">
        <v>37880</v>
      </c>
      <c r="J58" s="27" t="n">
        <v>42159</v>
      </c>
      <c r="K58" s="27" t="n">
        <v>44894</v>
      </c>
      <c r="L58" s="27" t="n">
        <v>47890</v>
      </c>
      <c r="M58" s="27" t="n">
        <v>49824</v>
      </c>
      <c r="N58" s="27" t="n">
        <v>52025</v>
      </c>
      <c r="O58" s="27" t="n">
        <v>54571</v>
      </c>
      <c r="P58" s="25" t="n">
        <v>57967</v>
      </c>
      <c r="Q58" s="25" t="n">
        <v>54342</v>
      </c>
    </row>
    <row r="59" customFormat="false" ht="15" hidden="false" customHeight="false" outlineLevel="0" collapsed="false">
      <c r="A59" s="0" t="s">
        <v>59</v>
      </c>
      <c r="B59" s="25" t="n">
        <v>7193</v>
      </c>
      <c r="C59" s="25" t="n">
        <v>9146</v>
      </c>
      <c r="D59" s="25" t="n">
        <v>11825</v>
      </c>
      <c r="E59" s="25" t="n">
        <v>14851</v>
      </c>
      <c r="F59" s="25" t="n">
        <v>18283</v>
      </c>
      <c r="G59" s="25" t="n">
        <v>18757</v>
      </c>
      <c r="H59" s="25" t="n">
        <v>22192</v>
      </c>
      <c r="I59" s="25" t="n">
        <v>23466</v>
      </c>
      <c r="J59" s="27" t="n">
        <v>26225</v>
      </c>
      <c r="K59" s="27" t="n">
        <v>27001</v>
      </c>
      <c r="L59" s="27" t="n">
        <v>28218</v>
      </c>
      <c r="M59" s="27" t="n">
        <v>28937</v>
      </c>
      <c r="N59" s="27" t="n">
        <v>30297</v>
      </c>
      <c r="O59" s="27" t="n">
        <v>31230</v>
      </c>
      <c r="P59" s="25" t="n">
        <v>32913</v>
      </c>
      <c r="Q59" s="25" t="n">
        <v>28432</v>
      </c>
    </row>
    <row r="60" customFormat="false" ht="15" hidden="false" customHeight="false" outlineLevel="0" collapsed="false">
      <c r="A60" s="0" t="s">
        <v>60</v>
      </c>
      <c r="B60" s="25" t="n">
        <v>68646</v>
      </c>
      <c r="C60" s="25" t="n">
        <v>89764</v>
      </c>
      <c r="D60" s="25" t="n">
        <v>109754</v>
      </c>
      <c r="E60" s="25" t="n">
        <v>134881</v>
      </c>
      <c r="F60" s="25" t="n">
        <v>154652</v>
      </c>
      <c r="G60" s="25" t="n">
        <v>175515</v>
      </c>
      <c r="H60" s="25" t="n">
        <v>199656</v>
      </c>
      <c r="I60" s="25" t="n">
        <v>214996</v>
      </c>
      <c r="J60" s="27" t="n">
        <v>253271</v>
      </c>
      <c r="K60" s="27" t="n">
        <v>281071</v>
      </c>
      <c r="L60" s="27" t="n">
        <v>312042</v>
      </c>
      <c r="M60" s="27" t="n">
        <v>334386</v>
      </c>
      <c r="N60" s="27" t="n">
        <v>359375</v>
      </c>
      <c r="O60" s="27" t="n">
        <v>391509</v>
      </c>
      <c r="P60" s="25" t="n">
        <v>404273</v>
      </c>
      <c r="Q60" s="25" t="n">
        <v>326169</v>
      </c>
    </row>
    <row r="61" customFormat="false" ht="15" hidden="false" customHeight="false" outlineLevel="0" collapsed="false">
      <c r="A61" s="0" t="s">
        <v>61</v>
      </c>
      <c r="B61" s="25" t="n">
        <v>66478</v>
      </c>
      <c r="C61" s="25" t="n">
        <v>83320</v>
      </c>
      <c r="D61" s="25" t="n">
        <v>101898</v>
      </c>
      <c r="E61" s="25" t="n">
        <v>122475</v>
      </c>
      <c r="F61" s="25" t="n">
        <v>134943</v>
      </c>
      <c r="G61" s="25" t="n">
        <v>139295</v>
      </c>
      <c r="H61" s="25" t="n">
        <v>154093</v>
      </c>
      <c r="I61" s="25" t="n">
        <v>167741</v>
      </c>
      <c r="J61" s="27" t="n">
        <v>181280</v>
      </c>
      <c r="K61" s="27" t="n">
        <v>195974</v>
      </c>
      <c r="L61" s="27" t="n">
        <v>210513</v>
      </c>
      <c r="M61" s="27" t="n">
        <v>222374</v>
      </c>
      <c r="N61" s="27" t="n">
        <v>238210</v>
      </c>
      <c r="O61" s="27" t="n">
        <v>251132</v>
      </c>
      <c r="P61" s="25" t="n">
        <v>264172</v>
      </c>
      <c r="Q61" s="25" t="n">
        <v>239027</v>
      </c>
    </row>
    <row r="62" customFormat="false" ht="15" hidden="false" customHeight="false" outlineLevel="0" collapsed="false">
      <c r="A62" s="0" t="s">
        <v>62</v>
      </c>
      <c r="B62" s="25" t="n">
        <v>41009</v>
      </c>
      <c r="C62" s="25" t="n">
        <v>52063</v>
      </c>
      <c r="D62" s="25" t="n">
        <v>64684</v>
      </c>
      <c r="E62" s="25" t="n">
        <v>76204</v>
      </c>
      <c r="F62" s="25" t="n">
        <v>74805</v>
      </c>
      <c r="G62" s="25" t="n">
        <v>82304</v>
      </c>
      <c r="H62" s="25" t="n">
        <v>105863</v>
      </c>
      <c r="I62" s="25" t="n">
        <v>112471</v>
      </c>
      <c r="J62" s="27" t="n">
        <v>125784</v>
      </c>
      <c r="K62" s="27" t="n">
        <v>134026</v>
      </c>
      <c r="L62" s="27" t="n">
        <v>137762</v>
      </c>
      <c r="M62" s="27" t="n">
        <v>142110</v>
      </c>
      <c r="N62" s="27" t="n">
        <v>151221</v>
      </c>
      <c r="O62" s="27" t="n">
        <v>164241</v>
      </c>
      <c r="P62" s="25" t="n">
        <v>178714</v>
      </c>
      <c r="Q62" s="25" t="n">
        <v>173387</v>
      </c>
    </row>
    <row r="63" customFormat="false" ht="15" hidden="false" customHeight="false" outlineLevel="0" collapsed="false">
      <c r="A63" s="0" t="s">
        <v>63</v>
      </c>
      <c r="B63" s="25" t="n">
        <v>1011</v>
      </c>
      <c r="C63" s="25" t="n">
        <v>1222</v>
      </c>
      <c r="D63" s="25" t="n">
        <v>1531</v>
      </c>
      <c r="E63" s="25" t="n">
        <v>1972</v>
      </c>
      <c r="F63" s="25" t="n">
        <v>2347</v>
      </c>
      <c r="G63" s="25" t="n">
        <v>2650</v>
      </c>
      <c r="H63" s="25" t="n">
        <v>2956</v>
      </c>
      <c r="I63" s="25" t="n">
        <v>3266</v>
      </c>
      <c r="J63" s="27" t="n">
        <v>3615</v>
      </c>
      <c r="K63" s="27" t="n">
        <v>3935</v>
      </c>
      <c r="L63" s="27" t="n">
        <v>4571</v>
      </c>
      <c r="M63" s="27" t="n">
        <v>4941</v>
      </c>
      <c r="N63" s="27" t="n">
        <v>5322</v>
      </c>
      <c r="O63" s="27" t="n">
        <v>5964</v>
      </c>
      <c r="P63" s="25" t="n">
        <v>6497</v>
      </c>
      <c r="Q63" s="25" t="n">
        <v>6552</v>
      </c>
    </row>
    <row r="64" customFormat="false" ht="15" hidden="false" customHeight="false" outlineLevel="0" collapsed="false">
      <c r="A64" s="0" t="s">
        <v>64</v>
      </c>
      <c r="B64" s="25" t="n">
        <v>8930</v>
      </c>
      <c r="C64" s="25" t="n">
        <v>11421</v>
      </c>
      <c r="D64" s="25" t="n">
        <v>13643</v>
      </c>
      <c r="E64" s="25" t="n">
        <v>16899</v>
      </c>
      <c r="F64" s="25" t="n">
        <v>19082</v>
      </c>
      <c r="G64" s="25" t="n">
        <v>20723</v>
      </c>
      <c r="H64" s="25" t="n">
        <v>24130</v>
      </c>
      <c r="I64" s="25" t="n">
        <v>27055</v>
      </c>
      <c r="J64" s="27" t="n">
        <v>35885</v>
      </c>
      <c r="K64" s="27" t="n">
        <v>38748</v>
      </c>
      <c r="L64" s="27" t="n">
        <v>41944</v>
      </c>
      <c r="M64" s="27" t="n">
        <v>43435</v>
      </c>
      <c r="N64" s="27" t="n">
        <v>44860</v>
      </c>
      <c r="O64" s="27" t="n">
        <v>45344</v>
      </c>
      <c r="P64" s="25" t="n">
        <v>46027</v>
      </c>
      <c r="Q64" s="25" t="n">
        <v>42365</v>
      </c>
    </row>
    <row r="65" customFormat="false" ht="15" hidden="false" customHeight="false" outlineLevel="0" collapsed="false">
      <c r="A65" s="0" t="s">
        <v>65</v>
      </c>
      <c r="B65" s="25" t="n">
        <v>1416</v>
      </c>
      <c r="C65" s="25" t="n">
        <v>1747</v>
      </c>
      <c r="D65" s="25" t="n">
        <v>2207</v>
      </c>
      <c r="E65" s="25" t="n">
        <v>2694</v>
      </c>
      <c r="F65" s="25" t="n">
        <v>3088</v>
      </c>
      <c r="G65" s="25" t="n">
        <v>3602</v>
      </c>
      <c r="H65" s="25" t="n">
        <v>4063</v>
      </c>
      <c r="I65" s="25" t="n">
        <v>4549</v>
      </c>
      <c r="J65" s="27" t="n">
        <v>5120</v>
      </c>
      <c r="K65" s="27" t="n">
        <v>5275</v>
      </c>
      <c r="L65" s="27" t="n">
        <v>5594</v>
      </c>
      <c r="M65" s="27" t="n">
        <v>5785</v>
      </c>
      <c r="N65" s="27" t="n">
        <v>6025</v>
      </c>
      <c r="O65" s="27" t="n">
        <v>6486</v>
      </c>
      <c r="P65" s="25" t="n">
        <v>6945</v>
      </c>
      <c r="Q65" s="25" t="n">
        <v>6520</v>
      </c>
    </row>
    <row r="66" customFormat="false" ht="15" hidden="false" customHeight="false" outlineLevel="0" collapsed="false">
      <c r="A66" s="0" t="s">
        <v>66</v>
      </c>
      <c r="B66" s="25" t="n">
        <v>5821</v>
      </c>
      <c r="C66" s="25" t="n">
        <v>7010</v>
      </c>
      <c r="D66" s="25" t="n">
        <v>8496</v>
      </c>
      <c r="E66" s="25" t="n">
        <v>9844</v>
      </c>
      <c r="F66" s="25" t="n">
        <v>10758</v>
      </c>
      <c r="G66" s="25" t="n">
        <v>11595</v>
      </c>
      <c r="H66" s="25" t="n">
        <v>13117</v>
      </c>
      <c r="I66" s="25" t="n">
        <v>14006</v>
      </c>
      <c r="J66" s="27" t="n">
        <v>14913</v>
      </c>
      <c r="K66" s="27" t="n">
        <v>15787</v>
      </c>
      <c r="L66" s="27" t="n">
        <v>16586</v>
      </c>
      <c r="M66" s="27" t="n">
        <v>16777</v>
      </c>
      <c r="N66" s="27" t="n">
        <v>17706</v>
      </c>
      <c r="O66" s="27" t="n">
        <v>18085</v>
      </c>
      <c r="P66" s="25" t="n">
        <v>19303</v>
      </c>
      <c r="Q66" s="25" t="n">
        <v>19265</v>
      </c>
    </row>
    <row r="67" customFormat="false" ht="15" hidden="false" customHeight="false" outlineLevel="0" collapsed="false">
      <c r="A67" s="0" t="s">
        <v>67</v>
      </c>
      <c r="B67" s="25" t="n">
        <v>22934</v>
      </c>
      <c r="C67" s="25" t="n">
        <v>27858</v>
      </c>
      <c r="D67" s="25" t="n">
        <v>34530</v>
      </c>
      <c r="E67" s="25" t="n">
        <v>43657</v>
      </c>
      <c r="F67" s="25" t="n">
        <v>47317</v>
      </c>
      <c r="G67" s="25" t="n">
        <v>50944</v>
      </c>
      <c r="H67" s="25" t="n">
        <v>56760</v>
      </c>
      <c r="I67" s="25" t="n">
        <v>60409</v>
      </c>
      <c r="J67" s="27" t="n">
        <v>65891</v>
      </c>
      <c r="K67" s="27" t="n">
        <v>72008</v>
      </c>
      <c r="L67" s="27" t="n">
        <v>79761</v>
      </c>
      <c r="M67" s="27" t="n">
        <v>84543</v>
      </c>
      <c r="N67" s="27" t="n">
        <v>88834</v>
      </c>
      <c r="O67" s="27" t="n">
        <v>94504</v>
      </c>
      <c r="P67" s="25" t="n">
        <v>101564</v>
      </c>
      <c r="Q67" s="25" t="n">
        <v>97094</v>
      </c>
    </row>
    <row r="68" customFormat="false" ht="15" hidden="false" customHeight="false" outlineLevel="0" collapsed="false">
      <c r="A68" s="0" t="s">
        <v>68</v>
      </c>
      <c r="B68" s="25" t="n">
        <v>9396</v>
      </c>
      <c r="C68" s="25" t="n">
        <v>11635</v>
      </c>
      <c r="D68" s="25" t="n">
        <v>14065</v>
      </c>
      <c r="E68" s="25" t="n">
        <v>17138</v>
      </c>
      <c r="F68" s="25" t="n">
        <v>19754</v>
      </c>
      <c r="G68" s="25" t="n">
        <v>22605</v>
      </c>
      <c r="H68" s="25" t="n">
        <v>26635</v>
      </c>
      <c r="I68" s="25" t="n">
        <v>30488</v>
      </c>
      <c r="J68" s="27" t="n">
        <v>36347</v>
      </c>
      <c r="K68" s="27" t="n">
        <v>38839</v>
      </c>
      <c r="L68" s="27" t="n">
        <v>41056</v>
      </c>
      <c r="M68" s="27" t="n">
        <v>42619</v>
      </c>
      <c r="N68" s="27" t="n">
        <v>44098</v>
      </c>
      <c r="O68" s="27" t="n">
        <v>45924</v>
      </c>
      <c r="P68" s="25" t="n">
        <v>49375</v>
      </c>
      <c r="Q68" s="25" t="n">
        <v>46771</v>
      </c>
    </row>
    <row r="69" customFormat="false" ht="15" hidden="false" customHeight="false" outlineLevel="0" collapsed="false">
      <c r="A69" s="0" t="s">
        <v>69</v>
      </c>
      <c r="B69" s="25" t="n">
        <v>42926</v>
      </c>
      <c r="C69" s="25" t="n">
        <v>52732</v>
      </c>
      <c r="D69" s="25" t="n">
        <v>63016</v>
      </c>
      <c r="E69" s="25" t="n">
        <v>72936</v>
      </c>
      <c r="F69" s="25" t="n">
        <v>77675</v>
      </c>
      <c r="G69" s="25" t="n">
        <v>87785</v>
      </c>
      <c r="H69" s="25" t="n">
        <v>96365</v>
      </c>
      <c r="I69" s="25" t="n">
        <v>106584</v>
      </c>
      <c r="J69" s="27" t="n">
        <v>128221</v>
      </c>
      <c r="K69" s="27" t="n">
        <v>130324</v>
      </c>
      <c r="L69" s="27" t="n">
        <v>136815</v>
      </c>
      <c r="M69" s="27" t="n">
        <v>141580</v>
      </c>
      <c r="N69" s="27" t="n">
        <v>156940</v>
      </c>
      <c r="O69" s="27" t="n">
        <v>164815</v>
      </c>
      <c r="P69" s="25" t="n">
        <v>175723</v>
      </c>
      <c r="Q69" s="25" t="n">
        <v>164790</v>
      </c>
    </row>
    <row r="70" customFormat="false" ht="15" hidden="false" customHeight="false" outlineLevel="0" collapsed="false">
      <c r="A70" s="0" t="s">
        <v>70</v>
      </c>
      <c r="B70" s="25" t="n">
        <v>29946</v>
      </c>
      <c r="C70" s="25" t="n">
        <v>35353</v>
      </c>
      <c r="D70" s="25" t="n">
        <v>43338</v>
      </c>
      <c r="E70" s="25" t="n">
        <v>51017</v>
      </c>
      <c r="F70" s="25" t="n">
        <v>54878</v>
      </c>
      <c r="G70" s="25" t="n">
        <v>63253</v>
      </c>
      <c r="H70" s="25" t="n">
        <v>68372</v>
      </c>
      <c r="I70" s="25" t="n">
        <v>74600</v>
      </c>
      <c r="J70" s="27" t="n">
        <v>81575</v>
      </c>
      <c r="K70" s="27" t="n">
        <v>84474</v>
      </c>
      <c r="L70" s="27" t="n">
        <v>82919</v>
      </c>
      <c r="M70" s="27" t="n">
        <v>90502</v>
      </c>
      <c r="N70" s="27" t="n">
        <v>99687</v>
      </c>
      <c r="O70" s="27" t="n">
        <v>106203</v>
      </c>
      <c r="P70" s="25" t="n">
        <v>114868</v>
      </c>
      <c r="Q70" s="25" t="n">
        <v>101045</v>
      </c>
    </row>
    <row r="71" customFormat="false" ht="15" hidden="false" customHeight="false" outlineLevel="0" collapsed="false">
      <c r="A71" s="0" t="s">
        <v>71</v>
      </c>
      <c r="B71" s="25" t="n">
        <v>28858</v>
      </c>
      <c r="C71" s="25" t="n">
        <v>35158</v>
      </c>
      <c r="D71" s="25" t="n">
        <v>44092</v>
      </c>
      <c r="E71" s="25" t="n">
        <v>54054</v>
      </c>
      <c r="F71" s="25" t="n">
        <v>57873</v>
      </c>
      <c r="G71" s="25" t="n">
        <v>59870</v>
      </c>
      <c r="H71" s="25" t="n">
        <v>67565</v>
      </c>
      <c r="I71" s="25" t="n">
        <v>76632</v>
      </c>
      <c r="J71" s="27" t="n">
        <v>86763</v>
      </c>
      <c r="K71" s="27" t="n">
        <v>91910</v>
      </c>
      <c r="L71" s="27" t="n">
        <v>97234</v>
      </c>
      <c r="M71" s="27" t="n">
        <v>101304</v>
      </c>
      <c r="N71" s="27" t="n">
        <v>109795</v>
      </c>
      <c r="O71" s="27" t="n">
        <v>116987</v>
      </c>
      <c r="P71" s="25" t="n">
        <v>126005</v>
      </c>
      <c r="Q71" s="25" t="n">
        <v>121818</v>
      </c>
    </row>
    <row r="72" customFormat="false" ht="15" hidden="false" customHeight="false" outlineLevel="0" collapsed="false">
      <c r="A72" s="0" t="s">
        <v>72</v>
      </c>
      <c r="B72" s="25" t="n">
        <v>43944</v>
      </c>
      <c r="C72" s="25" t="n">
        <v>52440</v>
      </c>
      <c r="D72" s="25" t="n">
        <v>55348</v>
      </c>
      <c r="E72" s="25" t="n">
        <v>66868</v>
      </c>
      <c r="F72" s="25" t="n">
        <v>67535</v>
      </c>
      <c r="G72" s="25" t="n">
        <v>76492</v>
      </c>
      <c r="H72" s="25" t="n">
        <v>88928</v>
      </c>
      <c r="I72" s="25" t="n">
        <v>102134</v>
      </c>
      <c r="J72" s="27" t="n">
        <v>121334</v>
      </c>
      <c r="K72" s="27" t="n">
        <v>129952</v>
      </c>
      <c r="L72" s="27" t="n">
        <v>133320</v>
      </c>
      <c r="M72" s="27" t="n">
        <v>144465</v>
      </c>
      <c r="N72" s="27" t="n">
        <v>151580</v>
      </c>
      <c r="O72" s="27" t="n">
        <v>160743</v>
      </c>
      <c r="P72" s="25" t="n">
        <v>172951</v>
      </c>
      <c r="Q72" s="25" t="n">
        <v>156128</v>
      </c>
    </row>
    <row r="73" customFormat="false" ht="15" hidden="false" customHeight="false" outlineLevel="0" collapsed="false">
      <c r="A73" s="0" t="s">
        <v>73</v>
      </c>
      <c r="B73" s="25" t="n">
        <v>24107</v>
      </c>
      <c r="C73" s="25" t="n">
        <v>30717</v>
      </c>
      <c r="D73" s="25" t="n">
        <v>37734</v>
      </c>
      <c r="E73" s="25" t="n">
        <v>44037</v>
      </c>
      <c r="F73" s="25" t="n">
        <v>48447</v>
      </c>
      <c r="G73" s="25" t="n">
        <v>53534</v>
      </c>
      <c r="H73" s="25" t="n">
        <v>59985</v>
      </c>
      <c r="I73" s="25" t="n">
        <v>64510</v>
      </c>
      <c r="J73" s="27" t="n">
        <v>71804</v>
      </c>
      <c r="K73" s="27" t="n">
        <v>77460</v>
      </c>
      <c r="L73" s="27" t="n">
        <v>82945</v>
      </c>
      <c r="M73" s="27" t="n">
        <v>88509</v>
      </c>
      <c r="N73" s="27" t="n">
        <v>94882</v>
      </c>
      <c r="O73" s="27" t="n">
        <v>99731</v>
      </c>
      <c r="P73" s="25" t="n">
        <v>106612</v>
      </c>
      <c r="Q73" s="25" t="n">
        <v>95901</v>
      </c>
    </row>
    <row r="74" customFormat="false" ht="15" hidden="false" customHeight="false" outlineLevel="0" collapsed="false">
      <c r="A74" s="0" t="s">
        <v>74</v>
      </c>
      <c r="B74" s="25" t="n">
        <v>19460</v>
      </c>
      <c r="C74" s="25" t="n">
        <v>22930</v>
      </c>
      <c r="D74" s="25" t="n">
        <v>27801</v>
      </c>
      <c r="E74" s="25" t="n">
        <v>31880</v>
      </c>
      <c r="F74" s="25" t="n">
        <v>33087</v>
      </c>
      <c r="G74" s="25" t="n">
        <v>30829</v>
      </c>
      <c r="H74" s="25" t="n">
        <v>31989</v>
      </c>
      <c r="I74" s="25" t="n">
        <v>34432</v>
      </c>
      <c r="J74" s="27" t="n">
        <v>39887</v>
      </c>
      <c r="K74" s="27" t="n">
        <v>42020</v>
      </c>
      <c r="L74" s="27" t="n">
        <v>45857</v>
      </c>
      <c r="M74" s="27" t="n">
        <v>46866</v>
      </c>
      <c r="N74" s="27" t="n">
        <v>49425</v>
      </c>
      <c r="O74" s="27" t="n">
        <v>51910</v>
      </c>
      <c r="P74" s="25" t="n">
        <v>55160</v>
      </c>
      <c r="Q74" s="25" t="n">
        <v>51952</v>
      </c>
    </row>
    <row r="75" customFormat="false" ht="15" hidden="false" customHeight="false" outlineLevel="0" collapsed="false">
      <c r="A75" s="0" t="s">
        <v>75</v>
      </c>
      <c r="B75" s="25" t="n">
        <v>20834</v>
      </c>
      <c r="C75" s="25" t="n">
        <v>25658</v>
      </c>
      <c r="D75" s="25" t="n">
        <v>30621</v>
      </c>
      <c r="E75" s="25" t="n">
        <v>35916</v>
      </c>
      <c r="F75" s="25" t="n">
        <v>40788</v>
      </c>
      <c r="G75" s="25" t="n">
        <v>46736</v>
      </c>
      <c r="H75" s="25" t="n">
        <v>52011</v>
      </c>
      <c r="I75" s="25" t="n">
        <v>55107</v>
      </c>
      <c r="J75" s="27" t="n">
        <v>62172</v>
      </c>
      <c r="K75" s="27" t="n">
        <v>67745</v>
      </c>
      <c r="L75" s="27" t="n">
        <v>70771</v>
      </c>
      <c r="M75" s="27" t="n">
        <v>76823</v>
      </c>
      <c r="N75" s="27" t="n">
        <v>81826</v>
      </c>
      <c r="O75" s="27" t="n">
        <v>89395</v>
      </c>
      <c r="P75" s="25" t="n">
        <v>93568</v>
      </c>
      <c r="Q75" s="25" t="n">
        <v>75539</v>
      </c>
    </row>
    <row r="76" customFormat="false" ht="15" hidden="false" customHeight="false" outlineLevel="0" collapsed="false">
      <c r="A76" s="0" t="s">
        <v>76</v>
      </c>
      <c r="B76" s="25" t="n">
        <v>6814</v>
      </c>
      <c r="C76" s="25" t="n">
        <v>8657</v>
      </c>
      <c r="D76" s="25" t="n">
        <v>10659</v>
      </c>
      <c r="E76" s="25" t="n">
        <v>12297</v>
      </c>
      <c r="F76" s="25" t="n">
        <v>14846</v>
      </c>
      <c r="G76" s="25" t="n">
        <v>16646</v>
      </c>
      <c r="H76" s="25" t="n">
        <v>19412</v>
      </c>
      <c r="I76" s="25" t="n">
        <v>21760</v>
      </c>
      <c r="J76" s="27" t="n">
        <v>26137</v>
      </c>
      <c r="K76" s="27" t="n">
        <v>27105</v>
      </c>
      <c r="L76" s="27" t="n">
        <v>27067</v>
      </c>
      <c r="M76" s="27" t="n">
        <v>28363</v>
      </c>
      <c r="N76" s="27" t="n">
        <v>30712</v>
      </c>
      <c r="O76" s="27" t="n">
        <v>30279</v>
      </c>
      <c r="P76" s="25" t="n">
        <v>32039</v>
      </c>
      <c r="Q76" s="25" t="n">
        <v>29149</v>
      </c>
    </row>
    <row r="77" customFormat="false" ht="15" hidden="false" customHeight="false" outlineLevel="0" collapsed="false">
      <c r="A77" s="0" t="s">
        <v>77</v>
      </c>
      <c r="B77" s="25" t="n">
        <v>35136</v>
      </c>
      <c r="C77" s="25" t="n">
        <v>44411</v>
      </c>
      <c r="D77" s="25" t="n">
        <v>52126</v>
      </c>
      <c r="E77" s="25" t="n">
        <v>63783</v>
      </c>
      <c r="F77" s="25" t="n">
        <v>71069</v>
      </c>
      <c r="G77" s="25" t="n">
        <v>81419</v>
      </c>
      <c r="H77" s="25" t="n">
        <v>96371</v>
      </c>
      <c r="I77" s="25" t="n">
        <v>114686</v>
      </c>
      <c r="J77" s="27" t="n">
        <v>131731</v>
      </c>
      <c r="K77" s="27" t="n">
        <v>138157</v>
      </c>
      <c r="L77" s="27" t="n">
        <v>131538</v>
      </c>
      <c r="M77" s="27" t="n">
        <v>133156</v>
      </c>
      <c r="N77" s="27" t="n">
        <v>146401</v>
      </c>
      <c r="O77" s="27" t="n">
        <v>156990</v>
      </c>
      <c r="P77" s="25" t="n">
        <v>163241</v>
      </c>
      <c r="Q77" s="25" t="n">
        <v>133937</v>
      </c>
    </row>
    <row r="78" customFormat="false" ht="15" hidden="false" customHeight="false" outlineLevel="0" collapsed="false">
      <c r="A78" s="0" t="s">
        <v>78</v>
      </c>
      <c r="B78" s="25" t="n">
        <v>38344</v>
      </c>
      <c r="C78" s="25" t="n">
        <v>46241</v>
      </c>
      <c r="D78" s="25" t="n">
        <v>53844</v>
      </c>
      <c r="E78" s="25" t="n">
        <v>62888</v>
      </c>
      <c r="F78" s="25" t="n">
        <v>71315</v>
      </c>
      <c r="G78" s="25" t="n">
        <v>80300</v>
      </c>
      <c r="H78" s="25" t="n">
        <v>90356</v>
      </c>
      <c r="I78" s="25" t="n">
        <v>98034</v>
      </c>
      <c r="J78" s="27" t="n">
        <v>109646</v>
      </c>
      <c r="K78" s="27" t="n">
        <v>118596</v>
      </c>
      <c r="L78" s="27" t="n">
        <v>125494</v>
      </c>
      <c r="M78" s="27" t="n">
        <v>135420</v>
      </c>
      <c r="N78" s="27" t="n">
        <v>140378</v>
      </c>
      <c r="O78" s="27" t="n">
        <v>147227</v>
      </c>
      <c r="P78" s="25" t="n">
        <v>146640</v>
      </c>
      <c r="Q78" s="25" t="n">
        <v>119302</v>
      </c>
    </row>
    <row r="79" customFormat="false" ht="15" hidden="false" customHeight="false" outlineLevel="0" collapsed="false">
      <c r="A79" s="0" t="s">
        <v>79</v>
      </c>
      <c r="B79" s="25" t="n">
        <v>10674</v>
      </c>
      <c r="C79" s="25" t="n">
        <v>12660</v>
      </c>
      <c r="D79" s="25" t="n">
        <v>14333</v>
      </c>
      <c r="E79" s="25" t="n">
        <v>17783</v>
      </c>
      <c r="F79" s="25" t="n">
        <v>19901</v>
      </c>
      <c r="G79" s="25" t="n">
        <v>24750</v>
      </c>
      <c r="H79" s="25" t="n">
        <v>29039</v>
      </c>
      <c r="I79" s="25" t="n">
        <v>30812</v>
      </c>
      <c r="J79" s="27" t="n">
        <v>36852</v>
      </c>
      <c r="K79" s="27" t="n">
        <v>38511</v>
      </c>
      <c r="L79" s="27" t="n">
        <v>41107</v>
      </c>
      <c r="M79" s="27" t="n">
        <v>42752</v>
      </c>
      <c r="N79" s="27" t="n">
        <v>44051</v>
      </c>
      <c r="O79" s="27" t="n">
        <v>46436</v>
      </c>
      <c r="P79" s="25" t="n">
        <v>48753</v>
      </c>
      <c r="Q79" s="25" t="n">
        <v>47279</v>
      </c>
    </row>
    <row r="80" customFormat="false" ht="15" hidden="false" customHeight="false" outlineLevel="0" collapsed="false">
      <c r="A80" s="0" t="s">
        <v>80</v>
      </c>
      <c r="B80" s="25" t="n">
        <v>4083</v>
      </c>
      <c r="C80" s="25" t="n">
        <v>5152</v>
      </c>
      <c r="D80" s="25" t="n">
        <v>6178</v>
      </c>
      <c r="E80" s="25" t="n">
        <v>7944</v>
      </c>
      <c r="F80" s="25" t="n">
        <v>9569</v>
      </c>
      <c r="G80" s="25" t="n">
        <v>9559</v>
      </c>
      <c r="H80" s="25" t="n">
        <v>10928</v>
      </c>
      <c r="I80" s="25" t="n">
        <v>12431</v>
      </c>
      <c r="J80" s="27" t="n">
        <v>12922</v>
      </c>
      <c r="K80" s="27" t="n">
        <v>13137</v>
      </c>
      <c r="L80" s="27" t="n">
        <v>13830</v>
      </c>
      <c r="M80" s="27" t="n">
        <v>15061</v>
      </c>
      <c r="N80" s="27" t="n">
        <v>16009</v>
      </c>
      <c r="O80" s="27" t="n">
        <v>16386</v>
      </c>
      <c r="P80" s="25" t="n">
        <v>16934</v>
      </c>
      <c r="Q80" s="25" t="n">
        <v>14758</v>
      </c>
    </row>
    <row r="81" customFormat="false" ht="15" hidden="false" customHeight="false" outlineLevel="0" collapsed="false">
      <c r="A81" s="0" t="s">
        <v>81</v>
      </c>
      <c r="B81" s="25" t="n">
        <v>14385</v>
      </c>
      <c r="C81" s="25" t="n">
        <v>18503</v>
      </c>
      <c r="D81" s="25" t="n">
        <v>23358</v>
      </c>
      <c r="E81" s="25" t="n">
        <v>28259</v>
      </c>
      <c r="F81" s="25" t="n">
        <v>32390</v>
      </c>
      <c r="G81" s="25" t="n">
        <v>34171</v>
      </c>
      <c r="H81" s="25" t="n">
        <v>39276</v>
      </c>
      <c r="I81" s="25" t="n">
        <v>43674</v>
      </c>
      <c r="J81" s="27" t="n">
        <v>42725</v>
      </c>
      <c r="K81" s="27" t="n">
        <v>44552</v>
      </c>
      <c r="L81" s="27" t="n">
        <v>48677</v>
      </c>
      <c r="M81" s="27" t="n">
        <v>51232</v>
      </c>
      <c r="N81" s="27" t="n">
        <v>51223</v>
      </c>
      <c r="O81" s="27" t="n">
        <v>53384</v>
      </c>
      <c r="P81" s="25" t="n">
        <v>55644</v>
      </c>
      <c r="Q81" s="25" t="n">
        <v>49332</v>
      </c>
    </row>
    <row r="82" customFormat="false" ht="15" hidden="false" customHeight="false" outlineLevel="0" collapsed="false">
      <c r="A82" s="0" t="s">
        <v>82</v>
      </c>
      <c r="B82" s="25" t="n">
        <v>1754</v>
      </c>
      <c r="C82" s="25" t="n">
        <v>2130</v>
      </c>
      <c r="D82" s="25" t="n">
        <v>2648</v>
      </c>
      <c r="E82" s="25" t="n">
        <v>3272</v>
      </c>
      <c r="F82" s="25" t="n">
        <v>3874</v>
      </c>
      <c r="G82" s="25" t="n">
        <v>4465</v>
      </c>
      <c r="H82" s="25" t="n">
        <v>5180</v>
      </c>
      <c r="I82" s="25" t="n">
        <v>5595</v>
      </c>
      <c r="J82" s="27" t="n">
        <v>7077</v>
      </c>
      <c r="K82" s="27" t="n">
        <v>7364</v>
      </c>
      <c r="L82" s="27" t="n">
        <v>7879</v>
      </c>
      <c r="M82" s="27" t="n">
        <v>8302</v>
      </c>
      <c r="N82" s="27" t="n">
        <v>8668</v>
      </c>
      <c r="O82" s="27" t="n">
        <v>8846</v>
      </c>
      <c r="P82" s="25" t="n">
        <v>9110</v>
      </c>
      <c r="Q82" s="25" t="n">
        <v>8493</v>
      </c>
    </row>
    <row r="83" customFormat="false" ht="15" hidden="false" customHeight="false" outlineLevel="0" collapsed="false">
      <c r="A83" s="0" t="s">
        <v>83</v>
      </c>
      <c r="B83" s="25" t="n">
        <v>1391</v>
      </c>
      <c r="C83" s="25" t="n">
        <v>1570</v>
      </c>
      <c r="D83" s="25" t="n">
        <v>1611</v>
      </c>
      <c r="E83" s="25" t="n">
        <v>1810</v>
      </c>
      <c r="F83" s="25" t="n">
        <v>2333</v>
      </c>
      <c r="G83" s="25" t="n">
        <v>2665</v>
      </c>
      <c r="H83" s="25" t="n">
        <v>2922</v>
      </c>
      <c r="I83" s="25" t="n">
        <v>2785</v>
      </c>
      <c r="J83" s="27" t="n">
        <v>4196</v>
      </c>
      <c r="K83" s="27" t="n">
        <v>4229</v>
      </c>
      <c r="L83" s="27" t="n">
        <v>4428</v>
      </c>
      <c r="M83" s="27" t="n">
        <v>4509</v>
      </c>
      <c r="N83" s="27" t="n">
        <v>4860</v>
      </c>
      <c r="O83" s="27" t="n">
        <v>5106</v>
      </c>
      <c r="P83" s="25" t="n">
        <v>5228</v>
      </c>
      <c r="Q83" s="25" t="n">
        <v>4194</v>
      </c>
    </row>
    <row r="84" customFormat="false" ht="15" hidden="false" customHeight="false" outlineLevel="0" collapsed="false">
      <c r="I84" s="0" t="n">
        <f aca="false">SUM(I2:I83)</f>
        <v>6013552</v>
      </c>
    </row>
    <row r="85" customFormat="false" ht="15" hidden="false" customHeight="false" outlineLevel="0" collapsed="false">
      <c r="I85" s="0" t="n">
        <f aca="false">I84/Население!J84</f>
        <v>41.9510139730863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7E4BD"/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1" activeCellId="1" sqref="C1:C83 Q2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26"/>
    <col collapsed="false" customWidth="true" hidden="false" outlineLevel="0" max="7" min="3" style="0" width="9.57"/>
    <col collapsed="false" customWidth="true" hidden="true" outlineLevel="0" max="15" min="8" style="0" width="9.57"/>
    <col collapsed="false" customWidth="true" hidden="false" outlineLevel="0" max="18" min="16" style="0" width="9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2005</v>
      </c>
      <c r="D1" s="0" t="n">
        <v>2006</v>
      </c>
      <c r="E1" s="0" t="n">
        <v>2007</v>
      </c>
      <c r="F1" s="0" t="n">
        <v>2008</v>
      </c>
      <c r="G1" s="0" t="n">
        <v>2009</v>
      </c>
      <c r="H1" s="9" t="n">
        <v>2010</v>
      </c>
      <c r="I1" s="9" t="n">
        <v>2011</v>
      </c>
      <c r="J1" s="9" t="n">
        <v>2012</v>
      </c>
      <c r="K1" s="9" t="n">
        <v>2013</v>
      </c>
      <c r="L1" s="9" t="n">
        <v>2014</v>
      </c>
      <c r="M1" s="9" t="n">
        <v>2015</v>
      </c>
      <c r="N1" s="9" t="n">
        <v>2016</v>
      </c>
      <c r="O1" s="56" t="n">
        <v>2017</v>
      </c>
      <c r="P1" s="9" t="n">
        <v>2018</v>
      </c>
      <c r="Q1" s="9" t="n">
        <v>2019</v>
      </c>
      <c r="R1" s="9" t="n">
        <v>2020</v>
      </c>
    </row>
    <row r="2" customFormat="false" ht="15" hidden="false" customHeight="false" outlineLevel="0" collapsed="false">
      <c r="A2" s="0" t="n">
        <v>1</v>
      </c>
      <c r="B2" s="0" t="s">
        <v>2</v>
      </c>
      <c r="C2" s="59" t="n">
        <f aca="false">30178</f>
        <v>30178</v>
      </c>
      <c r="D2" s="59" t="n">
        <v>41398</v>
      </c>
      <c r="E2" s="59" t="n">
        <v>55488</v>
      </c>
      <c r="F2" s="59" t="n">
        <v>74651</v>
      </c>
      <c r="G2" s="59" t="n">
        <v>82217</v>
      </c>
      <c r="H2" s="59" t="n">
        <v>93527</v>
      </c>
      <c r="I2" s="59" t="n">
        <v>108563</v>
      </c>
      <c r="J2" s="59" t="n">
        <v>129904</v>
      </c>
      <c r="K2" s="59" t="n">
        <v>144992</v>
      </c>
      <c r="L2" s="59" t="n">
        <v>164079</v>
      </c>
      <c r="M2" s="59" t="n">
        <v>178097</v>
      </c>
      <c r="N2" s="59" t="n">
        <v>192504</v>
      </c>
      <c r="O2" s="60" t="n">
        <v>203298</v>
      </c>
      <c r="P2" s="60" t="n">
        <v>217059</v>
      </c>
      <c r="Q2" s="60" t="n">
        <v>230704</v>
      </c>
      <c r="R2" s="60" t="n">
        <v>237076</v>
      </c>
    </row>
    <row r="3" customFormat="false" ht="15.75" hidden="false" customHeight="false" outlineLevel="0" collapsed="false">
      <c r="A3" s="0" t="n">
        <v>2</v>
      </c>
      <c r="B3" s="0" t="s">
        <v>3</v>
      </c>
      <c r="C3" s="59" t="n">
        <f aca="false">28827</f>
        <v>28827</v>
      </c>
      <c r="D3" s="59" t="n">
        <v>36395</v>
      </c>
      <c r="E3" s="59" t="n">
        <v>48264</v>
      </c>
      <c r="F3" s="59" t="n">
        <v>64714</v>
      </c>
      <c r="G3" s="59" t="n">
        <v>72374</v>
      </c>
      <c r="H3" s="59" t="n">
        <v>86568</v>
      </c>
      <c r="I3" s="59" t="n">
        <v>106940</v>
      </c>
      <c r="J3" s="59" t="n">
        <v>121136</v>
      </c>
      <c r="K3" s="59" t="n">
        <v>138669</v>
      </c>
      <c r="L3" s="59" t="n">
        <v>158501</v>
      </c>
      <c r="M3" s="59" t="n">
        <v>177048</v>
      </c>
      <c r="N3" s="59" t="n">
        <v>179767</v>
      </c>
      <c r="O3" s="60" t="n">
        <v>192775</v>
      </c>
      <c r="P3" s="60" t="n">
        <v>209987</v>
      </c>
      <c r="Q3" s="60" t="n">
        <v>225818</v>
      </c>
      <c r="R3" s="60" t="n">
        <v>225643</v>
      </c>
    </row>
    <row r="4" customFormat="false" ht="15" hidden="false" customHeight="false" outlineLevel="0" collapsed="false">
      <c r="A4" s="61" t="n">
        <v>3</v>
      </c>
      <c r="B4" s="0" t="s">
        <v>4</v>
      </c>
      <c r="C4" s="59" t="n">
        <v>21313</v>
      </c>
      <c r="D4" s="59" t="n">
        <v>27775</v>
      </c>
      <c r="E4" s="59" t="n">
        <v>42987</v>
      </c>
      <c r="F4" s="59" t="n">
        <v>57642</v>
      </c>
      <c r="G4" s="59" t="n">
        <v>59697</v>
      </c>
      <c r="H4" s="59" t="n">
        <v>67241</v>
      </c>
      <c r="I4" s="59" t="n">
        <v>85265</v>
      </c>
      <c r="J4" s="59" t="n">
        <v>103848</v>
      </c>
      <c r="K4" s="59" t="n">
        <v>116202</v>
      </c>
      <c r="L4" s="59" t="n">
        <v>129564</v>
      </c>
      <c r="M4" s="59" t="n">
        <v>139408</v>
      </c>
      <c r="N4" s="59" t="n">
        <v>143643</v>
      </c>
      <c r="O4" s="60" t="n">
        <v>153088</v>
      </c>
      <c r="P4" s="60" t="n">
        <v>164519</v>
      </c>
      <c r="Q4" s="60" t="n">
        <v>175251</v>
      </c>
      <c r="R4" s="60" t="n">
        <v>177680</v>
      </c>
    </row>
    <row r="5" customFormat="false" ht="15" hidden="false" customHeight="false" outlineLevel="0" collapsed="false">
      <c r="A5" s="32" t="n">
        <v>4</v>
      </c>
      <c r="B5" s="0" t="s">
        <v>5</v>
      </c>
      <c r="C5" s="59" t="n">
        <v>35836</v>
      </c>
      <c r="D5" s="59" t="n">
        <v>40609</v>
      </c>
      <c r="E5" s="59" t="n">
        <v>51046</v>
      </c>
      <c r="F5" s="59" t="n">
        <v>66108</v>
      </c>
      <c r="G5" s="59" t="n">
        <v>74441</v>
      </c>
      <c r="H5" s="59" t="n">
        <v>82613</v>
      </c>
      <c r="I5" s="59" t="n">
        <v>113305</v>
      </c>
      <c r="J5" s="59" t="n">
        <v>139133</v>
      </c>
      <c r="K5" s="59" t="n">
        <v>158218</v>
      </c>
      <c r="L5" s="59" t="n">
        <v>181499</v>
      </c>
      <c r="M5" s="59" t="n">
        <v>198814</v>
      </c>
      <c r="N5" s="59" t="n">
        <v>208638</v>
      </c>
      <c r="O5" s="60" t="n">
        <v>221302</v>
      </c>
      <c r="P5" s="60" t="n">
        <v>236953</v>
      </c>
      <c r="Q5" s="60" t="n">
        <v>251882</v>
      </c>
      <c r="R5" s="60" t="n">
        <v>252416</v>
      </c>
    </row>
    <row r="6" customFormat="false" ht="15" hidden="false" customHeight="false" outlineLevel="0" collapsed="false">
      <c r="A6" s="32" t="n">
        <v>5</v>
      </c>
      <c r="B6" s="0" t="s">
        <v>6</v>
      </c>
      <c r="C6" s="59" t="n">
        <v>19097</v>
      </c>
      <c r="D6" s="59" t="n">
        <v>26859</v>
      </c>
      <c r="E6" s="59" t="n">
        <v>35041</v>
      </c>
      <c r="F6" s="59" t="n">
        <v>53751</v>
      </c>
      <c r="G6" s="59" t="n">
        <v>55299</v>
      </c>
      <c r="H6" s="59" t="n">
        <v>66664</v>
      </c>
      <c r="I6" s="59" t="n">
        <v>86035</v>
      </c>
      <c r="J6" s="59" t="n">
        <v>109822</v>
      </c>
      <c r="K6" s="59" t="n">
        <v>121813</v>
      </c>
      <c r="L6" s="59" t="n">
        <v>138185</v>
      </c>
      <c r="M6" s="59" t="n">
        <v>143349</v>
      </c>
      <c r="N6" s="59" t="n">
        <v>143568</v>
      </c>
      <c r="O6" s="60" t="n">
        <v>153993</v>
      </c>
      <c r="P6" s="60" t="n">
        <v>163290</v>
      </c>
      <c r="Q6" s="60" t="n">
        <v>178517</v>
      </c>
      <c r="R6" s="60" t="n">
        <v>180314</v>
      </c>
    </row>
    <row r="7" customFormat="false" ht="15" hidden="false" customHeight="false" outlineLevel="0" collapsed="false">
      <c r="A7" s="32" t="n">
        <v>6</v>
      </c>
      <c r="B7" s="0" t="s">
        <v>7</v>
      </c>
      <c r="C7" s="59" t="n">
        <v>38585</v>
      </c>
      <c r="D7" s="59" t="n">
        <v>48656</v>
      </c>
      <c r="E7" s="59" t="n">
        <v>63074</v>
      </c>
      <c r="F7" s="59" t="n">
        <v>80389</v>
      </c>
      <c r="G7" s="59" t="n">
        <v>84981</v>
      </c>
      <c r="H7" s="59" t="n">
        <v>97647</v>
      </c>
      <c r="I7" s="59" t="n">
        <v>118038</v>
      </c>
      <c r="J7" s="59" t="n">
        <v>133102</v>
      </c>
      <c r="K7" s="59" t="n">
        <v>144553</v>
      </c>
      <c r="L7" s="59" t="n">
        <v>161623</v>
      </c>
      <c r="M7" s="59" t="n">
        <v>167204</v>
      </c>
      <c r="N7" s="59" t="n">
        <v>175286</v>
      </c>
      <c r="O7" s="60" t="n">
        <v>183549</v>
      </c>
      <c r="P7" s="60" t="n">
        <v>194987</v>
      </c>
      <c r="Q7" s="60" t="n">
        <v>210454</v>
      </c>
      <c r="R7" s="60" t="n">
        <v>214672</v>
      </c>
    </row>
    <row r="8" customFormat="false" ht="15" hidden="false" customHeight="false" outlineLevel="0" collapsed="false">
      <c r="A8" s="32" t="n">
        <v>7</v>
      </c>
      <c r="B8" s="0" t="s">
        <v>8</v>
      </c>
      <c r="C8" s="59" t="n">
        <v>26176</v>
      </c>
      <c r="D8" s="59" t="n">
        <v>32303</v>
      </c>
      <c r="E8" s="59" t="n">
        <v>41920</v>
      </c>
      <c r="F8" s="59" t="n">
        <v>54906</v>
      </c>
      <c r="G8" s="59" t="n">
        <v>58441</v>
      </c>
      <c r="H8" s="59" t="n">
        <v>68917</v>
      </c>
      <c r="I8" s="59" t="n">
        <v>86738</v>
      </c>
      <c r="J8" s="59" t="n">
        <v>95792</v>
      </c>
      <c r="K8" s="59" t="n">
        <v>104945</v>
      </c>
      <c r="L8" s="59" t="n">
        <v>114959</v>
      </c>
      <c r="M8" s="59" t="n">
        <v>131002</v>
      </c>
      <c r="N8" s="59" t="n">
        <v>144117</v>
      </c>
      <c r="O8" s="60" t="n">
        <v>150715</v>
      </c>
      <c r="P8" s="60" t="n">
        <v>159014</v>
      </c>
      <c r="Q8" s="60" t="n">
        <v>171567</v>
      </c>
      <c r="R8" s="60" t="n">
        <v>179587</v>
      </c>
    </row>
    <row r="9" customFormat="false" ht="15" hidden="false" customHeight="false" outlineLevel="0" collapsed="false">
      <c r="A9" s="32" t="n">
        <v>8</v>
      </c>
      <c r="B9" s="0" t="s">
        <v>9</v>
      </c>
      <c r="C9" s="59" t="n">
        <v>31113</v>
      </c>
      <c r="D9" s="59" t="n">
        <v>41462</v>
      </c>
      <c r="E9" s="59" t="n">
        <v>54229</v>
      </c>
      <c r="F9" s="59" t="n">
        <v>68852</v>
      </c>
      <c r="G9" s="59" t="n">
        <v>75467</v>
      </c>
      <c r="H9" s="59" t="n">
        <v>86584</v>
      </c>
      <c r="I9" s="59" t="n">
        <v>103221</v>
      </c>
      <c r="J9" s="59" t="n">
        <v>117703</v>
      </c>
      <c r="K9" s="59" t="n">
        <v>130337</v>
      </c>
      <c r="L9" s="59" t="n">
        <v>146850</v>
      </c>
      <c r="M9" s="59" t="n">
        <v>160712</v>
      </c>
      <c r="N9" s="59" t="n">
        <v>169082</v>
      </c>
      <c r="O9" s="60" t="n">
        <v>176208</v>
      </c>
      <c r="P9" s="60" t="n">
        <v>191945</v>
      </c>
      <c r="Q9" s="60" t="n">
        <v>206829</v>
      </c>
      <c r="R9" s="60" t="n">
        <v>207134</v>
      </c>
    </row>
    <row r="10" customFormat="false" ht="15" hidden="false" customHeight="false" outlineLevel="0" collapsed="false">
      <c r="A10" s="32" t="n">
        <v>9</v>
      </c>
      <c r="B10" s="0" t="s">
        <v>10</v>
      </c>
      <c r="C10" s="59" t="n">
        <v>35444</v>
      </c>
      <c r="D10" s="59" t="n">
        <v>45121</v>
      </c>
      <c r="E10" s="59" t="n">
        <v>58669</v>
      </c>
      <c r="F10" s="59" t="n">
        <v>80076</v>
      </c>
      <c r="G10" s="59" t="n">
        <v>89975</v>
      </c>
      <c r="H10" s="59" t="n">
        <v>100290</v>
      </c>
      <c r="I10" s="59" t="n">
        <v>118546</v>
      </c>
      <c r="J10" s="59" t="n">
        <v>134049</v>
      </c>
      <c r="K10" s="59" t="n">
        <v>151358</v>
      </c>
      <c r="L10" s="59" t="n">
        <v>171096</v>
      </c>
      <c r="M10" s="59" t="n">
        <v>186603</v>
      </c>
      <c r="N10" s="59" t="n">
        <v>195514</v>
      </c>
      <c r="O10" s="60" t="n">
        <v>205496</v>
      </c>
      <c r="P10" s="60" t="n">
        <v>223731</v>
      </c>
      <c r="Q10" s="60" t="n">
        <v>241566</v>
      </c>
      <c r="R10" s="60" t="n">
        <v>236552</v>
      </c>
    </row>
    <row r="11" customFormat="false" ht="15" hidden="false" customHeight="false" outlineLevel="0" collapsed="false">
      <c r="A11" s="32" t="n">
        <v>10</v>
      </c>
      <c r="B11" s="0" t="s">
        <v>11</v>
      </c>
      <c r="C11" s="59" t="n">
        <v>55806</v>
      </c>
      <c r="D11" s="59" t="n">
        <v>74666</v>
      </c>
      <c r="E11" s="59" t="n">
        <v>99224</v>
      </c>
      <c r="F11" s="59" t="n">
        <v>132595</v>
      </c>
      <c r="G11" s="59" t="n">
        <v>132766</v>
      </c>
      <c r="H11" s="59" t="n">
        <v>143579</v>
      </c>
      <c r="I11" s="59" t="n">
        <v>168863</v>
      </c>
      <c r="J11" s="59" t="n">
        <v>179869</v>
      </c>
      <c r="K11" s="59" t="n">
        <v>191797</v>
      </c>
      <c r="L11" s="59" t="n">
        <v>220314</v>
      </c>
      <c r="M11" s="59" t="n">
        <v>237152</v>
      </c>
      <c r="N11" s="59" t="n">
        <v>257951</v>
      </c>
      <c r="O11" s="60" t="n">
        <v>280515</v>
      </c>
      <c r="P11" s="60" t="n">
        <v>311893</v>
      </c>
      <c r="Q11" s="60" t="n">
        <v>337814</v>
      </c>
      <c r="R11" s="60" t="n">
        <v>347566</v>
      </c>
    </row>
    <row r="12" customFormat="false" ht="15" hidden="false" customHeight="false" outlineLevel="0" collapsed="false">
      <c r="A12" s="32" t="n">
        <v>11</v>
      </c>
      <c r="B12" s="0" t="s">
        <v>12</v>
      </c>
      <c r="C12" s="59" t="n">
        <v>31121</v>
      </c>
      <c r="D12" s="59" t="n">
        <v>35432</v>
      </c>
      <c r="E12" s="59" t="n">
        <v>46793</v>
      </c>
      <c r="F12" s="59" t="n">
        <v>64321</v>
      </c>
      <c r="G12" s="59" t="n">
        <v>65835</v>
      </c>
      <c r="H12" s="59" t="n">
        <v>79642</v>
      </c>
      <c r="I12" s="59" t="n">
        <v>94270</v>
      </c>
      <c r="J12" s="59" t="n">
        <v>105501</v>
      </c>
      <c r="K12" s="59" t="n">
        <v>116988</v>
      </c>
      <c r="L12" s="59" t="n">
        <v>131430</v>
      </c>
      <c r="M12" s="59" t="n">
        <v>150709</v>
      </c>
      <c r="N12" s="59" t="n">
        <v>156328</v>
      </c>
      <c r="O12" s="60" t="n">
        <v>166013</v>
      </c>
      <c r="P12" s="60" t="n">
        <v>177758</v>
      </c>
      <c r="Q12" s="60" t="n">
        <v>188964</v>
      </c>
      <c r="R12" s="60" t="n">
        <v>194977</v>
      </c>
    </row>
    <row r="13" customFormat="false" ht="15" hidden="false" customHeight="false" outlineLevel="0" collapsed="false">
      <c r="A13" s="32" t="n">
        <v>12</v>
      </c>
      <c r="B13" s="0" t="s">
        <v>13</v>
      </c>
      <c r="C13" s="59" t="n">
        <v>30550</v>
      </c>
      <c r="D13" s="59" t="n">
        <v>37843</v>
      </c>
      <c r="E13" s="59" t="n">
        <v>50622</v>
      </c>
      <c r="F13" s="59" t="n">
        <v>71305</v>
      </c>
      <c r="G13" s="59" t="n">
        <v>76756</v>
      </c>
      <c r="H13" s="59" t="n">
        <v>83906</v>
      </c>
      <c r="I13" s="59" t="n">
        <v>98147</v>
      </c>
      <c r="J13" s="59" t="n">
        <v>112985</v>
      </c>
      <c r="K13" s="59" t="n">
        <v>123656</v>
      </c>
      <c r="L13" s="59" t="n">
        <v>140026</v>
      </c>
      <c r="M13" s="59" t="n">
        <v>148687</v>
      </c>
      <c r="N13" s="59" t="n">
        <v>151049</v>
      </c>
      <c r="O13" s="60" t="n">
        <v>160126</v>
      </c>
      <c r="P13" s="60" t="n">
        <v>172854</v>
      </c>
      <c r="Q13" s="60" t="n">
        <v>186792</v>
      </c>
      <c r="R13" s="60" t="n">
        <v>196393</v>
      </c>
    </row>
    <row r="14" customFormat="false" ht="15" hidden="false" customHeight="false" outlineLevel="0" collapsed="false">
      <c r="A14" s="32" t="n">
        <v>13</v>
      </c>
      <c r="B14" s="0" t="s">
        <v>14</v>
      </c>
      <c r="C14" s="59" t="n">
        <v>38551</v>
      </c>
      <c r="D14" s="59" t="n">
        <v>46895</v>
      </c>
      <c r="E14" s="59" t="n">
        <v>58987</v>
      </c>
      <c r="F14" s="59" t="n">
        <v>78967</v>
      </c>
      <c r="G14" s="59" t="n">
        <v>87947</v>
      </c>
      <c r="H14" s="59" t="n">
        <v>103123</v>
      </c>
      <c r="I14" s="59" t="n">
        <v>111641</v>
      </c>
      <c r="J14" s="59" t="n">
        <v>123289</v>
      </c>
      <c r="K14" s="59" t="n">
        <v>134889</v>
      </c>
      <c r="L14" s="59" t="n">
        <v>150008</v>
      </c>
      <c r="M14" s="59" t="n">
        <v>163628</v>
      </c>
      <c r="N14" s="59" t="n">
        <v>159968</v>
      </c>
      <c r="O14" s="60" t="n">
        <v>166359</v>
      </c>
      <c r="P14" s="60" t="n">
        <v>179437</v>
      </c>
      <c r="Q14" s="60" t="n">
        <v>188805</v>
      </c>
      <c r="R14" s="60" t="n">
        <v>186156</v>
      </c>
    </row>
    <row r="15" customFormat="false" ht="15" hidden="false" customHeight="false" outlineLevel="0" collapsed="false">
      <c r="A15" s="32" t="n">
        <v>14</v>
      </c>
      <c r="B15" s="0" t="s">
        <v>15</v>
      </c>
      <c r="C15" s="59" t="n">
        <v>34135</v>
      </c>
      <c r="D15" s="59" t="n">
        <v>42954</v>
      </c>
      <c r="E15" s="59" t="n">
        <v>56326</v>
      </c>
      <c r="F15" s="59" t="n">
        <v>77290</v>
      </c>
      <c r="G15" s="59" t="n">
        <v>82239</v>
      </c>
      <c r="H15" s="59" t="n">
        <v>89786</v>
      </c>
      <c r="I15" s="59" t="n">
        <v>105913</v>
      </c>
      <c r="J15" s="59" t="n">
        <v>122576</v>
      </c>
      <c r="K15" s="59" t="n">
        <v>139912</v>
      </c>
      <c r="L15" s="59" t="n">
        <v>157556</v>
      </c>
      <c r="M15" s="59" t="n">
        <v>172696</v>
      </c>
      <c r="N15" s="59" t="n">
        <v>181666</v>
      </c>
      <c r="O15" s="60" t="n">
        <v>187776</v>
      </c>
      <c r="P15" s="60" t="n">
        <v>195612</v>
      </c>
      <c r="Q15" s="60" t="n">
        <v>209132</v>
      </c>
      <c r="R15" s="60" t="n">
        <v>198282</v>
      </c>
    </row>
    <row r="16" customFormat="false" ht="15" hidden="false" customHeight="false" outlineLevel="0" collapsed="false">
      <c r="A16" s="32" t="n">
        <v>15</v>
      </c>
      <c r="B16" s="0" t="s">
        <v>16</v>
      </c>
      <c r="C16" s="59" t="n">
        <v>41311</v>
      </c>
      <c r="D16" s="59" t="n">
        <v>50208</v>
      </c>
      <c r="E16" s="59" t="n">
        <v>57846</v>
      </c>
      <c r="F16" s="59" t="n">
        <v>75570</v>
      </c>
      <c r="G16" s="59" t="n">
        <v>81598</v>
      </c>
      <c r="H16" s="59" t="n">
        <v>93443</v>
      </c>
      <c r="I16" s="59" t="n">
        <v>105711</v>
      </c>
      <c r="J16" s="59" t="n">
        <v>120844</v>
      </c>
      <c r="K16" s="59" t="n">
        <v>133177</v>
      </c>
      <c r="L16" s="59" t="n">
        <v>153135</v>
      </c>
      <c r="M16" s="59" t="n">
        <v>161161</v>
      </c>
      <c r="N16" s="59" t="n">
        <v>164635</v>
      </c>
      <c r="O16" s="60" t="n">
        <v>167510</v>
      </c>
      <c r="P16" s="60" t="n">
        <v>175212</v>
      </c>
      <c r="Q16" s="60" t="n">
        <v>192877</v>
      </c>
      <c r="R16" s="60" t="n">
        <v>199736</v>
      </c>
    </row>
    <row r="17" customFormat="false" ht="15" hidden="false" customHeight="false" outlineLevel="0" collapsed="false">
      <c r="A17" s="32" t="n">
        <v>16</v>
      </c>
      <c r="B17" s="0" t="s">
        <v>17</v>
      </c>
      <c r="C17" s="59" t="n">
        <v>30103</v>
      </c>
      <c r="D17" s="59" t="n">
        <v>38451</v>
      </c>
      <c r="E17" s="59" t="n">
        <v>53535</v>
      </c>
      <c r="F17" s="59" t="n">
        <v>75722</v>
      </c>
      <c r="G17" s="59" t="n">
        <v>82324</v>
      </c>
      <c r="H17" s="59" t="n">
        <v>97149</v>
      </c>
      <c r="I17" s="59" t="n">
        <v>110791</v>
      </c>
      <c r="J17" s="59" t="n">
        <v>124580</v>
      </c>
      <c r="K17" s="59" t="n">
        <v>136909</v>
      </c>
      <c r="L17" s="59" t="n">
        <v>152864</v>
      </c>
      <c r="M17" s="59" t="n">
        <v>167802</v>
      </c>
      <c r="N17" s="59" t="n">
        <v>170725</v>
      </c>
      <c r="O17" s="60" t="n">
        <v>182993</v>
      </c>
      <c r="P17" s="60" t="n">
        <v>194778</v>
      </c>
      <c r="Q17" s="60" t="n">
        <v>208800</v>
      </c>
      <c r="R17" s="60" t="n">
        <v>205652</v>
      </c>
    </row>
    <row r="18" customFormat="false" ht="15" hidden="false" customHeight="false" outlineLevel="0" collapsed="false">
      <c r="A18" s="32" t="n">
        <v>17</v>
      </c>
      <c r="B18" s="0" t="s">
        <v>18</v>
      </c>
      <c r="C18" s="59" t="n">
        <v>30178</v>
      </c>
      <c r="D18" s="59" t="n">
        <v>39782</v>
      </c>
      <c r="E18" s="59" t="n">
        <v>51849</v>
      </c>
      <c r="F18" s="59" t="n">
        <v>69876</v>
      </c>
      <c r="G18" s="59" t="n">
        <v>71238</v>
      </c>
      <c r="H18" s="59" t="n">
        <v>82743</v>
      </c>
      <c r="I18" s="59" t="n">
        <v>100762</v>
      </c>
      <c r="J18" s="59" t="n">
        <v>114121</v>
      </c>
      <c r="K18" s="59" t="n">
        <v>131399</v>
      </c>
      <c r="L18" s="59" t="n">
        <v>149623</v>
      </c>
      <c r="M18" s="59" t="n">
        <v>160850</v>
      </c>
      <c r="N18" s="59" t="n">
        <v>161890</v>
      </c>
      <c r="O18" s="60" t="n">
        <v>177015</v>
      </c>
      <c r="P18" s="60" t="n">
        <v>186662</v>
      </c>
      <c r="Q18" s="60" t="n">
        <v>199963</v>
      </c>
      <c r="R18" s="60" t="n">
        <v>204406</v>
      </c>
    </row>
    <row r="19" customFormat="false" ht="15.75" hidden="false" customHeight="false" outlineLevel="0" collapsed="false">
      <c r="A19" s="44" t="n">
        <v>18</v>
      </c>
      <c r="B19" s="0" t="s">
        <v>19</v>
      </c>
      <c r="C19" s="59" t="n">
        <v>152277</v>
      </c>
      <c r="D19" s="59" t="n">
        <v>174218</v>
      </c>
      <c r="E19" s="59" t="n">
        <v>195121</v>
      </c>
      <c r="F19" s="59" t="n">
        <v>225516</v>
      </c>
      <c r="G19" s="59" t="n">
        <v>239898</v>
      </c>
      <c r="H19" s="59" t="n">
        <v>250425</v>
      </c>
      <c r="I19" s="59" t="n">
        <v>286952</v>
      </c>
      <c r="J19" s="59" t="n">
        <v>305395</v>
      </c>
      <c r="K19" s="59" t="n">
        <v>333529</v>
      </c>
      <c r="L19" s="59" t="n">
        <v>365089</v>
      </c>
      <c r="M19" s="59" t="n">
        <v>351448</v>
      </c>
      <c r="N19" s="59" t="n">
        <v>346602</v>
      </c>
      <c r="O19" s="60" t="n">
        <v>363391</v>
      </c>
      <c r="P19" s="60" t="n">
        <v>382016</v>
      </c>
      <c r="Q19" s="60" t="n">
        <v>403426</v>
      </c>
      <c r="R19" s="60" t="n">
        <v>408674</v>
      </c>
    </row>
    <row r="20" customFormat="false" ht="15" hidden="false" customHeight="false" outlineLevel="0" collapsed="false">
      <c r="A20" s="32" t="n">
        <v>19</v>
      </c>
      <c r="B20" s="0" t="s">
        <v>20</v>
      </c>
      <c r="C20" s="59" t="n">
        <v>41171</v>
      </c>
      <c r="D20" s="59" t="n">
        <v>50087</v>
      </c>
      <c r="E20" s="59" t="n">
        <v>59753</v>
      </c>
      <c r="F20" s="59" t="n">
        <v>73685</v>
      </c>
      <c r="G20" s="59" t="n">
        <v>77918</v>
      </c>
      <c r="H20" s="59" t="n">
        <v>92919</v>
      </c>
      <c r="I20" s="59" t="n">
        <v>109057</v>
      </c>
      <c r="J20" s="59" t="n">
        <v>122886</v>
      </c>
      <c r="K20" s="59" t="n">
        <v>136581</v>
      </c>
      <c r="L20" s="59" t="n">
        <v>153651</v>
      </c>
      <c r="M20" s="59" t="n">
        <v>164576</v>
      </c>
      <c r="N20" s="59" t="n">
        <v>170771</v>
      </c>
      <c r="O20" s="60" t="n">
        <v>180295</v>
      </c>
      <c r="P20" s="60" t="n">
        <v>196389</v>
      </c>
      <c r="Q20" s="60" t="n">
        <v>209593</v>
      </c>
      <c r="R20" s="60" t="n">
        <v>226569</v>
      </c>
    </row>
    <row r="21" customFormat="false" ht="15" hidden="false" customHeight="false" outlineLevel="0" collapsed="false">
      <c r="A21" s="32" t="n">
        <v>20</v>
      </c>
      <c r="B21" s="0" t="s">
        <v>21</v>
      </c>
      <c r="C21" s="59" t="n">
        <v>68914</v>
      </c>
      <c r="D21" s="59" t="n">
        <v>83835</v>
      </c>
      <c r="E21" s="59" t="n">
        <v>101076</v>
      </c>
      <c r="F21" s="59" t="n">
        <v>118926</v>
      </c>
      <c r="G21" s="59" t="n">
        <v>117287</v>
      </c>
      <c r="H21" s="59" t="n">
        <v>134030</v>
      </c>
      <c r="I21" s="59" t="n">
        <v>141533</v>
      </c>
      <c r="J21" s="59" t="n">
        <v>155776</v>
      </c>
      <c r="K21" s="59" t="n">
        <v>167697</v>
      </c>
      <c r="L21" s="59" t="n">
        <v>181937</v>
      </c>
      <c r="M21" s="59" t="n">
        <v>174886</v>
      </c>
      <c r="N21" s="59" t="n">
        <v>170979</v>
      </c>
      <c r="O21" s="60" t="n">
        <v>177599</v>
      </c>
      <c r="P21" s="60" t="n">
        <v>184993</v>
      </c>
      <c r="Q21" s="60" t="n">
        <v>196592</v>
      </c>
      <c r="R21" s="60" t="n">
        <v>201675</v>
      </c>
    </row>
    <row r="22" customFormat="false" ht="15" hidden="false" customHeight="false" outlineLevel="0" collapsed="false">
      <c r="A22" s="32" t="n">
        <v>21</v>
      </c>
      <c r="B22" s="0" t="s">
        <v>22</v>
      </c>
      <c r="C22" s="59" t="n">
        <v>41467</v>
      </c>
      <c r="D22" s="59" t="n">
        <v>50326</v>
      </c>
      <c r="E22" s="59" t="n">
        <v>60743</v>
      </c>
      <c r="F22" s="59" t="n">
        <v>79026</v>
      </c>
      <c r="G22" s="59" t="n">
        <v>86625</v>
      </c>
      <c r="H22" s="59" t="n">
        <v>97646</v>
      </c>
      <c r="I22" s="62" t="n">
        <v>118709</v>
      </c>
      <c r="J22" s="62" t="n">
        <v>135625</v>
      </c>
      <c r="K22" s="59" t="n">
        <v>154320</v>
      </c>
      <c r="L22" s="59" t="n">
        <v>176491</v>
      </c>
      <c r="M22" s="59" t="n">
        <v>194266</v>
      </c>
      <c r="N22" s="59" t="n">
        <v>203019</v>
      </c>
      <c r="O22" s="60" t="n">
        <v>217241</v>
      </c>
      <c r="P22" s="60" t="n">
        <v>229576</v>
      </c>
      <c r="Q22" s="60" t="n">
        <v>239516</v>
      </c>
      <c r="R22" s="60" t="n">
        <v>249101</v>
      </c>
    </row>
    <row r="23" customFormat="false" ht="15" hidden="false" customHeight="false" outlineLevel="0" collapsed="false">
      <c r="A23" s="32" t="n">
        <v>22</v>
      </c>
      <c r="B23" s="0" t="s">
        <v>23</v>
      </c>
      <c r="C23" s="59" t="n">
        <v>28598</v>
      </c>
      <c r="D23" s="59" t="n">
        <v>36424</v>
      </c>
      <c r="E23" s="59" t="n">
        <v>46603</v>
      </c>
      <c r="F23" s="59" t="n">
        <v>58043</v>
      </c>
      <c r="G23" s="59" t="n">
        <v>57257</v>
      </c>
      <c r="H23" s="59" t="n">
        <v>70996</v>
      </c>
      <c r="I23" s="59" t="n">
        <v>83363</v>
      </c>
      <c r="J23" s="59" t="n">
        <v>104966</v>
      </c>
      <c r="K23" s="59" t="n">
        <v>112774</v>
      </c>
      <c r="L23" s="59" t="n">
        <v>125014</v>
      </c>
      <c r="M23" s="59" t="n">
        <v>132285</v>
      </c>
      <c r="N23" s="59" t="n">
        <v>136224</v>
      </c>
      <c r="O23" s="60" t="n">
        <v>145711</v>
      </c>
      <c r="P23" s="60" t="n">
        <v>159085</v>
      </c>
      <c r="Q23" s="60" t="n">
        <v>170174</v>
      </c>
      <c r="R23" s="60" t="n">
        <v>182920</v>
      </c>
    </row>
    <row r="24" customFormat="false" ht="15" hidden="false" customHeight="false" outlineLevel="0" collapsed="false">
      <c r="A24" s="32" t="n">
        <v>23</v>
      </c>
      <c r="B24" s="0" t="s">
        <v>24</v>
      </c>
      <c r="C24" s="59" t="n">
        <v>38764</v>
      </c>
      <c r="D24" s="59" t="n">
        <v>47468</v>
      </c>
      <c r="E24" s="59" t="n">
        <v>61512</v>
      </c>
      <c r="F24" s="59" t="n">
        <v>81396</v>
      </c>
      <c r="G24" s="59" t="n">
        <v>91668</v>
      </c>
      <c r="H24" s="59" t="n">
        <v>96244</v>
      </c>
      <c r="I24" s="59" t="n">
        <v>106845</v>
      </c>
      <c r="J24" s="59" t="n">
        <v>114980</v>
      </c>
      <c r="K24" s="59" t="n">
        <v>123113</v>
      </c>
      <c r="L24" s="59" t="n">
        <v>136627</v>
      </c>
      <c r="M24" s="59" t="n">
        <v>145944</v>
      </c>
      <c r="N24" s="59" t="n">
        <v>153165</v>
      </c>
      <c r="O24" s="60" t="n">
        <v>158572</v>
      </c>
      <c r="P24" s="60" t="n">
        <v>170470</v>
      </c>
      <c r="Q24" s="60" t="n">
        <v>179949</v>
      </c>
      <c r="R24" s="60" t="n">
        <v>183286</v>
      </c>
    </row>
    <row r="25" customFormat="false" ht="15" hidden="false" customHeight="false" outlineLevel="0" collapsed="false">
      <c r="A25" s="32" t="n">
        <v>24</v>
      </c>
      <c r="B25" s="0" t="s">
        <v>25</v>
      </c>
      <c r="C25" s="59" t="n">
        <v>38008</v>
      </c>
      <c r="D25" s="59" t="n">
        <v>48248</v>
      </c>
      <c r="E25" s="59" t="n">
        <v>61275</v>
      </c>
      <c r="F25" s="59" t="n">
        <v>74246</v>
      </c>
      <c r="G25" s="59" t="n">
        <v>86656</v>
      </c>
      <c r="H25" s="59" t="n">
        <v>98886</v>
      </c>
      <c r="I25" s="59" t="n">
        <v>121469</v>
      </c>
      <c r="J25" s="59" t="n">
        <v>132297</v>
      </c>
      <c r="K25" s="59" t="n">
        <v>141100</v>
      </c>
      <c r="L25" s="59" t="n">
        <v>156780</v>
      </c>
      <c r="M25" s="59" t="n">
        <v>175173</v>
      </c>
      <c r="N25" s="59" t="n">
        <v>191917</v>
      </c>
      <c r="O25" s="60" t="n">
        <v>205604</v>
      </c>
      <c r="P25" s="60" t="n">
        <v>221479</v>
      </c>
      <c r="Q25" s="60" t="n">
        <v>235709</v>
      </c>
      <c r="R25" s="60" t="n">
        <v>255646</v>
      </c>
    </row>
    <row r="26" customFormat="false" ht="15" hidden="false" customHeight="false" outlineLevel="0" collapsed="false">
      <c r="A26" s="32" t="n">
        <v>25</v>
      </c>
      <c r="B26" s="0" t="s">
        <v>26</v>
      </c>
      <c r="C26" s="59" t="n">
        <v>52542</v>
      </c>
      <c r="D26" s="59" t="n">
        <v>61705</v>
      </c>
      <c r="E26" s="59" t="n">
        <v>76310</v>
      </c>
      <c r="F26" s="59" t="n">
        <v>99524</v>
      </c>
      <c r="G26" s="59" t="n">
        <v>109650</v>
      </c>
      <c r="H26" s="59" t="n">
        <v>128865</v>
      </c>
      <c r="I26" s="59" t="n">
        <v>142539</v>
      </c>
      <c r="J26" s="59" t="n">
        <v>157480</v>
      </c>
      <c r="K26" s="59" t="n">
        <v>177300</v>
      </c>
      <c r="L26" s="59" t="n">
        <v>196946</v>
      </c>
      <c r="M26" s="59" t="n">
        <v>201079</v>
      </c>
      <c r="N26" s="59" t="n">
        <v>203655</v>
      </c>
      <c r="O26" s="60" t="n">
        <v>216425</v>
      </c>
      <c r="P26" s="60" t="n">
        <v>225992</v>
      </c>
      <c r="Q26" s="60" t="n">
        <v>240353</v>
      </c>
      <c r="R26" s="60" t="n">
        <v>242844</v>
      </c>
    </row>
    <row r="27" customFormat="false" ht="15" hidden="false" customHeight="false" outlineLevel="0" collapsed="false">
      <c r="A27" s="32" t="n">
        <v>26</v>
      </c>
      <c r="B27" s="0" t="s">
        <v>27</v>
      </c>
      <c r="C27" s="59" t="n">
        <v>33324</v>
      </c>
      <c r="D27" s="59" t="n">
        <v>41408</v>
      </c>
      <c r="E27" s="59" t="n">
        <v>52522</v>
      </c>
      <c r="F27" s="59" t="n">
        <v>74135</v>
      </c>
      <c r="G27" s="59" t="n">
        <v>84384</v>
      </c>
      <c r="H27" s="59" t="n">
        <v>94036</v>
      </c>
      <c r="I27" s="59" t="n">
        <v>107316</v>
      </c>
      <c r="J27" s="59" t="n">
        <v>122628</v>
      </c>
      <c r="K27" s="59" t="n">
        <v>136772</v>
      </c>
      <c r="L27" s="59" t="n">
        <v>155324</v>
      </c>
      <c r="M27" s="59" t="n">
        <v>173380</v>
      </c>
      <c r="N27" s="59" t="n">
        <v>176740</v>
      </c>
      <c r="O27" s="60" t="n">
        <v>183565</v>
      </c>
      <c r="P27" s="60" t="n">
        <v>191135</v>
      </c>
      <c r="Q27" s="60" t="n">
        <v>201392</v>
      </c>
      <c r="R27" s="60" t="n">
        <v>204547</v>
      </c>
    </row>
    <row r="28" customFormat="false" ht="15" hidden="false" customHeight="false" outlineLevel="0" collapsed="false">
      <c r="A28" s="32" t="n">
        <v>27</v>
      </c>
      <c r="B28" s="0" t="s">
        <v>28</v>
      </c>
      <c r="C28" s="59" t="n">
        <v>38659</v>
      </c>
      <c r="D28" s="59" t="n">
        <v>46122</v>
      </c>
      <c r="E28" s="59" t="n">
        <v>54984</v>
      </c>
      <c r="F28" s="59" t="n">
        <v>72669</v>
      </c>
      <c r="G28" s="59" t="n">
        <v>76161</v>
      </c>
      <c r="H28" s="59" t="n">
        <v>86440</v>
      </c>
      <c r="I28" s="59" t="n">
        <v>103067</v>
      </c>
      <c r="J28" s="59" t="n">
        <v>115337</v>
      </c>
      <c r="K28" s="59" t="n">
        <v>127898</v>
      </c>
      <c r="L28" s="59" t="n">
        <v>144799</v>
      </c>
      <c r="M28" s="59" t="n">
        <v>156702</v>
      </c>
      <c r="N28" s="59" t="n">
        <v>154488</v>
      </c>
      <c r="O28" s="60" t="n">
        <v>166753</v>
      </c>
      <c r="P28" s="60" t="n">
        <v>177129</v>
      </c>
      <c r="Q28" s="60" t="n">
        <v>192571</v>
      </c>
      <c r="R28" s="60" t="n">
        <v>200916</v>
      </c>
    </row>
    <row r="29" customFormat="false" ht="15.75" hidden="false" customHeight="false" outlineLevel="0" collapsed="false">
      <c r="A29" s="44" t="n">
        <v>28</v>
      </c>
      <c r="B29" s="0" t="s">
        <v>29</v>
      </c>
      <c r="C29" s="59" t="n">
        <v>63722</v>
      </c>
      <c r="D29" s="59" t="n">
        <v>77549</v>
      </c>
      <c r="E29" s="59" t="n">
        <v>98023</v>
      </c>
      <c r="F29" s="59" t="n">
        <v>127266</v>
      </c>
      <c r="G29" s="59" t="n">
        <v>131928</v>
      </c>
      <c r="H29" s="59" t="n">
        <v>141272</v>
      </c>
      <c r="I29" s="59" t="n">
        <v>150642</v>
      </c>
      <c r="J29" s="59" t="n">
        <v>169270</v>
      </c>
      <c r="K29" s="59" t="n">
        <v>181245</v>
      </c>
      <c r="L29" s="59" t="n">
        <v>197144</v>
      </c>
      <c r="M29" s="59" t="n">
        <v>219750</v>
      </c>
      <c r="N29" s="59" t="n">
        <v>234947</v>
      </c>
      <c r="O29" s="60" t="n">
        <v>249460</v>
      </c>
      <c r="P29" s="60" t="n">
        <v>263120</v>
      </c>
      <c r="Q29" s="60" t="n">
        <v>278027</v>
      </c>
      <c r="R29" s="60" t="n">
        <v>283494</v>
      </c>
    </row>
    <row r="30" customFormat="false" ht="15" hidden="false" customHeight="false" outlineLevel="0" collapsed="false">
      <c r="A30" s="61" t="n">
        <v>29</v>
      </c>
      <c r="B30" s="0" t="s">
        <v>30</v>
      </c>
      <c r="C30" s="63" t="n">
        <v>25047</v>
      </c>
      <c r="D30" s="63" t="n">
        <v>29616</v>
      </c>
      <c r="E30" s="63" t="n">
        <v>37106</v>
      </c>
      <c r="F30" s="63" t="n">
        <v>58024</v>
      </c>
      <c r="G30" s="59" t="n">
        <v>70987</v>
      </c>
      <c r="H30" s="59" t="n">
        <v>83165</v>
      </c>
      <c r="I30" s="59" t="n">
        <v>101944</v>
      </c>
      <c r="J30" s="59" t="n">
        <v>129374</v>
      </c>
      <c r="K30" s="59" t="n">
        <v>151236</v>
      </c>
      <c r="L30" s="59" t="n">
        <v>164975</v>
      </c>
      <c r="M30" s="59" t="n">
        <v>162621</v>
      </c>
      <c r="N30" s="59" t="n">
        <v>177115</v>
      </c>
      <c r="O30" s="60" t="n">
        <v>190240</v>
      </c>
      <c r="P30" s="60" t="n">
        <v>209586</v>
      </c>
      <c r="Q30" s="60" t="n">
        <v>221468</v>
      </c>
      <c r="R30" s="60" t="n">
        <v>231447</v>
      </c>
    </row>
    <row r="31" customFormat="false" ht="15" hidden="false" customHeight="false" outlineLevel="0" collapsed="false">
      <c r="A31" s="32" t="n">
        <v>30</v>
      </c>
      <c r="B31" s="0" t="s">
        <v>31</v>
      </c>
      <c r="C31" s="63" t="n">
        <v>13405</v>
      </c>
      <c r="D31" s="63" t="n">
        <v>17972</v>
      </c>
      <c r="E31" s="63" t="n">
        <v>21389</v>
      </c>
      <c r="F31" s="63" t="n">
        <v>25874</v>
      </c>
      <c r="G31" s="59" t="n">
        <v>29931</v>
      </c>
      <c r="H31" s="59" t="n">
        <v>33927</v>
      </c>
      <c r="I31" s="59" t="n">
        <v>42953</v>
      </c>
      <c r="J31" s="59" t="n">
        <v>51125</v>
      </c>
      <c r="K31" s="59" t="n">
        <v>56382</v>
      </c>
      <c r="L31" s="59" t="n">
        <v>62779</v>
      </c>
      <c r="M31" s="59" t="n">
        <v>64025</v>
      </c>
      <c r="N31" s="59" t="n">
        <v>67572</v>
      </c>
      <c r="O31" s="60" t="n">
        <v>70974</v>
      </c>
      <c r="P31" s="60" t="n">
        <v>77850</v>
      </c>
      <c r="Q31" s="60" t="n">
        <v>83234</v>
      </c>
      <c r="R31" s="60" t="n">
        <v>86002</v>
      </c>
    </row>
    <row r="32" customFormat="false" ht="15" hidden="false" customHeight="false" outlineLevel="0" collapsed="false">
      <c r="A32" s="32" t="n">
        <v>31</v>
      </c>
      <c r="B32" s="0" t="s">
        <v>32</v>
      </c>
      <c r="C32" s="64"/>
      <c r="D32" s="64"/>
      <c r="E32" s="64"/>
      <c r="F32" s="64"/>
      <c r="G32" s="64"/>
      <c r="H32" s="64"/>
      <c r="I32" s="64"/>
      <c r="J32" s="64"/>
      <c r="K32" s="64"/>
      <c r="L32" s="63" t="n">
        <v>79010</v>
      </c>
      <c r="M32" s="59" t="n">
        <v>112916</v>
      </c>
      <c r="N32" s="59" t="n">
        <v>115133</v>
      </c>
      <c r="O32" s="60" t="n">
        <v>120177</v>
      </c>
      <c r="P32" s="60" t="n">
        <v>133940</v>
      </c>
      <c r="Q32" s="60" t="n">
        <v>143660</v>
      </c>
      <c r="R32" s="60" t="n">
        <v>148071</v>
      </c>
    </row>
    <row r="33" customFormat="false" ht="15" hidden="false" customHeight="false" outlineLevel="0" collapsed="false">
      <c r="A33" s="32" t="n">
        <v>32</v>
      </c>
      <c r="B33" s="0" t="s">
        <v>33</v>
      </c>
      <c r="C33" s="63" t="n">
        <v>41998</v>
      </c>
      <c r="D33" s="63" t="n">
        <v>53874</v>
      </c>
      <c r="E33" s="63" t="n">
        <v>74018</v>
      </c>
      <c r="F33" s="63" t="n">
        <v>97566</v>
      </c>
      <c r="G33" s="59" t="n">
        <v>107227</v>
      </c>
      <c r="H33" s="59" t="n">
        <v>123824</v>
      </c>
      <c r="I33" s="59" t="n">
        <v>139124</v>
      </c>
      <c r="J33" s="59" t="n">
        <v>153806</v>
      </c>
      <c r="K33" s="59" t="n">
        <v>170772</v>
      </c>
      <c r="L33" s="59" t="n">
        <v>196892</v>
      </c>
      <c r="M33" s="59" t="n">
        <v>211644</v>
      </c>
      <c r="N33" s="59" t="n">
        <v>225159</v>
      </c>
      <c r="O33" s="60" t="n">
        <v>233909</v>
      </c>
      <c r="P33" s="60" t="n">
        <v>243186</v>
      </c>
      <c r="Q33" s="60" t="n">
        <v>258288</v>
      </c>
      <c r="R33" s="60" t="n">
        <v>261857</v>
      </c>
    </row>
    <row r="34" customFormat="false" ht="15" hidden="false" customHeight="false" outlineLevel="0" collapsed="false">
      <c r="A34" s="32" t="n">
        <v>33</v>
      </c>
      <c r="B34" s="0" t="s">
        <v>34</v>
      </c>
      <c r="C34" s="59" t="n">
        <v>32989</v>
      </c>
      <c r="D34" s="59" t="n">
        <v>42334</v>
      </c>
      <c r="E34" s="59" t="n">
        <v>56096</v>
      </c>
      <c r="F34" s="59" t="n">
        <v>77429</v>
      </c>
      <c r="G34" s="59" t="n">
        <v>83391</v>
      </c>
      <c r="H34" s="59" t="n">
        <v>99251</v>
      </c>
      <c r="I34" s="59" t="n">
        <v>115357</v>
      </c>
      <c r="J34" s="59" t="n">
        <v>131101</v>
      </c>
      <c r="K34" s="59" t="n">
        <v>147954</v>
      </c>
      <c r="L34" s="59" t="n">
        <v>162393</v>
      </c>
      <c r="M34" s="59" t="n">
        <v>170883</v>
      </c>
      <c r="N34" s="59" t="n">
        <v>164241</v>
      </c>
      <c r="O34" s="60" t="n">
        <v>163829</v>
      </c>
      <c r="P34" s="60" t="n">
        <v>170710</v>
      </c>
      <c r="Q34" s="60" t="n">
        <v>179153</v>
      </c>
      <c r="R34" s="60" t="n">
        <v>174527</v>
      </c>
    </row>
    <row r="35" customFormat="false" ht="15" hidden="false" customHeight="false" outlineLevel="0" collapsed="false">
      <c r="A35" s="32" t="n">
        <v>34</v>
      </c>
      <c r="B35" s="0" t="s">
        <v>35</v>
      </c>
      <c r="C35" s="59" t="n">
        <v>38382</v>
      </c>
      <c r="D35" s="59" t="n">
        <v>44854</v>
      </c>
      <c r="E35" s="59" t="n">
        <v>56499</v>
      </c>
      <c r="F35" s="59" t="n">
        <v>71469</v>
      </c>
      <c r="G35" s="59" t="n">
        <v>77735</v>
      </c>
      <c r="H35" s="59" t="n">
        <v>87702</v>
      </c>
      <c r="I35" s="59" t="n">
        <v>97800</v>
      </c>
      <c r="J35" s="59" t="n">
        <v>107858</v>
      </c>
      <c r="K35" s="59" t="n">
        <v>117073</v>
      </c>
      <c r="L35" s="59" t="n">
        <v>126856</v>
      </c>
      <c r="M35" s="59" t="n">
        <v>135950</v>
      </c>
      <c r="N35" s="59" t="n">
        <v>136055</v>
      </c>
      <c r="O35" s="60" t="n">
        <v>145186</v>
      </c>
      <c r="P35" s="60" t="n">
        <v>154934</v>
      </c>
      <c r="Q35" s="60" t="n">
        <v>166998</v>
      </c>
      <c r="R35" s="60" t="n">
        <v>167446</v>
      </c>
    </row>
    <row r="36" customFormat="false" ht="15" hidden="false" customHeight="false" outlineLevel="0" collapsed="false">
      <c r="A36" s="32" t="n">
        <v>35</v>
      </c>
      <c r="B36" s="0" t="s">
        <v>36</v>
      </c>
      <c r="C36" s="59" t="n">
        <v>45325</v>
      </c>
      <c r="D36" s="59" t="n">
        <v>55809</v>
      </c>
      <c r="E36" s="59" t="n">
        <v>74909</v>
      </c>
      <c r="F36" s="59" t="n">
        <v>99674</v>
      </c>
      <c r="G36" s="59" t="n">
        <v>93652</v>
      </c>
      <c r="H36" s="59" t="n">
        <v>108338</v>
      </c>
      <c r="I36" s="59" t="n">
        <v>127111</v>
      </c>
      <c r="J36" s="59" t="n">
        <v>145419</v>
      </c>
      <c r="K36" s="59" t="n">
        <v>160683</v>
      </c>
      <c r="L36" s="59" t="n">
        <v>177702</v>
      </c>
      <c r="M36" s="59" t="n">
        <v>194599</v>
      </c>
      <c r="N36" s="59" t="n">
        <v>201548</v>
      </c>
      <c r="O36" s="60" t="n">
        <v>208339</v>
      </c>
      <c r="P36" s="60" t="n">
        <v>218637</v>
      </c>
      <c r="Q36" s="60" t="n">
        <v>232282</v>
      </c>
      <c r="R36" s="60" t="n">
        <v>232860</v>
      </c>
    </row>
    <row r="37" customFormat="false" ht="15" hidden="false" customHeight="false" outlineLevel="0" collapsed="false">
      <c r="A37" s="32" t="n">
        <v>36</v>
      </c>
      <c r="B37" s="0" t="s">
        <v>37</v>
      </c>
      <c r="C37" s="64"/>
      <c r="D37" s="64"/>
      <c r="E37" s="64"/>
      <c r="F37" s="64"/>
      <c r="G37" s="64"/>
      <c r="H37" s="64"/>
      <c r="I37" s="64"/>
      <c r="J37" s="64"/>
      <c r="K37" s="64"/>
      <c r="L37" s="63" t="n">
        <v>90459</v>
      </c>
      <c r="M37" s="59" t="n">
        <v>94360</v>
      </c>
      <c r="N37" s="59" t="n">
        <v>145575</v>
      </c>
      <c r="O37" s="60" t="n">
        <v>146264</v>
      </c>
      <c r="P37" s="60" t="n">
        <v>149255</v>
      </c>
      <c r="Q37" s="60" t="n">
        <v>154734</v>
      </c>
      <c r="R37" s="60" t="n">
        <v>141383</v>
      </c>
    </row>
    <row r="38" customFormat="false" ht="15" hidden="false" customHeight="false" outlineLevel="0" collapsed="false">
      <c r="A38" s="32" t="n">
        <v>37</v>
      </c>
      <c r="B38" s="0" t="s">
        <v>38</v>
      </c>
      <c r="C38" s="63" t="n">
        <v>31218</v>
      </c>
      <c r="D38" s="63" t="n">
        <v>41001</v>
      </c>
      <c r="E38" s="59" t="n">
        <v>54858</v>
      </c>
      <c r="F38" s="63" t="n">
        <v>80505</v>
      </c>
      <c r="G38" s="63" t="n">
        <v>100984</v>
      </c>
      <c r="H38" s="63" t="n">
        <v>106844</v>
      </c>
      <c r="I38" s="63" t="n">
        <v>122579</v>
      </c>
      <c r="J38" s="63" t="n">
        <v>135860</v>
      </c>
      <c r="K38" s="59" t="n">
        <v>152841</v>
      </c>
      <c r="L38" s="59" t="n">
        <v>171054</v>
      </c>
      <c r="M38" s="59" t="n">
        <v>205890</v>
      </c>
      <c r="N38" s="59" t="n">
        <v>217694</v>
      </c>
      <c r="O38" s="60" t="n">
        <v>203361</v>
      </c>
      <c r="P38" s="60" t="n">
        <v>183878</v>
      </c>
      <c r="Q38" s="60" t="n">
        <v>191480</v>
      </c>
      <c r="R38" s="60" t="n">
        <v>188325</v>
      </c>
    </row>
    <row r="39" customFormat="false" ht="15" hidden="false" customHeight="false" outlineLevel="0" collapsed="false">
      <c r="A39" s="32" t="n">
        <v>38</v>
      </c>
      <c r="B39" s="0" t="s">
        <v>39</v>
      </c>
      <c r="C39" s="64"/>
      <c r="D39" s="64"/>
      <c r="E39" s="64"/>
      <c r="F39" s="64"/>
      <c r="G39" s="64"/>
      <c r="H39" s="64"/>
      <c r="I39" s="64"/>
      <c r="J39" s="64"/>
      <c r="K39" s="59" t="n">
        <v>36955</v>
      </c>
      <c r="L39" s="59" t="n">
        <v>41805</v>
      </c>
      <c r="M39" s="59" t="n">
        <v>46598</v>
      </c>
      <c r="N39" s="59" t="n">
        <v>45965</v>
      </c>
      <c r="O39" s="60" t="n">
        <v>46464</v>
      </c>
      <c r="P39" s="60" t="n">
        <v>51027</v>
      </c>
      <c r="Q39" s="60" t="n">
        <v>51702</v>
      </c>
      <c r="R39" s="60" t="n">
        <v>50713</v>
      </c>
    </row>
    <row r="40" customFormat="false" ht="15" hidden="false" customHeight="false" outlineLevel="0" collapsed="false">
      <c r="A40" s="32" t="n">
        <v>39</v>
      </c>
      <c r="B40" s="0" t="s">
        <v>40</v>
      </c>
      <c r="C40" s="63" t="n">
        <v>26170</v>
      </c>
      <c r="D40" s="63" t="n">
        <v>31816</v>
      </c>
      <c r="E40" s="63" t="n">
        <v>39884</v>
      </c>
      <c r="F40" s="59" t="n">
        <v>53784</v>
      </c>
      <c r="G40" s="63" t="n">
        <v>61473</v>
      </c>
      <c r="H40" s="63" t="n">
        <v>73169</v>
      </c>
      <c r="I40" s="59" t="n">
        <v>85069</v>
      </c>
      <c r="J40" s="59" t="n">
        <v>93771</v>
      </c>
      <c r="K40" s="59" t="n">
        <v>104645</v>
      </c>
      <c r="L40" s="59" t="n">
        <v>116477</v>
      </c>
      <c r="M40" s="59" t="n">
        <v>131108</v>
      </c>
      <c r="N40" s="59" t="n">
        <v>136994</v>
      </c>
      <c r="O40" s="60" t="n">
        <v>143289</v>
      </c>
      <c r="P40" s="60" t="n">
        <v>147246</v>
      </c>
      <c r="Q40" s="60" t="n">
        <v>155182</v>
      </c>
      <c r="R40" s="60" t="n">
        <v>154476</v>
      </c>
    </row>
    <row r="41" customFormat="false" ht="15" hidden="false" customHeight="false" outlineLevel="0" collapsed="false">
      <c r="A41" s="32" t="n">
        <v>40</v>
      </c>
      <c r="B41" s="0" t="s">
        <v>41</v>
      </c>
      <c r="C41" s="59" t="n">
        <v>28892</v>
      </c>
      <c r="D41" s="59" t="n">
        <v>36531</v>
      </c>
      <c r="E41" s="59" t="n">
        <v>42154</v>
      </c>
      <c r="F41" s="63" t="n">
        <v>52831</v>
      </c>
      <c r="G41" s="59" t="n">
        <v>59251</v>
      </c>
      <c r="H41" s="59" t="n">
        <v>57765</v>
      </c>
      <c r="I41" s="59" t="n">
        <v>65196</v>
      </c>
      <c r="J41" s="59" t="n">
        <v>70974</v>
      </c>
      <c r="K41" s="59" t="n">
        <v>73742</v>
      </c>
      <c r="L41" s="59" t="n">
        <v>78422</v>
      </c>
      <c r="M41" s="59" t="n">
        <v>74891</v>
      </c>
      <c r="N41" s="59" t="n">
        <v>76432</v>
      </c>
      <c r="O41" s="60" t="n">
        <v>79498</v>
      </c>
      <c r="P41" s="60" t="n">
        <v>82339</v>
      </c>
      <c r="Q41" s="60" t="n">
        <v>86605</v>
      </c>
      <c r="R41" s="60" t="n">
        <v>83515</v>
      </c>
    </row>
    <row r="42" customFormat="false" ht="15" hidden="false" customHeight="false" outlineLevel="0" collapsed="false">
      <c r="A42" s="32" t="n">
        <v>41</v>
      </c>
      <c r="B42" s="0" t="s">
        <v>42</v>
      </c>
      <c r="C42" s="59" t="n">
        <v>24317</v>
      </c>
      <c r="D42" s="59" t="n">
        <v>32902</v>
      </c>
      <c r="E42" s="63" t="n">
        <v>41080</v>
      </c>
      <c r="F42" s="59" t="n">
        <v>53282</v>
      </c>
      <c r="G42" s="59" t="n">
        <v>63722</v>
      </c>
      <c r="H42" s="59" t="n">
        <v>76292</v>
      </c>
      <c r="I42" s="59" t="n">
        <v>94777</v>
      </c>
      <c r="J42" s="59" t="n">
        <v>108101</v>
      </c>
      <c r="K42" s="59" t="n">
        <v>119453</v>
      </c>
      <c r="L42" s="59" t="n">
        <v>131840</v>
      </c>
      <c r="M42" s="59" t="n">
        <v>144655</v>
      </c>
      <c r="N42" s="59" t="n">
        <v>149749</v>
      </c>
      <c r="O42" s="60" t="n">
        <v>156186</v>
      </c>
      <c r="P42" s="60" t="n">
        <v>163733</v>
      </c>
      <c r="Q42" s="60" t="n">
        <v>170755</v>
      </c>
      <c r="R42" s="60" t="n">
        <v>163468</v>
      </c>
    </row>
    <row r="43" customFormat="false" ht="15" hidden="false" customHeight="false" outlineLevel="0" collapsed="false">
      <c r="A43" s="32" t="n">
        <v>42</v>
      </c>
      <c r="B43" s="0" t="s">
        <v>43</v>
      </c>
      <c r="C43" s="64"/>
      <c r="D43" s="64"/>
      <c r="E43" s="64"/>
      <c r="F43" s="64"/>
      <c r="G43" s="64"/>
      <c r="H43" s="63" t="n">
        <v>43982</v>
      </c>
      <c r="I43" s="63" t="n">
        <v>56713</v>
      </c>
      <c r="J43" s="63" t="n">
        <v>69225</v>
      </c>
      <c r="K43" s="59" t="n">
        <v>77088</v>
      </c>
      <c r="L43" s="59" t="n">
        <v>88310</v>
      </c>
      <c r="M43" s="59" t="n">
        <v>106136</v>
      </c>
      <c r="N43" s="59" t="n">
        <v>108534</v>
      </c>
      <c r="O43" s="60" t="n">
        <v>111074</v>
      </c>
      <c r="P43" s="60" t="n">
        <v>115781</v>
      </c>
      <c r="Q43" s="60" t="n">
        <v>120058</v>
      </c>
      <c r="R43" s="60" t="n">
        <v>123955</v>
      </c>
    </row>
    <row r="44" customFormat="false" ht="15.75" hidden="false" customHeight="false" outlineLevel="0" collapsed="false">
      <c r="A44" s="44" t="n">
        <v>43</v>
      </c>
      <c r="B44" s="0" t="s">
        <v>44</v>
      </c>
      <c r="C44" s="63" t="n">
        <v>37352</v>
      </c>
      <c r="D44" s="63" t="n">
        <v>45790</v>
      </c>
      <c r="E44" s="63" t="n">
        <v>58714</v>
      </c>
      <c r="F44" s="63" t="n">
        <v>75219</v>
      </c>
      <c r="G44" s="63" t="n">
        <v>84511</v>
      </c>
      <c r="H44" s="63" t="n">
        <v>98542</v>
      </c>
      <c r="I44" s="63" t="n">
        <v>119286</v>
      </c>
      <c r="J44" s="63" t="n">
        <v>142205</v>
      </c>
      <c r="K44" s="59" t="n">
        <v>153772</v>
      </c>
      <c r="L44" s="59" t="n">
        <v>165228</v>
      </c>
      <c r="M44" s="59" t="n">
        <v>166622</v>
      </c>
      <c r="N44" s="59" t="n">
        <v>158762</v>
      </c>
      <c r="O44" s="60" t="n">
        <v>170837</v>
      </c>
      <c r="P44" s="60" t="n">
        <v>182284</v>
      </c>
      <c r="Q44" s="60" t="n">
        <v>191606</v>
      </c>
      <c r="R44" s="60" t="n">
        <v>185994</v>
      </c>
    </row>
    <row r="45" customFormat="false" ht="15" hidden="false" customHeight="false" outlineLevel="0" collapsed="false">
      <c r="A45" s="32" t="n">
        <v>44</v>
      </c>
      <c r="B45" s="0" t="s">
        <v>45</v>
      </c>
      <c r="C45" s="63" t="n">
        <v>43570</v>
      </c>
      <c r="D45" s="63" t="n">
        <v>58938</v>
      </c>
      <c r="E45" s="63" t="n">
        <v>79820</v>
      </c>
      <c r="F45" s="63" t="n">
        <v>105770</v>
      </c>
      <c r="G45" s="59" t="n">
        <v>112996</v>
      </c>
      <c r="H45" s="59" t="n">
        <v>125821</v>
      </c>
      <c r="I45" s="59" t="n">
        <v>142076</v>
      </c>
      <c r="J45" s="59" t="n">
        <v>156044</v>
      </c>
      <c r="K45" s="59" t="n">
        <v>177555</v>
      </c>
      <c r="L45" s="65" t="n">
        <v>191935</v>
      </c>
      <c r="M45" s="59" t="n">
        <v>192720</v>
      </c>
      <c r="N45" s="59" t="n">
        <v>197400</v>
      </c>
      <c r="O45" s="60" t="n">
        <v>206913</v>
      </c>
      <c r="P45" s="60" t="n">
        <v>216774</v>
      </c>
      <c r="Q45" s="60" t="n">
        <v>230315</v>
      </c>
      <c r="R45" s="60" t="n">
        <v>226691</v>
      </c>
    </row>
    <row r="46" customFormat="false" ht="15" hidden="false" customHeight="false" outlineLevel="0" collapsed="false">
      <c r="A46" s="32" t="n">
        <v>45</v>
      </c>
      <c r="B46" s="0" t="s">
        <v>46</v>
      </c>
      <c r="C46" s="59" t="n">
        <v>19536</v>
      </c>
      <c r="D46" s="59" t="n">
        <v>28634</v>
      </c>
      <c r="E46" s="59" t="n">
        <v>37349</v>
      </c>
      <c r="F46" s="59" t="n">
        <v>51576</v>
      </c>
      <c r="G46" s="59" t="n">
        <v>57105</v>
      </c>
      <c r="H46" s="59" t="n">
        <v>62586</v>
      </c>
      <c r="I46" s="59" t="n">
        <v>72458</v>
      </c>
      <c r="J46" s="59" t="n">
        <v>81095</v>
      </c>
      <c r="K46" s="59" t="n">
        <v>92500</v>
      </c>
      <c r="L46" s="65" t="n">
        <v>106277</v>
      </c>
      <c r="M46" s="59" t="n">
        <v>111526</v>
      </c>
      <c r="N46" s="59" t="n">
        <v>114549</v>
      </c>
      <c r="O46" s="60" t="n">
        <v>119956</v>
      </c>
      <c r="P46" s="60" t="n">
        <v>127087</v>
      </c>
      <c r="Q46" s="60" t="n">
        <v>133493</v>
      </c>
      <c r="R46" s="60" t="n">
        <v>134692</v>
      </c>
    </row>
    <row r="47" customFormat="false" ht="15" hidden="false" customHeight="false" outlineLevel="0" collapsed="false">
      <c r="A47" s="32" t="n">
        <v>46</v>
      </c>
      <c r="B47" s="0" t="s">
        <v>47</v>
      </c>
      <c r="C47" s="59" t="n">
        <v>21603</v>
      </c>
      <c r="D47" s="59" t="n">
        <v>26361</v>
      </c>
      <c r="E47" s="59" t="n">
        <v>34571</v>
      </c>
      <c r="F47" s="59" t="n">
        <v>47232</v>
      </c>
      <c r="G47" s="59" t="n">
        <v>53162</v>
      </c>
      <c r="H47" s="59" t="n">
        <v>57839</v>
      </c>
      <c r="I47" s="59" t="n">
        <v>63899</v>
      </c>
      <c r="J47" s="59" t="n">
        <v>70185</v>
      </c>
      <c r="K47" s="59" t="n">
        <v>77284</v>
      </c>
      <c r="L47" s="65" t="n">
        <v>89808</v>
      </c>
      <c r="M47" s="59" t="n">
        <v>96377</v>
      </c>
      <c r="N47" s="59" t="n">
        <v>101590</v>
      </c>
      <c r="O47" s="60" t="n">
        <v>108326</v>
      </c>
      <c r="P47" s="60" t="n">
        <v>114694</v>
      </c>
      <c r="Q47" s="60" t="n">
        <v>123273</v>
      </c>
      <c r="R47" s="60" t="n">
        <v>127327</v>
      </c>
    </row>
    <row r="48" customFormat="false" ht="15" hidden="false" customHeight="false" outlineLevel="0" collapsed="false">
      <c r="A48" s="32" t="n">
        <v>47</v>
      </c>
      <c r="B48" s="0" t="s">
        <v>48</v>
      </c>
      <c r="C48" s="59" t="n">
        <v>42879</v>
      </c>
      <c r="D48" s="59" t="n">
        <v>56885</v>
      </c>
      <c r="E48" s="59" t="n">
        <v>73494</v>
      </c>
      <c r="F48" s="59" t="n">
        <v>98069</v>
      </c>
      <c r="G48" s="59" t="n">
        <v>104386</v>
      </c>
      <c r="H48" s="59" t="n">
        <v>120036</v>
      </c>
      <c r="I48" s="59" t="n">
        <v>140930</v>
      </c>
      <c r="J48" s="59" t="n">
        <v>170670</v>
      </c>
      <c r="K48" s="59" t="n">
        <v>186147</v>
      </c>
      <c r="L48" s="65" t="n">
        <v>203038</v>
      </c>
      <c r="M48" s="59" t="n">
        <v>200999</v>
      </c>
      <c r="N48" s="59" t="n">
        <v>206769</v>
      </c>
      <c r="O48" s="60" t="n">
        <v>216965</v>
      </c>
      <c r="P48" s="60" t="n">
        <v>235335</v>
      </c>
      <c r="Q48" s="60" t="n">
        <v>244232</v>
      </c>
      <c r="R48" s="60" t="n">
        <v>238322</v>
      </c>
    </row>
    <row r="49" customFormat="false" ht="15" hidden="false" customHeight="false" outlineLevel="0" collapsed="false">
      <c r="A49" s="32" t="n">
        <v>48</v>
      </c>
      <c r="B49" s="0" t="s">
        <v>49</v>
      </c>
      <c r="C49" s="59" t="n">
        <v>25241</v>
      </c>
      <c r="D49" s="59" t="n">
        <v>32273</v>
      </c>
      <c r="E49" s="59" t="n">
        <v>42924</v>
      </c>
      <c r="F49" s="59" t="n">
        <v>60355</v>
      </c>
      <c r="G49" s="59" t="n">
        <v>64227</v>
      </c>
      <c r="H49" s="59" t="n">
        <v>72387</v>
      </c>
      <c r="I49" s="59" t="n">
        <v>92161</v>
      </c>
      <c r="J49" s="59" t="n">
        <v>103388</v>
      </c>
      <c r="K49" s="59" t="n">
        <v>116969</v>
      </c>
      <c r="L49" s="65" t="n">
        <v>129660</v>
      </c>
      <c r="M49" s="59" t="n">
        <v>136441</v>
      </c>
      <c r="N49" s="59" t="n">
        <v>139151</v>
      </c>
      <c r="O49" s="60" t="n">
        <v>146183</v>
      </c>
      <c r="P49" s="60" t="n">
        <v>154640</v>
      </c>
      <c r="Q49" s="60" t="n">
        <v>161544</v>
      </c>
      <c r="R49" s="60" t="n">
        <v>160085</v>
      </c>
    </row>
    <row r="50" customFormat="false" ht="15" hidden="false" customHeight="false" outlineLevel="0" collapsed="false">
      <c r="A50" s="32" t="n">
        <v>49</v>
      </c>
      <c r="B50" s="0" t="s">
        <v>50</v>
      </c>
      <c r="C50" s="59" t="n">
        <v>23002</v>
      </c>
      <c r="D50" s="59" t="n">
        <v>28864</v>
      </c>
      <c r="E50" s="59" t="n">
        <v>37646</v>
      </c>
      <c r="F50" s="59" t="n">
        <v>52872</v>
      </c>
      <c r="G50" s="59" t="n">
        <v>56767</v>
      </c>
      <c r="H50" s="59" t="n">
        <v>65691</v>
      </c>
      <c r="I50" s="59" t="n">
        <v>77713</v>
      </c>
      <c r="J50" s="59" t="n">
        <v>87331</v>
      </c>
      <c r="K50" s="59" t="n">
        <v>96535</v>
      </c>
      <c r="L50" s="65" t="n">
        <v>106444</v>
      </c>
      <c r="M50" s="59" t="n">
        <v>110509</v>
      </c>
      <c r="N50" s="59" t="n">
        <v>110954</v>
      </c>
      <c r="O50" s="60" t="n">
        <v>115272</v>
      </c>
      <c r="P50" s="60" t="n">
        <v>124480</v>
      </c>
      <c r="Q50" s="60" t="n">
        <v>136291</v>
      </c>
      <c r="R50" s="60" t="n">
        <v>141564</v>
      </c>
    </row>
    <row r="51" customFormat="false" ht="15" hidden="false" customHeight="false" outlineLevel="0" collapsed="false">
      <c r="A51" s="32" t="n">
        <v>50</v>
      </c>
      <c r="B51" s="0" t="s">
        <v>51</v>
      </c>
      <c r="C51" s="59" t="n">
        <v>47204</v>
      </c>
      <c r="D51" s="59" t="n">
        <v>64985</v>
      </c>
      <c r="E51" s="59" t="n">
        <v>80896</v>
      </c>
      <c r="F51" s="59" t="n">
        <v>102553</v>
      </c>
      <c r="G51" s="59" t="n">
        <v>107289</v>
      </c>
      <c r="H51" s="59" t="n">
        <v>119864</v>
      </c>
      <c r="I51" s="59" t="n">
        <v>138994</v>
      </c>
      <c r="J51" s="59" t="n">
        <v>152587</v>
      </c>
      <c r="K51" s="59" t="n">
        <v>172008</v>
      </c>
      <c r="L51" s="65" t="n">
        <v>184849</v>
      </c>
      <c r="M51" s="59" t="n">
        <v>181373</v>
      </c>
      <c r="N51" s="59" t="n">
        <v>183397</v>
      </c>
      <c r="O51" s="60" t="n">
        <v>191175</v>
      </c>
      <c r="P51" s="60" t="n">
        <v>205335</v>
      </c>
      <c r="Q51" s="60" t="n">
        <v>216516</v>
      </c>
      <c r="R51" s="60" t="n">
        <v>214162</v>
      </c>
    </row>
    <row r="52" customFormat="false" ht="15" hidden="false" customHeight="false" outlineLevel="0" collapsed="false">
      <c r="A52" s="32" t="n">
        <v>51</v>
      </c>
      <c r="B52" s="0" t="s">
        <v>52</v>
      </c>
      <c r="C52" s="59" t="n">
        <v>25022</v>
      </c>
      <c r="D52" s="59" t="n">
        <v>30615</v>
      </c>
      <c r="E52" s="59" t="n">
        <v>40580</v>
      </c>
      <c r="F52" s="59" t="n">
        <v>55526</v>
      </c>
      <c r="G52" s="59" t="n">
        <v>56874</v>
      </c>
      <c r="H52" s="59" t="n">
        <v>71155</v>
      </c>
      <c r="I52" s="59" t="n">
        <v>87463</v>
      </c>
      <c r="J52" s="59" t="n">
        <v>99190</v>
      </c>
      <c r="K52" s="59" t="n">
        <v>113482</v>
      </c>
      <c r="L52" s="65" t="n">
        <v>126231</v>
      </c>
      <c r="M52" s="59" t="n">
        <v>134426</v>
      </c>
      <c r="N52" s="59" t="n">
        <v>136870</v>
      </c>
      <c r="O52" s="60" t="n">
        <v>143191</v>
      </c>
      <c r="P52" s="60" t="n">
        <v>153012</v>
      </c>
      <c r="Q52" s="60" t="n">
        <v>161370</v>
      </c>
      <c r="R52" s="60" t="n">
        <v>163224</v>
      </c>
    </row>
    <row r="53" customFormat="false" ht="15" hidden="false" customHeight="false" outlineLevel="0" collapsed="false">
      <c r="A53" s="32" t="n">
        <v>52</v>
      </c>
      <c r="B53" s="0" t="s">
        <v>53</v>
      </c>
      <c r="C53" s="59" t="n">
        <f aca="false">40825</f>
        <v>40825</v>
      </c>
      <c r="D53" s="59" t="n">
        <f aca="false">40825/1000</f>
        <v>40.825</v>
      </c>
      <c r="E53" s="59" t="n">
        <f aca="false">40825/1000</f>
        <v>40.825</v>
      </c>
      <c r="F53" s="59" t="n">
        <f aca="false">40825/1000</f>
        <v>40.825</v>
      </c>
      <c r="G53" s="59" t="n">
        <f aca="false">40825/1000</f>
        <v>40.825</v>
      </c>
      <c r="H53" s="59" t="n">
        <f aca="false">40825/1000</f>
        <v>40.825</v>
      </c>
      <c r="I53" s="59" t="n">
        <f aca="false">40825/1000</f>
        <v>40.825</v>
      </c>
      <c r="J53" s="59" t="n">
        <f aca="false">40825/1000</f>
        <v>40.825</v>
      </c>
      <c r="K53" s="59" t="n">
        <f aca="false">40825/1000</f>
        <v>40.825</v>
      </c>
      <c r="L53" s="59" t="n">
        <f aca="false">40825</f>
        <v>40825</v>
      </c>
      <c r="M53" s="59" t="n">
        <f aca="false">40825/1000</f>
        <v>40.825</v>
      </c>
      <c r="N53" s="59" t="n">
        <f aca="false">40825/1000</f>
        <v>40.825</v>
      </c>
      <c r="O53" s="59" t="n">
        <f aca="false">40825/1000</f>
        <v>40.825</v>
      </c>
      <c r="P53" s="60" t="n">
        <v>229162</v>
      </c>
      <c r="Q53" s="60" t="n">
        <v>243303</v>
      </c>
      <c r="R53" s="60" t="n">
        <v>237008</v>
      </c>
    </row>
    <row r="54" customFormat="false" ht="15" hidden="false" customHeight="false" outlineLevel="0" collapsed="false">
      <c r="A54" s="32" t="n">
        <v>53</v>
      </c>
      <c r="B54" s="0" t="s">
        <v>54</v>
      </c>
      <c r="C54" s="59" t="n">
        <v>25376</v>
      </c>
      <c r="D54" s="59" t="n">
        <v>32597</v>
      </c>
      <c r="E54" s="59" t="n">
        <v>42533</v>
      </c>
      <c r="F54" s="59" t="n">
        <v>59548</v>
      </c>
      <c r="G54" s="59" t="n">
        <v>64611</v>
      </c>
      <c r="H54" s="59" t="n">
        <v>77544</v>
      </c>
      <c r="I54" s="59" t="n">
        <v>92277</v>
      </c>
      <c r="J54" s="59" t="n">
        <v>105992</v>
      </c>
      <c r="K54" s="59" t="n">
        <v>119649</v>
      </c>
      <c r="L54" s="65" t="n">
        <v>134482</v>
      </c>
      <c r="M54" s="59" t="n">
        <v>139328</v>
      </c>
      <c r="N54" s="59" t="n">
        <v>138012</v>
      </c>
      <c r="O54" s="60" t="n">
        <v>148210</v>
      </c>
      <c r="P54" s="60" t="n">
        <v>156289</v>
      </c>
      <c r="Q54" s="60" t="n">
        <v>167197</v>
      </c>
      <c r="R54" s="60" t="n">
        <v>169416</v>
      </c>
    </row>
    <row r="55" customFormat="false" ht="15" hidden="false" customHeight="false" outlineLevel="0" collapsed="false">
      <c r="A55" s="32" t="n">
        <v>54</v>
      </c>
      <c r="B55" s="0" t="s">
        <v>55</v>
      </c>
      <c r="C55" s="59" t="n">
        <v>28440</v>
      </c>
      <c r="D55" s="59" t="n">
        <v>33891</v>
      </c>
      <c r="E55" s="59" t="n">
        <v>53009</v>
      </c>
      <c r="F55" s="59" t="n">
        <v>67979</v>
      </c>
      <c r="G55" s="59" t="n">
        <v>74745</v>
      </c>
      <c r="H55" s="59" t="n">
        <v>81754</v>
      </c>
      <c r="I55" s="59" t="n">
        <v>94921</v>
      </c>
      <c r="J55" s="59" t="n">
        <v>102798</v>
      </c>
      <c r="K55" s="59" t="n">
        <v>118598</v>
      </c>
      <c r="L55" s="65" t="n">
        <v>133259</v>
      </c>
      <c r="M55" s="59" t="n">
        <v>141527</v>
      </c>
      <c r="N55" s="59" t="n">
        <v>149530</v>
      </c>
      <c r="O55" s="60" t="n">
        <v>149020</v>
      </c>
      <c r="P55" s="60" t="n">
        <v>155710</v>
      </c>
      <c r="Q55" s="60" t="n">
        <v>165855</v>
      </c>
      <c r="R55" s="60" t="n">
        <v>171267</v>
      </c>
    </row>
    <row r="56" customFormat="false" ht="15" hidden="false" customHeight="false" outlineLevel="0" collapsed="false">
      <c r="A56" s="32" t="n">
        <v>55</v>
      </c>
      <c r="B56" s="0" t="s">
        <v>56</v>
      </c>
      <c r="C56" s="59" t="n">
        <v>70689</v>
      </c>
      <c r="D56" s="59" t="n">
        <v>82578</v>
      </c>
      <c r="E56" s="59" t="n">
        <v>98316</v>
      </c>
      <c r="F56" s="59" t="n">
        <v>122069</v>
      </c>
      <c r="G56" s="59" t="n">
        <v>122519</v>
      </c>
      <c r="H56" s="59" t="n">
        <v>131640</v>
      </c>
      <c r="I56" s="59" t="n">
        <v>144316</v>
      </c>
      <c r="J56" s="59" t="n">
        <v>156220</v>
      </c>
      <c r="K56" s="59" t="n">
        <v>173881</v>
      </c>
      <c r="L56" s="65" t="n">
        <v>194188</v>
      </c>
      <c r="M56" s="59" t="n">
        <v>183836</v>
      </c>
      <c r="N56" s="59" t="n">
        <v>187020</v>
      </c>
      <c r="O56" s="60" t="n">
        <v>191827</v>
      </c>
      <c r="P56" s="60" t="n">
        <v>203369</v>
      </c>
      <c r="Q56" s="60" t="n">
        <v>216113</v>
      </c>
      <c r="R56" s="60" t="n">
        <v>213032</v>
      </c>
    </row>
    <row r="57" customFormat="false" ht="15" hidden="false" customHeight="false" outlineLevel="0" collapsed="false">
      <c r="A57" s="32" t="n">
        <v>56</v>
      </c>
      <c r="B57" s="0" t="s">
        <v>57</v>
      </c>
      <c r="C57" s="59" t="n">
        <v>31659</v>
      </c>
      <c r="D57" s="59" t="n">
        <v>38397</v>
      </c>
      <c r="E57" s="59" t="n">
        <v>47045</v>
      </c>
      <c r="F57" s="59" t="n">
        <v>61712</v>
      </c>
      <c r="G57" s="59" t="n">
        <v>63659</v>
      </c>
      <c r="H57" s="59" t="n">
        <v>72856</v>
      </c>
      <c r="I57" s="59" t="n">
        <v>85312</v>
      </c>
      <c r="J57" s="59" t="n">
        <v>97340</v>
      </c>
      <c r="K57" s="59" t="n">
        <v>106880</v>
      </c>
      <c r="L57" s="65" t="n">
        <v>120725</v>
      </c>
      <c r="M57" s="59" t="n">
        <v>126139</v>
      </c>
      <c r="N57" s="59" t="n">
        <v>128604</v>
      </c>
      <c r="O57" s="60" t="n">
        <v>134843</v>
      </c>
      <c r="P57" s="60" t="n">
        <v>145738</v>
      </c>
      <c r="Q57" s="60" t="n">
        <v>155017</v>
      </c>
      <c r="R57" s="60" t="n">
        <v>164665</v>
      </c>
    </row>
    <row r="58" customFormat="false" ht="15.75" hidden="false" customHeight="false" outlineLevel="0" collapsed="false">
      <c r="A58" s="44" t="n">
        <v>57</v>
      </c>
      <c r="B58" s="0" t="s">
        <v>58</v>
      </c>
      <c r="C58" s="59" t="n">
        <v>30247</v>
      </c>
      <c r="D58" s="59" t="n">
        <v>40625</v>
      </c>
      <c r="E58" s="59" t="n">
        <v>54073</v>
      </c>
      <c r="F58" s="59" t="n">
        <v>65340</v>
      </c>
      <c r="G58" s="59" t="n">
        <v>67442</v>
      </c>
      <c r="H58" s="63" t="n">
        <v>80081</v>
      </c>
      <c r="I58" s="59" t="n">
        <v>89749</v>
      </c>
      <c r="J58" s="59" t="n">
        <v>103846</v>
      </c>
      <c r="K58" s="59" t="n">
        <v>116681</v>
      </c>
      <c r="L58" s="65" t="n">
        <v>129143</v>
      </c>
      <c r="M58" s="59" t="n">
        <v>134072</v>
      </c>
      <c r="N58" s="59" t="n">
        <v>134607</v>
      </c>
      <c r="O58" s="60" t="n">
        <v>142641</v>
      </c>
      <c r="P58" s="60" t="n">
        <v>150860</v>
      </c>
      <c r="Q58" s="60" t="n">
        <v>161005</v>
      </c>
      <c r="R58" s="60" t="n">
        <v>165299</v>
      </c>
    </row>
    <row r="59" customFormat="false" ht="15" hidden="false" customHeight="false" outlineLevel="0" collapsed="false">
      <c r="A59" s="61" t="n">
        <v>58</v>
      </c>
      <c r="B59" s="0" t="s">
        <v>59</v>
      </c>
      <c r="C59" s="59" t="n">
        <v>29687</v>
      </c>
      <c r="D59" s="59" t="n">
        <v>40918</v>
      </c>
      <c r="E59" s="59" t="n">
        <v>56608</v>
      </c>
      <c r="F59" s="59" t="n">
        <v>76631</v>
      </c>
      <c r="G59" s="59" t="n">
        <v>71895</v>
      </c>
      <c r="H59" s="59" t="n">
        <v>79459</v>
      </c>
      <c r="I59" s="59" t="n">
        <v>88641</v>
      </c>
      <c r="J59" s="59" t="n">
        <v>98070</v>
      </c>
      <c r="K59" s="59" t="n">
        <v>107661</v>
      </c>
      <c r="L59" s="65" t="n">
        <v>117095</v>
      </c>
      <c r="M59" s="59" t="n">
        <v>122152</v>
      </c>
      <c r="N59" s="59" t="n">
        <v>121596</v>
      </c>
      <c r="O59" s="60" t="n">
        <v>127864</v>
      </c>
      <c r="P59" s="60" t="n">
        <v>136191</v>
      </c>
      <c r="Q59" s="60" t="n">
        <v>144802</v>
      </c>
      <c r="R59" s="60" t="n">
        <v>147332</v>
      </c>
    </row>
    <row r="60" customFormat="false" ht="15" hidden="false" customHeight="false" outlineLevel="0" collapsed="false">
      <c r="A60" s="32" t="n">
        <v>59</v>
      </c>
      <c r="B60" s="0" t="s">
        <v>60</v>
      </c>
      <c r="C60" s="59" t="n">
        <v>53599</v>
      </c>
      <c r="D60" s="59" t="n">
        <v>68875</v>
      </c>
      <c r="E60" s="59" t="n">
        <v>91251</v>
      </c>
      <c r="F60" s="59" t="n">
        <v>119954</v>
      </c>
      <c r="G60" s="59" t="n">
        <v>125889</v>
      </c>
      <c r="H60" s="59" t="n">
        <v>150322</v>
      </c>
      <c r="I60" s="59" t="n">
        <v>177705</v>
      </c>
      <c r="J60" s="59" t="n">
        <v>199179</v>
      </c>
      <c r="K60" s="59" t="n">
        <v>220916</v>
      </c>
      <c r="L60" s="65" t="n">
        <v>230949</v>
      </c>
      <c r="M60" s="59" t="n">
        <v>239283</v>
      </c>
      <c r="N60" s="59" t="n">
        <v>243477</v>
      </c>
      <c r="O60" s="60" t="n">
        <v>249170</v>
      </c>
      <c r="P60" s="60" t="n">
        <v>261708</v>
      </c>
      <c r="Q60" s="60" t="n">
        <v>277509</v>
      </c>
      <c r="R60" s="60" t="n">
        <v>259875</v>
      </c>
    </row>
    <row r="61" customFormat="false" ht="15" hidden="false" customHeight="false" outlineLevel="0" collapsed="false">
      <c r="A61" s="32" t="n">
        <v>60</v>
      </c>
      <c r="B61" s="0" t="s">
        <v>61</v>
      </c>
      <c r="C61" s="59" t="n">
        <v>73480</v>
      </c>
      <c r="D61" s="59" t="n">
        <v>97382</v>
      </c>
      <c r="E61" s="59" t="n">
        <v>125393</v>
      </c>
      <c r="F61" s="59" t="n">
        <v>163387</v>
      </c>
      <c r="G61" s="59" t="n">
        <v>149553</v>
      </c>
      <c r="H61" s="59" t="n">
        <v>149451</v>
      </c>
      <c r="I61" s="59" t="n">
        <v>167359</v>
      </c>
      <c r="J61" s="59" t="n">
        <v>187416</v>
      </c>
      <c r="K61" s="59" t="n">
        <v>211812</v>
      </c>
      <c r="L61" s="65" t="n">
        <v>223265</v>
      </c>
      <c r="M61" s="59" t="n">
        <v>230504</v>
      </c>
      <c r="N61" s="59" t="n">
        <v>226307</v>
      </c>
      <c r="O61" s="60" t="n">
        <v>238401</v>
      </c>
      <c r="P61" s="60" t="n">
        <v>254256</v>
      </c>
      <c r="Q61" s="60" t="n">
        <v>262514</v>
      </c>
      <c r="R61" s="60" t="n">
        <v>262970</v>
      </c>
    </row>
    <row r="62" customFormat="false" ht="15.75" hidden="false" customHeight="false" outlineLevel="0" collapsed="false">
      <c r="A62" s="44" t="n">
        <v>61</v>
      </c>
      <c r="B62" s="0" t="s">
        <v>62</v>
      </c>
      <c r="C62" s="63" t="n">
        <v>41497</v>
      </c>
      <c r="D62" s="63" t="n">
        <v>56384</v>
      </c>
      <c r="E62" s="63" t="n">
        <v>71632</v>
      </c>
      <c r="F62" s="63" t="n">
        <v>98990</v>
      </c>
      <c r="G62" s="63" t="n">
        <v>99272</v>
      </c>
      <c r="H62" s="63" t="n">
        <v>107348</v>
      </c>
      <c r="I62" s="63" t="n">
        <v>121151</v>
      </c>
      <c r="J62" s="63" t="n">
        <v>133717</v>
      </c>
      <c r="K62" s="63" t="n">
        <v>145198</v>
      </c>
      <c r="L62" s="63" t="n">
        <v>154226</v>
      </c>
      <c r="M62" s="59" t="n">
        <v>146636</v>
      </c>
      <c r="N62" s="63" t="n">
        <v>140989</v>
      </c>
      <c r="O62" s="66" t="n">
        <v>140782</v>
      </c>
      <c r="P62" s="66" t="n">
        <v>148838</v>
      </c>
      <c r="Q62" s="66" t="n">
        <v>158480</v>
      </c>
      <c r="R62" s="60" t="n">
        <v>173367</v>
      </c>
    </row>
    <row r="63" customFormat="false" ht="15" hidden="false" customHeight="false" outlineLevel="0" collapsed="false">
      <c r="A63" s="61" t="n">
        <v>62</v>
      </c>
      <c r="B63" s="0" t="s">
        <v>63</v>
      </c>
      <c r="C63" s="59" t="n">
        <v>19397</v>
      </c>
      <c r="D63" s="59" t="n">
        <v>25204</v>
      </c>
      <c r="E63" s="59" t="n">
        <v>35406</v>
      </c>
      <c r="F63" s="59" t="n">
        <v>50712</v>
      </c>
      <c r="G63" s="59" t="n">
        <v>51895</v>
      </c>
      <c r="H63" s="59" t="n">
        <v>58829</v>
      </c>
      <c r="I63" s="59" t="n">
        <v>68981</v>
      </c>
      <c r="J63" s="59" t="n">
        <v>75583</v>
      </c>
      <c r="K63" s="59" t="n">
        <v>83988</v>
      </c>
      <c r="L63" s="65" t="n">
        <v>97474</v>
      </c>
      <c r="M63" s="59" t="n">
        <v>100956</v>
      </c>
      <c r="N63" s="59" t="n">
        <v>105669</v>
      </c>
      <c r="O63" s="66" t="n">
        <v>112034</v>
      </c>
      <c r="P63" s="66" t="n">
        <v>118964</v>
      </c>
      <c r="Q63" s="66" t="n">
        <v>132257</v>
      </c>
      <c r="R63" s="60" t="n">
        <v>135351</v>
      </c>
    </row>
    <row r="64" customFormat="false" ht="15" hidden="false" customHeight="false" outlineLevel="0" collapsed="false">
      <c r="A64" s="32" t="n">
        <v>63</v>
      </c>
      <c r="B64" s="0" t="s">
        <v>64</v>
      </c>
      <c r="C64" s="59" t="n">
        <v>36576</v>
      </c>
      <c r="D64" s="59" t="n">
        <v>43956</v>
      </c>
      <c r="E64" s="59" t="n">
        <v>56727</v>
      </c>
      <c r="F64" s="59" t="n">
        <v>71074</v>
      </c>
      <c r="G64" s="59" t="n">
        <v>78333</v>
      </c>
      <c r="H64" s="59" t="n">
        <v>87923</v>
      </c>
      <c r="I64" s="59" t="n">
        <v>103903</v>
      </c>
      <c r="J64" s="59" t="n">
        <v>116893</v>
      </c>
      <c r="K64" s="59" t="n">
        <v>134060</v>
      </c>
      <c r="L64" s="65" t="n">
        <v>141496</v>
      </c>
      <c r="M64" s="59" t="n">
        <v>165812</v>
      </c>
      <c r="N64" s="59" t="n">
        <v>170767</v>
      </c>
      <c r="O64" s="66" t="n">
        <v>173586</v>
      </c>
      <c r="P64" s="66" t="n">
        <v>180022</v>
      </c>
      <c r="Q64" s="60" t="n">
        <v>192070</v>
      </c>
      <c r="R64" s="60" t="n">
        <v>199747</v>
      </c>
    </row>
    <row r="65" customFormat="false" ht="15" hidden="false" customHeight="false" outlineLevel="0" collapsed="false">
      <c r="A65" s="32" t="n">
        <v>64</v>
      </c>
      <c r="B65" s="0" t="s">
        <v>65</v>
      </c>
      <c r="C65" s="59" t="n">
        <v>18170</v>
      </c>
      <c r="D65" s="59" t="n">
        <v>21822</v>
      </c>
      <c r="E65" s="59" t="n">
        <v>25594</v>
      </c>
      <c r="F65" s="59" t="n">
        <v>29887</v>
      </c>
      <c r="G65" s="59" t="n">
        <v>32469</v>
      </c>
      <c r="H65" s="59" t="n">
        <v>38643</v>
      </c>
      <c r="I65" s="59" t="n">
        <v>44509</v>
      </c>
      <c r="J65" s="59" t="n">
        <v>48949</v>
      </c>
      <c r="K65" s="59" t="n">
        <v>54096</v>
      </c>
      <c r="L65" s="65" t="n">
        <v>60063</v>
      </c>
      <c r="M65" s="59" t="n">
        <v>68576</v>
      </c>
      <c r="N65" s="59" t="n">
        <v>67775</v>
      </c>
      <c r="O65" s="60" t="n">
        <v>69158</v>
      </c>
      <c r="P65" s="60" t="n">
        <v>73214</v>
      </c>
      <c r="Q65" s="60" t="n">
        <v>80283</v>
      </c>
      <c r="R65" s="60" t="n">
        <v>76921</v>
      </c>
    </row>
    <row r="66" customFormat="false" ht="15" hidden="false" customHeight="false" outlineLevel="0" collapsed="false">
      <c r="A66" s="32" t="n">
        <v>65</v>
      </c>
      <c r="B66" s="0" t="s">
        <v>66</v>
      </c>
      <c r="C66" s="59" t="n">
        <v>22685</v>
      </c>
      <c r="D66" s="59" t="n">
        <v>30112</v>
      </c>
      <c r="E66" s="59" t="n">
        <v>39695</v>
      </c>
      <c r="F66" s="59" t="n">
        <v>45473</v>
      </c>
      <c r="G66" s="59" t="n">
        <v>46848</v>
      </c>
      <c r="H66" s="59" t="n">
        <v>48127</v>
      </c>
      <c r="I66" s="59" t="n">
        <v>86496</v>
      </c>
      <c r="J66" s="59" t="n">
        <v>106164</v>
      </c>
      <c r="K66" s="59" t="n">
        <v>113937</v>
      </c>
      <c r="L66" s="65" t="n">
        <v>123176</v>
      </c>
      <c r="M66" s="59" t="n">
        <v>137261</v>
      </c>
      <c r="N66" s="59" t="n">
        <v>138946</v>
      </c>
      <c r="O66" s="60" t="n">
        <v>147255</v>
      </c>
      <c r="P66" s="60" t="n">
        <v>156273</v>
      </c>
      <c r="Q66" s="60" t="n">
        <v>170197</v>
      </c>
      <c r="R66" s="60" t="n">
        <v>175577</v>
      </c>
    </row>
    <row r="67" customFormat="false" ht="15" hidden="false" customHeight="false" outlineLevel="0" collapsed="false">
      <c r="A67" s="32" t="n">
        <v>66</v>
      </c>
      <c r="B67" s="0" t="s">
        <v>67</v>
      </c>
      <c r="C67" s="59" t="n">
        <v>32124</v>
      </c>
      <c r="D67" s="59" t="n">
        <v>41690</v>
      </c>
      <c r="E67" s="59" t="n">
        <v>52808</v>
      </c>
      <c r="F67" s="59" t="n">
        <v>68722</v>
      </c>
      <c r="G67" s="59" t="n">
        <v>63761</v>
      </c>
      <c r="H67" s="59" t="n">
        <v>74478</v>
      </c>
      <c r="I67" s="59" t="n">
        <v>90402</v>
      </c>
      <c r="J67" s="59" t="n">
        <v>105754</v>
      </c>
      <c r="K67" s="59" t="n">
        <v>118096</v>
      </c>
      <c r="L67" s="65" t="n">
        <v>128376</v>
      </c>
      <c r="M67" s="59" t="n">
        <v>134925</v>
      </c>
      <c r="N67" s="59" t="n">
        <v>137844</v>
      </c>
      <c r="O67" s="60" t="n">
        <v>143873</v>
      </c>
      <c r="P67" s="60" t="n">
        <v>150444</v>
      </c>
      <c r="Q67" s="60" t="n">
        <v>159514</v>
      </c>
      <c r="R67" s="60" t="n">
        <v>153605</v>
      </c>
    </row>
    <row r="68" customFormat="false" ht="15" hidden="false" customHeight="false" outlineLevel="0" collapsed="false">
      <c r="A68" s="32" t="n">
        <v>67</v>
      </c>
      <c r="B68" s="0" t="s">
        <v>68</v>
      </c>
      <c r="C68" s="62" t="n">
        <v>34880</v>
      </c>
      <c r="D68" s="62" t="n">
        <v>42079</v>
      </c>
      <c r="E68" s="59" t="n">
        <v>50863</v>
      </c>
      <c r="F68" s="59" t="n">
        <v>67416</v>
      </c>
      <c r="G68" s="59" t="n">
        <v>75347</v>
      </c>
      <c r="H68" s="59" t="n">
        <v>84944</v>
      </c>
      <c r="I68" s="59" t="n">
        <v>96453</v>
      </c>
      <c r="J68" s="59" t="n">
        <v>105860</v>
      </c>
      <c r="K68" s="59" t="n">
        <v>116140</v>
      </c>
      <c r="L68" s="65" t="n">
        <v>124928</v>
      </c>
      <c r="M68" s="59" t="n">
        <v>135400</v>
      </c>
      <c r="N68" s="59" t="n">
        <v>142227</v>
      </c>
      <c r="O68" s="66" t="n">
        <v>147016</v>
      </c>
      <c r="P68" s="66" t="n">
        <v>154257</v>
      </c>
      <c r="Q68" s="66" t="n">
        <v>163264</v>
      </c>
      <c r="R68" s="60" t="n">
        <v>164741</v>
      </c>
    </row>
    <row r="69" customFormat="false" ht="15" hidden="false" customHeight="false" outlineLevel="0" collapsed="false">
      <c r="A69" s="32" t="n">
        <v>68</v>
      </c>
      <c r="B69" s="0" t="s">
        <v>69</v>
      </c>
      <c r="C69" s="59" t="n">
        <v>43428</v>
      </c>
      <c r="D69" s="63" t="n">
        <v>51277</v>
      </c>
      <c r="E69" s="59" t="n">
        <v>73880</v>
      </c>
      <c r="F69" s="59" t="n">
        <v>95504</v>
      </c>
      <c r="G69" s="59" t="n">
        <v>96540</v>
      </c>
      <c r="H69" s="59" t="n">
        <v>110435</v>
      </c>
      <c r="I69" s="59" t="n">
        <v>127607</v>
      </c>
      <c r="J69" s="59" t="n">
        <v>149112</v>
      </c>
      <c r="K69" s="59" t="n">
        <v>162148</v>
      </c>
      <c r="L69" s="65" t="n">
        <v>171796</v>
      </c>
      <c r="M69" s="59" t="n">
        <v>165372</v>
      </c>
      <c r="N69" s="59" t="n">
        <v>174885</v>
      </c>
      <c r="O69" s="60" t="n">
        <v>177692</v>
      </c>
      <c r="P69" s="60" t="n">
        <v>187102</v>
      </c>
      <c r="Q69" s="66" t="n">
        <v>201665</v>
      </c>
      <c r="R69" s="60" t="n">
        <v>196888</v>
      </c>
    </row>
    <row r="70" customFormat="false" ht="15" hidden="false" customHeight="false" outlineLevel="0" collapsed="false">
      <c r="A70" s="32" t="n">
        <v>69</v>
      </c>
      <c r="B70" s="0" t="s">
        <v>70</v>
      </c>
      <c r="C70" s="63" t="n">
        <v>41128</v>
      </c>
      <c r="D70" s="63" t="n">
        <v>50792</v>
      </c>
      <c r="E70" s="59" t="n">
        <v>60257</v>
      </c>
      <c r="F70" s="59" t="n">
        <v>76621</v>
      </c>
      <c r="G70" s="59" t="n">
        <v>76417</v>
      </c>
      <c r="H70" s="59" t="n">
        <v>81190</v>
      </c>
      <c r="I70" s="59" t="n">
        <v>93088</v>
      </c>
      <c r="J70" s="59" t="n">
        <v>103165</v>
      </c>
      <c r="K70" s="59" t="n">
        <v>110126</v>
      </c>
      <c r="L70" s="65" t="n">
        <v>118287</v>
      </c>
      <c r="M70" s="59" t="n">
        <v>120490</v>
      </c>
      <c r="N70" s="59" t="n">
        <v>126558</v>
      </c>
      <c r="O70" s="60" t="n">
        <v>133790</v>
      </c>
      <c r="P70" s="60" t="n">
        <v>144951</v>
      </c>
      <c r="Q70" s="60" t="n">
        <v>160562</v>
      </c>
      <c r="R70" s="60" t="n">
        <v>164879</v>
      </c>
    </row>
    <row r="71" customFormat="false" ht="15" hidden="false" customHeight="false" outlineLevel="0" collapsed="false">
      <c r="A71" s="32" t="n">
        <v>70</v>
      </c>
      <c r="B71" s="0" t="s">
        <v>71</v>
      </c>
      <c r="C71" s="59" t="n">
        <v>49496</v>
      </c>
      <c r="D71" s="59" t="n">
        <v>63190</v>
      </c>
      <c r="E71" s="59" t="n">
        <v>79192</v>
      </c>
      <c r="F71" s="59" t="n">
        <v>97011</v>
      </c>
      <c r="G71" s="59" t="n">
        <v>83026</v>
      </c>
      <c r="H71" s="59" t="n">
        <v>93649</v>
      </c>
      <c r="I71" s="59" t="n">
        <v>104236</v>
      </c>
      <c r="J71" s="59" t="n">
        <v>115686</v>
      </c>
      <c r="K71" s="59" t="n">
        <v>125935</v>
      </c>
      <c r="L71" s="65" t="n">
        <v>122765</v>
      </c>
      <c r="M71" s="59" t="n">
        <v>126178</v>
      </c>
      <c r="N71" s="59" t="n">
        <v>124997</v>
      </c>
      <c r="O71" s="60" t="n">
        <v>131401</v>
      </c>
      <c r="P71" s="60" t="n">
        <v>140292</v>
      </c>
      <c r="Q71" s="60" t="n">
        <v>150973</v>
      </c>
      <c r="R71" s="60" t="n">
        <v>153033</v>
      </c>
    </row>
    <row r="72" customFormat="false" ht="15" hidden="false" customHeight="false" outlineLevel="0" collapsed="false">
      <c r="A72" s="32" t="n">
        <v>71</v>
      </c>
      <c r="B72" s="0" t="s">
        <v>72</v>
      </c>
      <c r="C72" s="59" t="n">
        <v>52658</v>
      </c>
      <c r="D72" s="59" t="n">
        <v>66745</v>
      </c>
      <c r="E72" s="59" t="n">
        <v>80948</v>
      </c>
      <c r="F72" s="59" t="n">
        <v>102349</v>
      </c>
      <c r="G72" s="59" t="n">
        <v>105275</v>
      </c>
      <c r="H72" s="59" t="n">
        <v>117183</v>
      </c>
      <c r="I72" s="59" t="n">
        <v>137594</v>
      </c>
      <c r="J72" s="59" t="n">
        <v>147816</v>
      </c>
      <c r="K72" s="59" t="n">
        <v>159368</v>
      </c>
      <c r="L72" s="65" t="n">
        <v>168581</v>
      </c>
      <c r="M72" s="59" t="n">
        <v>161317</v>
      </c>
      <c r="N72" s="59" t="n">
        <v>162400</v>
      </c>
      <c r="O72" s="60" t="n">
        <v>170030</v>
      </c>
      <c r="P72" s="60" t="n">
        <v>179643</v>
      </c>
      <c r="Q72" s="60" t="n">
        <v>191413</v>
      </c>
      <c r="R72" s="60" t="n">
        <v>197028</v>
      </c>
    </row>
    <row r="73" customFormat="false" ht="15" hidden="false" customHeight="false" outlineLevel="0" collapsed="false">
      <c r="A73" s="32" t="n">
        <v>72</v>
      </c>
      <c r="B73" s="0" t="s">
        <v>73</v>
      </c>
      <c r="C73" s="59" t="n">
        <v>40858</v>
      </c>
      <c r="D73" s="59" t="n">
        <v>50004</v>
      </c>
      <c r="E73" s="59" t="n">
        <v>63487</v>
      </c>
      <c r="F73" s="59" t="n">
        <v>81518</v>
      </c>
      <c r="G73" s="59" t="n">
        <v>83336</v>
      </c>
      <c r="H73" s="59" t="n">
        <v>93630</v>
      </c>
      <c r="I73" s="59" t="n">
        <v>115704</v>
      </c>
      <c r="J73" s="59" t="n">
        <v>133668</v>
      </c>
      <c r="K73" s="59" t="n">
        <v>149230</v>
      </c>
      <c r="L73" s="65" t="n">
        <v>158990</v>
      </c>
      <c r="M73" s="59" t="n">
        <v>155026</v>
      </c>
      <c r="N73" s="59" t="n">
        <v>147735</v>
      </c>
      <c r="O73" s="60" t="n">
        <v>161071</v>
      </c>
      <c r="P73" s="60" t="n">
        <v>169335</v>
      </c>
      <c r="Q73" s="60" t="n">
        <v>184179</v>
      </c>
      <c r="R73" s="60" t="n">
        <v>185769</v>
      </c>
    </row>
    <row r="74" customFormat="false" ht="15.75" hidden="false" customHeight="false" outlineLevel="0" collapsed="false">
      <c r="A74" s="44" t="n">
        <v>73</v>
      </c>
      <c r="B74" s="0" t="s">
        <v>74</v>
      </c>
      <c r="C74" s="59" t="n">
        <v>45133</v>
      </c>
      <c r="D74" s="59" t="n">
        <v>54809</v>
      </c>
      <c r="E74" s="59" t="n">
        <v>62258</v>
      </c>
      <c r="F74" s="59" t="n">
        <v>72699</v>
      </c>
      <c r="G74" s="59" t="n">
        <v>72665</v>
      </c>
      <c r="H74" s="59" t="n">
        <v>79010</v>
      </c>
      <c r="I74" s="59" t="n">
        <v>88355</v>
      </c>
      <c r="J74" s="59" t="n">
        <v>99139</v>
      </c>
      <c r="K74" s="59" t="n">
        <v>110583</v>
      </c>
      <c r="L74" s="65" t="n">
        <v>115052</v>
      </c>
      <c r="M74" s="59" t="n">
        <v>124791</v>
      </c>
      <c r="N74" s="59" t="n">
        <v>131138</v>
      </c>
      <c r="O74" s="60" t="n">
        <v>137307</v>
      </c>
      <c r="P74" s="60" t="n">
        <v>147085</v>
      </c>
      <c r="Q74" s="60" t="n">
        <v>158968</v>
      </c>
      <c r="R74" s="60" t="n">
        <v>162359</v>
      </c>
    </row>
    <row r="75" customFormat="false" ht="15" hidden="false" customHeight="false" outlineLevel="0" collapsed="false">
      <c r="A75" s="61" t="n">
        <v>74</v>
      </c>
      <c r="B75" s="0" t="s">
        <v>75</v>
      </c>
      <c r="C75" s="63" t="n">
        <v>55049</v>
      </c>
      <c r="D75" s="63" t="n">
        <v>66994</v>
      </c>
      <c r="E75" s="59" t="n">
        <v>77910</v>
      </c>
      <c r="F75" s="59" t="n">
        <v>92409</v>
      </c>
      <c r="G75" s="59" t="n">
        <v>105565</v>
      </c>
      <c r="H75" s="59" t="n">
        <v>113874</v>
      </c>
      <c r="I75" s="59" t="n">
        <v>124938</v>
      </c>
      <c r="J75" s="59" t="n">
        <v>135106</v>
      </c>
      <c r="K75" s="59" t="n">
        <v>149556</v>
      </c>
      <c r="L75" s="65" t="n">
        <v>173477</v>
      </c>
      <c r="M75" s="59" t="n">
        <v>196688</v>
      </c>
      <c r="N75" s="59" t="n">
        <v>211758</v>
      </c>
      <c r="O75" s="66" t="n">
        <v>220700</v>
      </c>
      <c r="P75" s="66" t="n">
        <v>236872</v>
      </c>
      <c r="Q75" s="66" t="n">
        <v>254681</v>
      </c>
      <c r="R75" s="60" t="n">
        <v>250679</v>
      </c>
    </row>
    <row r="76" customFormat="false" ht="15" hidden="false" customHeight="false" outlineLevel="0" collapsed="false">
      <c r="A76" s="32" t="n">
        <v>75</v>
      </c>
      <c r="B76" s="0" t="s">
        <v>76</v>
      </c>
      <c r="C76" s="59" t="n">
        <v>41124</v>
      </c>
      <c r="D76" s="63" t="n">
        <v>50608</v>
      </c>
      <c r="E76" s="59" t="n">
        <v>62403</v>
      </c>
      <c r="F76" s="59" t="n">
        <v>77190</v>
      </c>
      <c r="G76" s="59" t="n">
        <v>89249</v>
      </c>
      <c r="H76" s="59" t="n">
        <v>104578</v>
      </c>
      <c r="I76" s="59" t="n">
        <v>117384</v>
      </c>
      <c r="J76" s="59" t="n">
        <v>125603</v>
      </c>
      <c r="K76" s="59" t="n">
        <v>132314</v>
      </c>
      <c r="L76" s="65" t="n">
        <v>143851</v>
      </c>
      <c r="M76" s="59" t="n">
        <v>159247</v>
      </c>
      <c r="N76" s="59" t="n">
        <v>164978</v>
      </c>
      <c r="O76" s="60" t="n">
        <v>171259</v>
      </c>
      <c r="P76" s="60" t="n">
        <v>181491</v>
      </c>
      <c r="Q76" s="60" t="n">
        <v>197448</v>
      </c>
      <c r="R76" s="60" t="n">
        <v>202352</v>
      </c>
    </row>
    <row r="77" customFormat="false" ht="15" hidden="false" customHeight="false" outlineLevel="0" collapsed="false">
      <c r="A77" s="32" t="n">
        <v>76</v>
      </c>
      <c r="B77" s="0" t="s">
        <v>77</v>
      </c>
      <c r="C77" s="59" t="n">
        <v>41464</v>
      </c>
      <c r="D77" s="59" t="n">
        <v>50468</v>
      </c>
      <c r="E77" s="59" t="n">
        <v>60393</v>
      </c>
      <c r="F77" s="59" t="n">
        <v>75310</v>
      </c>
      <c r="G77" s="59" t="n">
        <v>82913</v>
      </c>
      <c r="H77" s="59" t="n">
        <v>90592</v>
      </c>
      <c r="I77" s="59" t="n">
        <v>100306</v>
      </c>
      <c r="J77" s="59" t="n">
        <v>110100</v>
      </c>
      <c r="K77" s="59" t="n">
        <v>128066</v>
      </c>
      <c r="L77" s="65" t="n">
        <v>147683</v>
      </c>
      <c r="M77" s="59" t="n">
        <v>176963</v>
      </c>
      <c r="N77" s="59" t="n">
        <v>183787</v>
      </c>
      <c r="O77" s="60" t="n">
        <v>195525</v>
      </c>
      <c r="P77" s="60" t="n">
        <v>212958</v>
      </c>
      <c r="Q77" s="60" t="n">
        <v>235572</v>
      </c>
      <c r="R77" s="60" t="n">
        <v>230378</v>
      </c>
    </row>
    <row r="78" customFormat="false" ht="15" hidden="false" customHeight="false" outlineLevel="0" collapsed="false">
      <c r="A78" s="32" t="n">
        <v>77</v>
      </c>
      <c r="B78" s="0" t="s">
        <v>78</v>
      </c>
      <c r="C78" s="59" t="n">
        <v>42703</v>
      </c>
      <c r="D78" s="59" t="n">
        <v>52745</v>
      </c>
      <c r="E78" s="59" t="n">
        <v>65076</v>
      </c>
      <c r="F78" s="59" t="n">
        <v>79111</v>
      </c>
      <c r="G78" s="59" t="n">
        <v>91733</v>
      </c>
      <c r="H78" s="59" t="n">
        <v>107731</v>
      </c>
      <c r="I78" s="59" t="n">
        <v>124477</v>
      </c>
      <c r="J78" s="59" t="n">
        <v>137596</v>
      </c>
      <c r="K78" s="59" t="n">
        <v>156908</v>
      </c>
      <c r="L78" s="65" t="n">
        <v>178673</v>
      </c>
      <c r="M78" s="59" t="n">
        <v>203200</v>
      </c>
      <c r="N78" s="59" t="n">
        <v>218227</v>
      </c>
      <c r="O78" s="60" t="n">
        <v>231134</v>
      </c>
      <c r="P78" s="60" t="n">
        <v>244591</v>
      </c>
      <c r="Q78" s="60" t="n">
        <v>262321</v>
      </c>
      <c r="R78" s="60" t="n">
        <v>277942</v>
      </c>
    </row>
    <row r="79" customFormat="false" ht="15" hidden="false" customHeight="false" outlineLevel="0" collapsed="false">
      <c r="A79" s="32" t="n">
        <v>78</v>
      </c>
      <c r="B79" s="0" t="s">
        <v>79</v>
      </c>
      <c r="C79" s="59" t="n">
        <v>32207</v>
      </c>
      <c r="D79" s="59" t="n">
        <v>39918</v>
      </c>
      <c r="E79" s="59" t="n">
        <v>48012</v>
      </c>
      <c r="F79" s="59" t="n">
        <v>62199</v>
      </c>
      <c r="G79" s="59" t="n">
        <v>68969</v>
      </c>
      <c r="H79" s="59" t="n">
        <v>80622</v>
      </c>
      <c r="I79" s="59" t="n">
        <v>104233</v>
      </c>
      <c r="J79" s="59" t="n">
        <v>127200</v>
      </c>
      <c r="K79" s="59" t="n">
        <v>145301</v>
      </c>
      <c r="L79" s="65" t="n">
        <v>163781</v>
      </c>
      <c r="M79" s="59" t="n">
        <v>182491</v>
      </c>
      <c r="N79" s="59" t="n">
        <v>191523</v>
      </c>
      <c r="O79" s="60" t="n">
        <v>202038</v>
      </c>
      <c r="P79" s="60" t="n">
        <v>214688</v>
      </c>
      <c r="Q79" s="60" t="n">
        <v>231113</v>
      </c>
      <c r="R79" s="60" t="n">
        <v>245233</v>
      </c>
    </row>
    <row r="80" customFormat="false" ht="15" hidden="false" customHeight="false" outlineLevel="0" collapsed="false">
      <c r="A80" s="32" t="n">
        <v>79</v>
      </c>
      <c r="B80" s="0" t="s">
        <v>80</v>
      </c>
      <c r="C80" s="59" t="n">
        <v>40715</v>
      </c>
      <c r="D80" s="59" t="n">
        <v>49034</v>
      </c>
      <c r="E80" s="59" t="n">
        <v>59080</v>
      </c>
      <c r="F80" s="59" t="n">
        <v>69284</v>
      </c>
      <c r="G80" s="59" t="n">
        <v>81412</v>
      </c>
      <c r="H80" s="59" t="n">
        <v>93569</v>
      </c>
      <c r="I80" s="59" t="n">
        <v>109333</v>
      </c>
      <c r="J80" s="59" t="n">
        <v>126320</v>
      </c>
      <c r="K80" s="59" t="n">
        <v>153398</v>
      </c>
      <c r="L80" s="65" t="n">
        <v>174694</v>
      </c>
      <c r="M80" s="59" t="n">
        <v>187765</v>
      </c>
      <c r="N80" s="59" t="n">
        <v>202541</v>
      </c>
      <c r="O80" s="60" t="n">
        <v>213558</v>
      </c>
      <c r="P80" s="60" t="n">
        <v>226312</v>
      </c>
      <c r="Q80" s="60" t="n">
        <v>240162</v>
      </c>
      <c r="R80" s="60" t="n">
        <v>245817</v>
      </c>
    </row>
    <row r="81" customFormat="false" ht="15" hidden="false" customHeight="false" outlineLevel="0" collapsed="false">
      <c r="A81" s="32" t="n">
        <v>80</v>
      </c>
      <c r="B81" s="0" t="s">
        <v>81</v>
      </c>
      <c r="C81" s="59" t="n">
        <v>59402</v>
      </c>
      <c r="D81" s="59" t="n">
        <v>81304</v>
      </c>
      <c r="E81" s="59" t="n">
        <v>96855</v>
      </c>
      <c r="F81" s="59" t="n">
        <v>132121</v>
      </c>
      <c r="G81" s="59" t="n">
        <v>154402</v>
      </c>
      <c r="H81" s="59" t="n">
        <v>181275</v>
      </c>
      <c r="I81" s="59" t="n">
        <v>196320</v>
      </c>
      <c r="J81" s="59" t="n">
        <v>209149</v>
      </c>
      <c r="K81" s="59" t="n">
        <v>228920</v>
      </c>
      <c r="L81" s="65" t="n">
        <v>250253</v>
      </c>
      <c r="M81" s="59" t="n">
        <v>272527</v>
      </c>
      <c r="N81" s="59" t="n">
        <v>276476</v>
      </c>
      <c r="O81" s="60" t="n">
        <v>289573</v>
      </c>
      <c r="P81" s="60" t="n">
        <v>303112</v>
      </c>
      <c r="Q81" s="60" t="n">
        <v>327601</v>
      </c>
      <c r="R81" s="60" t="n">
        <v>338787</v>
      </c>
    </row>
    <row r="82" customFormat="false" ht="15" hidden="false" customHeight="false" outlineLevel="0" collapsed="false">
      <c r="A82" s="32" t="n">
        <v>81</v>
      </c>
      <c r="B82" s="0" t="s">
        <v>82</v>
      </c>
      <c r="C82" s="59" t="n">
        <v>38338</v>
      </c>
      <c r="D82" s="59" t="n">
        <v>43666</v>
      </c>
      <c r="E82" s="59" t="n">
        <v>49470</v>
      </c>
      <c r="F82" s="59" t="n">
        <v>61190</v>
      </c>
      <c r="G82" s="59" t="n">
        <v>72469</v>
      </c>
      <c r="H82" s="59" t="n">
        <v>84268</v>
      </c>
      <c r="I82" s="59" t="n">
        <v>88141</v>
      </c>
      <c r="J82" s="59" t="n">
        <v>98243</v>
      </c>
      <c r="K82" s="59" t="n">
        <v>108408</v>
      </c>
      <c r="L82" s="65" t="n">
        <v>117276</v>
      </c>
      <c r="M82" s="59" t="n">
        <v>133748</v>
      </c>
      <c r="N82" s="59" t="n">
        <v>134162</v>
      </c>
      <c r="O82" s="60" t="n">
        <v>138444</v>
      </c>
      <c r="P82" s="60" t="n">
        <v>149572</v>
      </c>
      <c r="Q82" s="60" t="n">
        <v>165356</v>
      </c>
      <c r="R82" s="60" t="n">
        <v>168066</v>
      </c>
    </row>
    <row r="83" customFormat="false" ht="15.75" hidden="false" customHeight="false" outlineLevel="0" collapsed="false">
      <c r="A83" s="44" t="n">
        <v>82</v>
      </c>
      <c r="B83" s="0" t="s">
        <v>83</v>
      </c>
      <c r="C83" s="59" t="n">
        <v>42634</v>
      </c>
      <c r="D83" s="59" t="n">
        <v>47051</v>
      </c>
      <c r="E83" s="59" t="n">
        <v>54608</v>
      </c>
      <c r="F83" s="59" t="n">
        <v>69739</v>
      </c>
      <c r="G83" s="59" t="n">
        <v>101853</v>
      </c>
      <c r="H83" s="59" t="n">
        <v>113355</v>
      </c>
      <c r="I83" s="59" t="n">
        <v>118075</v>
      </c>
      <c r="J83" s="59" t="n">
        <v>113267</v>
      </c>
      <c r="K83" s="59" t="n">
        <v>108218</v>
      </c>
      <c r="L83" s="65" t="n">
        <v>102795</v>
      </c>
      <c r="M83" s="59" t="n">
        <v>119335</v>
      </c>
      <c r="N83" s="59" t="n">
        <v>133311</v>
      </c>
      <c r="O83" s="60" t="n">
        <v>183781</v>
      </c>
      <c r="P83" s="60" t="n">
        <v>193391</v>
      </c>
      <c r="Q83" s="60" t="n">
        <v>209839</v>
      </c>
      <c r="R83" s="60" t="n">
        <v>217089</v>
      </c>
    </row>
    <row r="84" customFormat="false" ht="15" hidden="false" customHeight="false" outlineLevel="0" collapsed="false">
      <c r="J84" s="0" t="n">
        <f aca="false">AVERAGE(J2:J83)/1000</f>
        <v>122.268288924051</v>
      </c>
    </row>
    <row r="85" customFormat="false" ht="15" hidden="false" customHeight="false" outlineLevel="0" collapsed="false">
      <c r="J85" s="0" t="n">
        <v>21394.5</v>
      </c>
    </row>
    <row r="86" customFormat="false" ht="15" hidden="false" customHeight="false" outlineLevel="0" collapsed="false">
      <c r="J86" s="0" t="n">
        <f aca="false">J85/Население!J84</f>
        <v>0.149249722700859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6" activeCellId="1" sqref="C1:C83 Q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9.29"/>
    <col collapsed="false" customWidth="true" hidden="true" outlineLevel="0" max="7" min="7" style="0" width="9.57"/>
    <col collapsed="false" customWidth="true" hidden="true" outlineLevel="0" max="8" min="8" style="0" width="9.14"/>
    <col collapsed="false" customWidth="true" hidden="true" outlineLevel="0" max="9" min="9" style="0" width="10.71"/>
    <col collapsed="false" customWidth="true" hidden="true" outlineLevel="0" max="10" min="10" style="0" width="11"/>
    <col collapsed="false" customWidth="true" hidden="true" outlineLevel="0" max="11" min="11" style="0" width="9.29"/>
    <col collapsed="false" customWidth="true" hidden="true" outlineLevel="0" max="14" min="12" style="0" width="9.57"/>
    <col collapsed="false" customWidth="true" hidden="false" outlineLevel="0" max="16" min="15" style="0" width="9.57"/>
    <col collapsed="false" customWidth="true" hidden="false" outlineLevel="0" max="17" min="17" style="0" width="9.71"/>
  </cols>
  <sheetData>
    <row r="1" customFormat="false" ht="15" hidden="false" customHeight="false" outlineLevel="0" collapsed="false">
      <c r="B1" s="0" t="n">
        <v>2005</v>
      </c>
      <c r="C1" s="0" t="n">
        <v>2006</v>
      </c>
      <c r="D1" s="0" t="n">
        <v>2007</v>
      </c>
      <c r="E1" s="0" t="n">
        <v>2008</v>
      </c>
      <c r="F1" s="0" t="n">
        <v>2009</v>
      </c>
      <c r="G1" s="9" t="n">
        <v>2010</v>
      </c>
      <c r="H1" s="9" t="n">
        <v>2011</v>
      </c>
      <c r="I1" s="9" t="n">
        <v>2012</v>
      </c>
      <c r="J1" s="9" t="n">
        <v>2013</v>
      </c>
      <c r="K1" s="9" t="n">
        <v>2014</v>
      </c>
      <c r="L1" s="9" t="n">
        <v>2015</v>
      </c>
      <c r="M1" s="9" t="n">
        <v>2016</v>
      </c>
      <c r="N1" s="56" t="n">
        <v>2017</v>
      </c>
      <c r="O1" s="9" t="n">
        <v>2018</v>
      </c>
      <c r="P1" s="9" t="n">
        <v>2019</v>
      </c>
      <c r="Q1" s="9" t="n">
        <v>2020</v>
      </c>
    </row>
    <row r="2" customFormat="false" ht="15" hidden="false" customHeight="false" outlineLevel="0" collapsed="false">
      <c r="A2" s="0" t="s">
        <v>2</v>
      </c>
      <c r="B2" s="25" t="n">
        <v>29146.7</v>
      </c>
      <c r="C2" s="25" t="n">
        <v>29918.4</v>
      </c>
      <c r="D2" s="25" t="n">
        <v>40944.9</v>
      </c>
      <c r="E2" s="25" t="n">
        <v>49544.5</v>
      </c>
      <c r="F2" s="25" t="n">
        <v>32657.4</v>
      </c>
      <c r="G2" s="25" t="n">
        <v>49210.7</v>
      </c>
      <c r="H2" s="25" t="n">
        <v>68274.5</v>
      </c>
      <c r="I2" s="67" t="n">
        <v>65768.387</v>
      </c>
      <c r="J2" s="67" t="n">
        <v>62135.512</v>
      </c>
      <c r="K2" s="25" t="n">
        <v>64154.1</v>
      </c>
      <c r="L2" s="25" t="n">
        <v>70130.9</v>
      </c>
      <c r="M2" s="25" t="n">
        <v>68450.2</v>
      </c>
      <c r="N2" s="25" t="n">
        <v>91302.9</v>
      </c>
      <c r="O2" s="25" t="n">
        <v>113826.3</v>
      </c>
      <c r="P2" s="25" t="n">
        <v>123934.4</v>
      </c>
      <c r="Q2" s="68" t="n">
        <v>115840.1</v>
      </c>
    </row>
    <row r="3" customFormat="false" ht="15" hidden="false" customHeight="false" outlineLevel="0" collapsed="false">
      <c r="A3" s="0" t="s">
        <v>3</v>
      </c>
      <c r="B3" s="25" t="n">
        <v>12035.1</v>
      </c>
      <c r="C3" s="25" t="n">
        <v>14554.4</v>
      </c>
      <c r="D3" s="25" t="n">
        <v>16402.1</v>
      </c>
      <c r="E3" s="25" t="n">
        <v>19203.1</v>
      </c>
      <c r="F3" s="25" t="n">
        <v>23579.3</v>
      </c>
      <c r="G3" s="25" t="n">
        <v>16953.7</v>
      </c>
      <c r="H3" s="25" t="n">
        <v>27756.7</v>
      </c>
      <c r="I3" s="67" t="n">
        <v>39246.694</v>
      </c>
      <c r="J3" s="67" t="n">
        <v>33348.271</v>
      </c>
      <c r="K3" s="25" t="n">
        <v>31807.8</v>
      </c>
      <c r="L3" s="25" t="n">
        <v>34120.2</v>
      </c>
      <c r="M3" s="25" t="n">
        <v>50382.3</v>
      </c>
      <c r="N3" s="25" t="n">
        <v>43957</v>
      </c>
      <c r="O3" s="25" t="n">
        <v>51664.5</v>
      </c>
      <c r="P3" s="25" t="n">
        <v>53930.2</v>
      </c>
      <c r="Q3" s="68" t="n">
        <v>51569</v>
      </c>
    </row>
    <row r="4" customFormat="false" ht="15" hidden="false" customHeight="false" outlineLevel="0" collapsed="false">
      <c r="A4" s="0" t="s">
        <v>4</v>
      </c>
      <c r="B4" s="25" t="n">
        <v>16677.3</v>
      </c>
      <c r="C4" s="25" t="n">
        <v>20804</v>
      </c>
      <c r="D4" s="25" t="n">
        <v>26815.9</v>
      </c>
      <c r="E4" s="25" t="n">
        <v>31287</v>
      </c>
      <c r="F4" s="25" t="n">
        <v>32672.7</v>
      </c>
      <c r="G4" s="25" t="n">
        <v>37789.3</v>
      </c>
      <c r="H4" s="25" t="n">
        <v>43002.1</v>
      </c>
      <c r="I4" s="67" t="n">
        <v>46857.761</v>
      </c>
      <c r="J4" s="67" t="n">
        <v>48333.761</v>
      </c>
      <c r="K4" s="25" t="n">
        <v>54916.6</v>
      </c>
      <c r="L4" s="25" t="n">
        <v>58450.4</v>
      </c>
      <c r="M4" s="25" t="n">
        <v>66445.5</v>
      </c>
      <c r="N4" s="25" t="n">
        <v>70748.2</v>
      </c>
      <c r="O4" s="25" t="n">
        <v>79969.4</v>
      </c>
      <c r="P4" s="25" t="n">
        <v>84710.5</v>
      </c>
      <c r="Q4" s="68" t="n">
        <v>90358.3</v>
      </c>
    </row>
    <row r="5" customFormat="false" ht="15" hidden="false" customHeight="false" outlineLevel="0" collapsed="false">
      <c r="A5" s="0" t="s">
        <v>5</v>
      </c>
      <c r="B5" s="25" t="n">
        <v>20057.8</v>
      </c>
      <c r="C5" s="25" t="n">
        <v>24611.3</v>
      </c>
      <c r="D5" s="25" t="n">
        <v>32324.3</v>
      </c>
      <c r="E5" s="25" t="n">
        <v>38920.9</v>
      </c>
      <c r="F5" s="25" t="n">
        <v>36050.4</v>
      </c>
      <c r="G5" s="25" t="n">
        <v>43936.8</v>
      </c>
      <c r="H5" s="25" t="n">
        <v>52279.4</v>
      </c>
      <c r="I5" s="67" t="n">
        <v>64227.108</v>
      </c>
      <c r="J5" s="67" t="n">
        <v>71501.314</v>
      </c>
      <c r="K5" s="25" t="n">
        <v>75870</v>
      </c>
      <c r="L5" s="25" t="n">
        <v>79083.4</v>
      </c>
      <c r="M5" s="25" t="n">
        <v>88374.7</v>
      </c>
      <c r="N5" s="25" t="n">
        <v>97953.7</v>
      </c>
      <c r="O5" s="25" t="n">
        <v>119157.5</v>
      </c>
      <c r="P5" s="25" t="n">
        <v>128249.4</v>
      </c>
      <c r="Q5" s="68" t="n">
        <v>143605.6</v>
      </c>
    </row>
    <row r="6" customFormat="false" ht="15" hidden="false" customHeight="false" outlineLevel="0" collapsed="false">
      <c r="A6" s="0" t="s">
        <v>6</v>
      </c>
      <c r="B6" s="25" t="n">
        <v>8805.6</v>
      </c>
      <c r="C6" s="25" t="n">
        <v>10477</v>
      </c>
      <c r="D6" s="25" t="n">
        <v>11966.2</v>
      </c>
      <c r="E6" s="25" t="n">
        <v>15100.4</v>
      </c>
      <c r="F6" s="25" t="n">
        <v>13396.4</v>
      </c>
      <c r="G6" s="25" t="n">
        <v>16955.9</v>
      </c>
      <c r="H6" s="25" t="n">
        <v>19197.4</v>
      </c>
      <c r="I6" s="67" t="n">
        <v>23329.077</v>
      </c>
      <c r="J6" s="67" t="n">
        <v>25138.289</v>
      </c>
      <c r="K6" s="25" t="n">
        <v>25998.7</v>
      </c>
      <c r="L6" s="25" t="n">
        <v>24670.3</v>
      </c>
      <c r="M6" s="25" t="n">
        <v>27582.7</v>
      </c>
      <c r="N6" s="25" t="n">
        <v>28865.3</v>
      </c>
      <c r="O6" s="25" t="n">
        <v>31386.8</v>
      </c>
      <c r="P6" s="25" t="n">
        <v>33519.3</v>
      </c>
      <c r="Q6" s="68" t="n">
        <v>36665.1</v>
      </c>
    </row>
    <row r="7" customFormat="false" ht="15" hidden="false" customHeight="false" outlineLevel="0" collapsed="false">
      <c r="A7" s="0" t="s">
        <v>7</v>
      </c>
      <c r="B7" s="25" t="n">
        <v>14500.7</v>
      </c>
      <c r="C7" s="25" t="n">
        <v>17768.6</v>
      </c>
      <c r="D7" s="25" t="n">
        <v>24256.3</v>
      </c>
      <c r="E7" s="25" t="n">
        <v>28754.2</v>
      </c>
      <c r="F7" s="25" t="n">
        <v>24007.2</v>
      </c>
      <c r="G7" s="25" t="n">
        <v>37545.5</v>
      </c>
      <c r="H7" s="25" t="n">
        <v>46068.5</v>
      </c>
      <c r="I7" s="67" t="n">
        <v>63758.111</v>
      </c>
      <c r="J7" s="67" t="n">
        <v>58061.569</v>
      </c>
      <c r="K7" s="25" t="n">
        <v>73699.5</v>
      </c>
      <c r="L7" s="25" t="n">
        <v>69421.6</v>
      </c>
      <c r="M7" s="25" t="n">
        <v>73629.2</v>
      </c>
      <c r="N7" s="25" t="n">
        <v>92060.3</v>
      </c>
      <c r="O7" s="25" t="n">
        <v>118337.4</v>
      </c>
      <c r="P7" s="25" t="n">
        <v>130909.7</v>
      </c>
      <c r="Q7" s="68" t="n">
        <v>149838.1</v>
      </c>
    </row>
    <row r="8" customFormat="false" ht="15" hidden="false" customHeight="false" outlineLevel="0" collapsed="false">
      <c r="A8" s="0" t="s">
        <v>8</v>
      </c>
      <c r="B8" s="25" t="n">
        <v>6690.7</v>
      </c>
      <c r="C8" s="25" t="n">
        <v>9059</v>
      </c>
      <c r="D8" s="25" t="n">
        <v>10742.6</v>
      </c>
      <c r="E8" s="25" t="n">
        <v>13580.9</v>
      </c>
      <c r="F8" s="25" t="n">
        <v>12104.2</v>
      </c>
      <c r="G8" s="25" t="n">
        <v>14526.9</v>
      </c>
      <c r="H8" s="25" t="n">
        <v>15677.5</v>
      </c>
      <c r="I8" s="67" t="n">
        <v>18309.89</v>
      </c>
      <c r="J8" s="67" t="n">
        <v>19505.256</v>
      </c>
      <c r="K8" s="25" t="n">
        <v>20089.5</v>
      </c>
      <c r="L8" s="25" t="n">
        <v>20674.1</v>
      </c>
      <c r="M8" s="25" t="n">
        <v>22808.5</v>
      </c>
      <c r="N8" s="25" t="n">
        <v>25046.6</v>
      </c>
      <c r="O8" s="25" t="n">
        <v>29016.2</v>
      </c>
      <c r="P8" s="25" t="n">
        <v>34448.8</v>
      </c>
      <c r="Q8" s="68" t="n">
        <v>35656</v>
      </c>
    </row>
    <row r="9" customFormat="false" ht="15" hidden="false" customHeight="false" outlineLevel="0" collapsed="false">
      <c r="A9" s="0" t="s">
        <v>9</v>
      </c>
      <c r="B9" s="25" t="n">
        <v>15814.2</v>
      </c>
      <c r="C9" s="25" t="n">
        <v>17416.7</v>
      </c>
      <c r="D9" s="25" t="n">
        <v>21042.4</v>
      </c>
      <c r="E9" s="25" t="n">
        <v>27286.9</v>
      </c>
      <c r="F9" s="25" t="n">
        <v>19995.5</v>
      </c>
      <c r="G9" s="25" t="n">
        <v>27988.7</v>
      </c>
      <c r="H9" s="25" t="n">
        <v>29939</v>
      </c>
      <c r="I9" s="67" t="n">
        <v>36551.386</v>
      </c>
      <c r="J9" s="67" t="n">
        <v>39794.264</v>
      </c>
      <c r="K9" s="25" t="n">
        <v>40511.9</v>
      </c>
      <c r="L9" s="25" t="n">
        <v>46013.4</v>
      </c>
      <c r="M9" s="25" t="n">
        <v>46769</v>
      </c>
      <c r="N9" s="25" t="n">
        <v>56409.2</v>
      </c>
      <c r="O9" s="25" t="n">
        <v>57846.6</v>
      </c>
      <c r="P9" s="25" t="n">
        <v>66835.2</v>
      </c>
      <c r="Q9" s="68" t="n">
        <v>61093.6</v>
      </c>
    </row>
    <row r="10" customFormat="false" ht="15" hidden="false" customHeight="false" outlineLevel="0" collapsed="false">
      <c r="A10" s="0" t="s">
        <v>10</v>
      </c>
      <c r="B10" s="25" t="n">
        <v>24251.4</v>
      </c>
      <c r="C10" s="25" t="n">
        <v>31849.1</v>
      </c>
      <c r="D10" s="25" t="n">
        <v>27193.6</v>
      </c>
      <c r="E10" s="25" t="n">
        <v>30225.5</v>
      </c>
      <c r="F10" s="25" t="n">
        <v>21220.8</v>
      </c>
      <c r="G10" s="25" t="n">
        <v>21728.9</v>
      </c>
      <c r="H10" s="25" t="n">
        <v>20918.8</v>
      </c>
      <c r="I10" s="67" t="n">
        <v>24315.209</v>
      </c>
      <c r="J10" s="67" t="n">
        <v>28248.248</v>
      </c>
      <c r="K10" s="25" t="n">
        <v>39727.4</v>
      </c>
      <c r="L10" s="25" t="n">
        <v>46042.9</v>
      </c>
      <c r="M10" s="25" t="n">
        <v>43001.5</v>
      </c>
      <c r="N10" s="25" t="n">
        <v>43859.3</v>
      </c>
      <c r="O10" s="25" t="n">
        <v>55989.3</v>
      </c>
      <c r="P10" s="25" t="n">
        <v>59242.6</v>
      </c>
      <c r="Q10" s="68" t="n">
        <v>55901.9</v>
      </c>
    </row>
    <row r="11" customFormat="false" ht="15" hidden="false" customHeight="false" outlineLevel="0" collapsed="false">
      <c r="A11" s="0" t="s">
        <v>11</v>
      </c>
      <c r="B11" s="25" t="n">
        <v>157665.9</v>
      </c>
      <c r="C11" s="25" t="n">
        <v>198015.6</v>
      </c>
      <c r="D11" s="25" t="n">
        <v>276685.1</v>
      </c>
      <c r="E11" s="25" t="n">
        <v>337212.7</v>
      </c>
      <c r="F11" s="25" t="n">
        <v>317725.3</v>
      </c>
      <c r="G11" s="25" t="n">
        <v>379333.3</v>
      </c>
      <c r="H11" s="25" t="n">
        <v>444373.8</v>
      </c>
      <c r="I11" s="67" t="n">
        <v>510452.372</v>
      </c>
      <c r="J11" s="67" t="n">
        <v>545665.851</v>
      </c>
      <c r="K11" s="25" t="n">
        <v>600202.4</v>
      </c>
      <c r="L11" s="25" t="n">
        <v>643422.9</v>
      </c>
      <c r="M11" s="25" t="n">
        <v>734398</v>
      </c>
      <c r="N11" s="25" t="n">
        <v>832515.3</v>
      </c>
      <c r="O11" s="25" t="n">
        <v>920063.4</v>
      </c>
      <c r="P11" s="25" t="n">
        <v>1079593.9</v>
      </c>
      <c r="Q11" s="68" t="n">
        <v>1122921.4</v>
      </c>
    </row>
    <row r="12" customFormat="false" ht="15" hidden="false" customHeight="false" outlineLevel="0" collapsed="false">
      <c r="A12" s="0" t="s">
        <v>12</v>
      </c>
      <c r="B12" s="25" t="n">
        <v>10063</v>
      </c>
      <c r="C12" s="25" t="n">
        <v>13637.4</v>
      </c>
      <c r="D12" s="25" t="n">
        <v>12082.4</v>
      </c>
      <c r="E12" s="25" t="n">
        <v>15826.4</v>
      </c>
      <c r="F12" s="25" t="n">
        <v>13104.3</v>
      </c>
      <c r="G12" s="25" t="n">
        <v>16480.1</v>
      </c>
      <c r="H12" s="25" t="n">
        <v>18998.5</v>
      </c>
      <c r="I12" s="67" t="n">
        <v>19155.418</v>
      </c>
      <c r="J12" s="67" t="n">
        <v>19495.575</v>
      </c>
      <c r="K12" s="25" t="n">
        <v>20982.6</v>
      </c>
      <c r="L12" s="25" t="n">
        <v>20823</v>
      </c>
      <c r="M12" s="25" t="n">
        <v>22784.4</v>
      </c>
      <c r="N12" s="25" t="n">
        <v>25365</v>
      </c>
      <c r="O12" s="25" t="n">
        <v>24976.2</v>
      </c>
      <c r="P12" s="25" t="n">
        <v>27119.8</v>
      </c>
      <c r="Q12" s="68" t="n">
        <v>30112.4</v>
      </c>
    </row>
    <row r="13" customFormat="false" ht="15" hidden="false" customHeight="false" outlineLevel="0" collapsed="false">
      <c r="A13" s="0" t="s">
        <v>13</v>
      </c>
      <c r="B13" s="25" t="n">
        <v>19120.3</v>
      </c>
      <c r="C13" s="25" t="n">
        <v>24862.7</v>
      </c>
      <c r="D13" s="25" t="n">
        <v>30731.2</v>
      </c>
      <c r="E13" s="25" t="n">
        <v>36813.4</v>
      </c>
      <c r="F13" s="25" t="n">
        <v>36544.3</v>
      </c>
      <c r="G13" s="25" t="n">
        <v>44876.9</v>
      </c>
      <c r="H13" s="25" t="n">
        <v>56141.6</v>
      </c>
      <c r="I13" s="67" t="n">
        <v>68464.342</v>
      </c>
      <c r="J13" s="67" t="n">
        <v>90110.516</v>
      </c>
      <c r="K13" s="25" t="n">
        <v>76202</v>
      </c>
      <c r="L13" s="25" t="n">
        <v>79064.1</v>
      </c>
      <c r="M13" s="25" t="n">
        <v>99109.6</v>
      </c>
      <c r="N13" s="25" t="n">
        <v>111186.8</v>
      </c>
      <c r="O13" s="25" t="n">
        <v>115109.6</v>
      </c>
      <c r="P13" s="25" t="n">
        <v>145415.7</v>
      </c>
      <c r="Q13" s="68" t="n">
        <v>146441.5</v>
      </c>
    </row>
    <row r="14" customFormat="false" ht="15" hidden="false" customHeight="false" outlineLevel="0" collapsed="false">
      <c r="A14" s="0" t="s">
        <v>14</v>
      </c>
      <c r="B14" s="25" t="n">
        <v>12489.4</v>
      </c>
      <c r="C14" s="25" t="n">
        <v>14974</v>
      </c>
      <c r="D14" s="25" t="n">
        <v>17591</v>
      </c>
      <c r="E14" s="25" t="n">
        <v>19105.9</v>
      </c>
      <c r="F14" s="25" t="n">
        <v>18950.3</v>
      </c>
      <c r="G14" s="25" t="n">
        <v>22965.5</v>
      </c>
      <c r="H14" s="25" t="n">
        <v>25490.7</v>
      </c>
      <c r="I14" s="67" t="n">
        <v>28395.307</v>
      </c>
      <c r="J14" s="67" t="n">
        <v>34240.353</v>
      </c>
      <c r="K14" s="25" t="n">
        <v>39862.6</v>
      </c>
      <c r="L14" s="25" t="n">
        <v>44657.7</v>
      </c>
      <c r="M14" s="25" t="n">
        <v>44792.6</v>
      </c>
      <c r="N14" s="25" t="n">
        <v>45566.7</v>
      </c>
      <c r="O14" s="25" t="n">
        <v>48009</v>
      </c>
      <c r="P14" s="25" t="n">
        <v>50777</v>
      </c>
      <c r="Q14" s="68" t="n">
        <v>62963.5</v>
      </c>
    </row>
    <row r="15" customFormat="false" ht="15" hidden="false" customHeight="false" outlineLevel="0" collapsed="false">
      <c r="A15" s="0" t="s">
        <v>15</v>
      </c>
      <c r="B15" s="25" t="n">
        <v>9307.1</v>
      </c>
      <c r="C15" s="25" t="n">
        <v>10387.3</v>
      </c>
      <c r="D15" s="25" t="n">
        <v>12565.3</v>
      </c>
      <c r="E15" s="25" t="n">
        <v>13296.3</v>
      </c>
      <c r="F15" s="25" t="n">
        <v>14227</v>
      </c>
      <c r="G15" s="25" t="n">
        <v>15990.2</v>
      </c>
      <c r="H15" s="25" t="n">
        <v>16547.1</v>
      </c>
      <c r="I15" s="67" t="n">
        <v>17709.677</v>
      </c>
      <c r="J15" s="67" t="n">
        <v>19561.229</v>
      </c>
      <c r="K15" s="25" t="n">
        <v>24264.4</v>
      </c>
      <c r="L15" s="25" t="n">
        <v>29807</v>
      </c>
      <c r="M15" s="25" t="n">
        <v>30241.4</v>
      </c>
      <c r="N15" s="25" t="n">
        <v>28963.3</v>
      </c>
      <c r="O15" s="25" t="n">
        <v>31214.7</v>
      </c>
      <c r="P15" s="25" t="n">
        <v>31873.8</v>
      </c>
      <c r="Q15" s="68" t="n">
        <v>35624.1</v>
      </c>
    </row>
    <row r="16" customFormat="false" ht="15" hidden="false" customHeight="false" outlineLevel="0" collapsed="false">
      <c r="A16" s="0" t="s">
        <v>16</v>
      </c>
      <c r="B16" s="25" t="n">
        <v>19015.9</v>
      </c>
      <c r="C16" s="25" t="n">
        <v>23696.9</v>
      </c>
      <c r="D16" s="25" t="n">
        <v>27055.2</v>
      </c>
      <c r="E16" s="25" t="n">
        <v>30467.1</v>
      </c>
      <c r="F16" s="25" t="n">
        <v>32236.5</v>
      </c>
      <c r="G16" s="25" t="n">
        <v>36963.3</v>
      </c>
      <c r="H16" s="25" t="n">
        <v>38010.8</v>
      </c>
      <c r="I16" s="67" t="n">
        <v>45295.74</v>
      </c>
      <c r="J16" s="67" t="n">
        <v>47670.75</v>
      </c>
      <c r="K16" s="25" t="n">
        <v>51616</v>
      </c>
      <c r="L16" s="25" t="n">
        <v>52443.6</v>
      </c>
      <c r="M16" s="25" t="n">
        <v>54029.5</v>
      </c>
      <c r="N16" s="25" t="n">
        <v>62239.4</v>
      </c>
      <c r="O16" s="25" t="n">
        <v>71026.1</v>
      </c>
      <c r="P16" s="25" t="n">
        <v>74484.7</v>
      </c>
      <c r="Q16" s="68" t="n">
        <v>78546.4</v>
      </c>
    </row>
    <row r="17" customFormat="false" ht="15" hidden="false" customHeight="false" outlineLevel="0" collapsed="false">
      <c r="A17" s="0" t="s">
        <v>17</v>
      </c>
      <c r="B17" s="25" t="n">
        <v>15640.2</v>
      </c>
      <c r="C17" s="25" t="n">
        <v>19001.3</v>
      </c>
      <c r="D17" s="25" t="n">
        <v>25072.8</v>
      </c>
      <c r="E17" s="25" t="n">
        <v>33257.1</v>
      </c>
      <c r="F17" s="25" t="n">
        <v>27581.2</v>
      </c>
      <c r="G17" s="25" t="n">
        <v>28169.7</v>
      </c>
      <c r="H17" s="25" t="n">
        <v>35355.7</v>
      </c>
      <c r="I17" s="67" t="n">
        <v>39145.428</v>
      </c>
      <c r="J17" s="67" t="n">
        <v>45422.61</v>
      </c>
      <c r="K17" s="25" t="n">
        <v>61173.3</v>
      </c>
      <c r="L17" s="25" t="n">
        <v>56832</v>
      </c>
      <c r="M17" s="25" t="n">
        <v>57972.2</v>
      </c>
      <c r="N17" s="25" t="n">
        <v>64168.4</v>
      </c>
      <c r="O17" s="25" t="n">
        <v>75680.4</v>
      </c>
      <c r="P17" s="25" t="n">
        <v>86700.8</v>
      </c>
      <c r="Q17" s="68" t="n">
        <v>99574.7</v>
      </c>
    </row>
    <row r="18" customFormat="false" ht="15" hidden="false" customHeight="false" outlineLevel="0" collapsed="false">
      <c r="A18" s="0" t="s">
        <v>18</v>
      </c>
      <c r="B18" s="25" t="n">
        <v>30726.6</v>
      </c>
      <c r="C18" s="25" t="n">
        <v>31501.6</v>
      </c>
      <c r="D18" s="25" t="n">
        <v>44918.1</v>
      </c>
      <c r="E18" s="25" t="n">
        <v>50057.8</v>
      </c>
      <c r="F18" s="25" t="n">
        <v>46635.2</v>
      </c>
      <c r="G18" s="25" t="n">
        <v>57756.7</v>
      </c>
      <c r="H18" s="25" t="n">
        <v>70747.2</v>
      </c>
      <c r="I18" s="67" t="n">
        <v>87912.456</v>
      </c>
      <c r="J18" s="67" t="n">
        <v>100854.73</v>
      </c>
      <c r="K18" s="25" t="n">
        <v>107919.2</v>
      </c>
      <c r="L18" s="25" t="n">
        <v>105741.9</v>
      </c>
      <c r="M18" s="25" t="n">
        <v>125636.8</v>
      </c>
      <c r="N18" s="25" t="n">
        <v>142068.1</v>
      </c>
      <c r="O18" s="25" t="n">
        <v>135539.4</v>
      </c>
      <c r="P18" s="25" t="n">
        <v>153025.3</v>
      </c>
      <c r="Q18" s="68" t="n">
        <v>151317.8</v>
      </c>
    </row>
    <row r="19" customFormat="false" ht="15" hidden="false" customHeight="false" outlineLevel="0" collapsed="false">
      <c r="A19" s="0" t="s">
        <v>19</v>
      </c>
      <c r="B19" s="25" t="n">
        <v>801856.4</v>
      </c>
      <c r="C19" s="25" t="n">
        <v>1071078</v>
      </c>
      <c r="D19" s="25" t="n">
        <v>2003981.1</v>
      </c>
      <c r="E19" s="25" t="n">
        <v>1834420.6</v>
      </c>
      <c r="F19" s="25" t="n">
        <v>1413464.5</v>
      </c>
      <c r="G19" s="25" t="n">
        <v>1671114.6</v>
      </c>
      <c r="H19" s="25" t="n">
        <v>2038365.9</v>
      </c>
      <c r="I19" s="67" t="n">
        <v>2166699.375</v>
      </c>
      <c r="J19" s="67" t="n">
        <v>2117705.215</v>
      </c>
      <c r="K19" s="25" t="n">
        <v>2233836</v>
      </c>
      <c r="L19" s="25" t="n">
        <v>2486531.4</v>
      </c>
      <c r="M19" s="25" t="n">
        <v>2649129.2</v>
      </c>
      <c r="N19" s="25" t="n">
        <v>3068725.7</v>
      </c>
      <c r="O19" s="25" t="n">
        <v>3487710.1</v>
      </c>
      <c r="P19" s="25" t="n">
        <v>3843319.2</v>
      </c>
      <c r="Q19" s="68" t="n">
        <v>4162422.2</v>
      </c>
    </row>
    <row r="20" customFormat="false" ht="15" hidden="false" customHeight="false" outlineLevel="0" collapsed="false">
      <c r="A20" s="0" t="s">
        <v>20</v>
      </c>
      <c r="B20" s="25" t="n">
        <v>11545.2</v>
      </c>
      <c r="C20" s="25" t="n">
        <v>11676.2</v>
      </c>
      <c r="D20" s="25" t="n">
        <v>12854.2</v>
      </c>
      <c r="E20" s="25" t="n">
        <v>17302.6</v>
      </c>
      <c r="F20" s="25" t="n">
        <v>11349.5</v>
      </c>
      <c r="G20" s="25" t="n">
        <v>17088.3</v>
      </c>
      <c r="H20" s="25" t="n">
        <v>20997.6</v>
      </c>
      <c r="I20" s="69" t="n">
        <v>22539.725</v>
      </c>
      <c r="J20" s="69" t="n">
        <v>20122.405</v>
      </c>
      <c r="K20" s="25" t="n">
        <v>21753.8</v>
      </c>
      <c r="L20" s="25" t="n">
        <v>23872.2</v>
      </c>
      <c r="M20" s="25" t="n">
        <v>25517.5</v>
      </c>
      <c r="N20" s="25" t="n">
        <v>26359.8</v>
      </c>
      <c r="O20" s="25" t="n">
        <v>32929.3</v>
      </c>
      <c r="P20" s="25" t="n">
        <v>42989.1</v>
      </c>
      <c r="Q20" s="68" t="n">
        <v>38954.9</v>
      </c>
    </row>
    <row r="21" customFormat="false" ht="15" hidden="false" customHeight="false" outlineLevel="0" collapsed="false">
      <c r="A21" s="0" t="s">
        <v>21</v>
      </c>
      <c r="B21" s="25" t="n">
        <v>60179.5</v>
      </c>
      <c r="C21" s="25" t="n">
        <v>76460.8</v>
      </c>
      <c r="D21" s="25" t="n">
        <v>77674.3</v>
      </c>
      <c r="E21" s="25" t="n">
        <v>103465.6</v>
      </c>
      <c r="F21" s="25" t="n">
        <v>69739.3</v>
      </c>
      <c r="G21" s="25" t="n">
        <v>80453.5</v>
      </c>
      <c r="H21" s="25" t="n">
        <v>107242.7</v>
      </c>
      <c r="I21" s="69" t="n">
        <v>117038.079</v>
      </c>
      <c r="J21" s="69" t="n">
        <v>120327.379</v>
      </c>
      <c r="K21" s="25" t="n">
        <v>129061.2</v>
      </c>
      <c r="L21" s="25" t="n">
        <v>152084.5</v>
      </c>
      <c r="M21" s="25" t="n">
        <v>148514.1</v>
      </c>
      <c r="N21" s="25" t="n">
        <v>178758.1</v>
      </c>
      <c r="O21" s="25" t="n">
        <v>238064.1</v>
      </c>
      <c r="P21" s="25" t="n">
        <v>244721.8</v>
      </c>
      <c r="Q21" s="68" t="n">
        <v>176442.3</v>
      </c>
    </row>
    <row r="22" customFormat="false" ht="15" hidden="false" customHeight="false" outlineLevel="0" collapsed="false">
      <c r="A22" s="0" t="s">
        <v>22</v>
      </c>
      <c r="B22" s="25" t="n">
        <v>16912.8</v>
      </c>
      <c r="C22" s="0" t="n">
        <v>53844.2</v>
      </c>
      <c r="D22" s="0" t="n">
        <v>58710.5</v>
      </c>
      <c r="E22" s="0" t="n">
        <v>67048.3</v>
      </c>
      <c r="F22" s="25" t="n">
        <v>48807</v>
      </c>
      <c r="G22" s="0" t="n">
        <v>69168.9</v>
      </c>
      <c r="H22" s="25" t="n">
        <v>86367.8</v>
      </c>
      <c r="I22" s="0" t="n">
        <v>96676.6</v>
      </c>
      <c r="J22" s="0" t="n">
        <v>97211.2</v>
      </c>
      <c r="K22" s="25" t="n">
        <v>48815</v>
      </c>
      <c r="L22" s="25" t="n">
        <v>63169.9</v>
      </c>
      <c r="M22" s="25" t="n">
        <v>53041.5</v>
      </c>
      <c r="N22" s="25" t="n">
        <v>68990.2</v>
      </c>
      <c r="O22" s="25" t="n">
        <v>73880.3</v>
      </c>
      <c r="P22" s="25" t="n">
        <v>91185.7</v>
      </c>
      <c r="Q22" s="68" t="n">
        <v>74813.8</v>
      </c>
    </row>
    <row r="23" customFormat="false" ht="15" hidden="false" customHeight="false" outlineLevel="0" collapsed="false">
      <c r="A23" s="0" t="s">
        <v>23</v>
      </c>
      <c r="B23" s="25" t="n">
        <v>32455.2</v>
      </c>
      <c r="C23" s="25" t="n">
        <v>34649.4</v>
      </c>
      <c r="D23" s="25" t="n">
        <v>47887.9</v>
      </c>
      <c r="E23" s="25" t="n">
        <v>63354.9</v>
      </c>
      <c r="F23" s="25" t="n">
        <v>28057.5</v>
      </c>
      <c r="G23" s="25" t="n">
        <v>36216.8</v>
      </c>
      <c r="H23" s="25" t="n">
        <v>40282.1</v>
      </c>
      <c r="I23" s="69" t="n">
        <v>43938.648</v>
      </c>
      <c r="J23" s="69" t="n">
        <v>40210.839</v>
      </c>
      <c r="K23" s="25" t="n">
        <v>54482.2</v>
      </c>
      <c r="L23" s="25" t="n">
        <v>55939.9</v>
      </c>
      <c r="M23" s="25" t="n">
        <v>60500.7</v>
      </c>
      <c r="N23" s="25" t="n">
        <v>70678.8</v>
      </c>
      <c r="O23" s="25" t="n">
        <v>86194.6</v>
      </c>
      <c r="P23" s="25" t="n">
        <v>87564.4</v>
      </c>
      <c r="Q23" s="68" t="n">
        <v>77475.1</v>
      </c>
    </row>
    <row r="24" customFormat="false" ht="15" hidden="false" customHeight="false" outlineLevel="0" collapsed="false">
      <c r="A24" s="0" t="s">
        <v>24</v>
      </c>
      <c r="B24" s="25" t="n">
        <v>18390.1</v>
      </c>
      <c r="C24" s="25" t="n">
        <v>24657.8</v>
      </c>
      <c r="D24" s="25" t="n">
        <v>33241.7</v>
      </c>
      <c r="E24" s="25" t="n">
        <v>40957.7</v>
      </c>
      <c r="F24" s="25" t="n">
        <v>37136.9</v>
      </c>
      <c r="G24" s="25" t="n">
        <v>48907.5</v>
      </c>
      <c r="H24" s="25" t="n">
        <v>65578.9</v>
      </c>
      <c r="I24" s="69" t="n">
        <v>77045.768</v>
      </c>
      <c r="J24" s="69" t="n">
        <v>84064.663</v>
      </c>
      <c r="K24" s="25" t="n">
        <v>98272.4</v>
      </c>
      <c r="L24" s="25" t="n">
        <v>87813.7</v>
      </c>
      <c r="M24" s="25" t="n">
        <v>101007.2</v>
      </c>
      <c r="N24" s="25" t="n">
        <v>120065.2</v>
      </c>
      <c r="O24" s="25" t="n">
        <v>159775.7</v>
      </c>
      <c r="P24" s="25" t="n">
        <v>182476.1</v>
      </c>
      <c r="Q24" s="68" t="n">
        <v>183279.7</v>
      </c>
    </row>
    <row r="25" customFormat="false" ht="15" hidden="false" customHeight="false" outlineLevel="0" collapsed="false">
      <c r="A25" s="0" t="s">
        <v>25</v>
      </c>
      <c r="B25" s="25" t="n">
        <v>39186.4</v>
      </c>
      <c r="C25" s="25" t="n">
        <v>53071.7</v>
      </c>
      <c r="D25" s="25" t="n">
        <v>62275.8</v>
      </c>
      <c r="E25" s="25" t="n">
        <v>78311.3</v>
      </c>
      <c r="F25" s="25" t="n">
        <v>83275.1</v>
      </c>
      <c r="G25" s="25" t="n">
        <v>98024.5</v>
      </c>
      <c r="H25" s="25" t="n">
        <v>113897.1</v>
      </c>
      <c r="I25" s="69" t="n">
        <v>136533.175</v>
      </c>
      <c r="J25" s="69" t="n">
        <v>168199.177</v>
      </c>
      <c r="K25" s="25" t="n">
        <v>206662.5</v>
      </c>
      <c r="L25" s="25" t="n">
        <v>230130.4</v>
      </c>
      <c r="M25" s="25" t="n">
        <v>255538.4</v>
      </c>
      <c r="N25" s="25" t="n">
        <v>322426.2</v>
      </c>
      <c r="O25" s="25" t="n">
        <v>327058.2</v>
      </c>
      <c r="P25" s="25" t="n">
        <v>350929.3</v>
      </c>
      <c r="Q25" s="68" t="n">
        <v>358051.5</v>
      </c>
    </row>
    <row r="26" customFormat="false" ht="15" hidden="false" customHeight="false" outlineLevel="0" collapsed="false">
      <c r="A26" s="0" t="s">
        <v>26</v>
      </c>
      <c r="B26" s="25" t="n">
        <v>21408.6</v>
      </c>
      <c r="C26" s="25" t="n">
        <v>28278.5</v>
      </c>
      <c r="D26" s="25" t="n">
        <v>37331</v>
      </c>
      <c r="E26" s="25" t="n">
        <v>39951.8</v>
      </c>
      <c r="F26" s="25" t="n">
        <v>34351.1</v>
      </c>
      <c r="G26" s="25" t="n">
        <v>43581.4</v>
      </c>
      <c r="H26" s="25" t="n">
        <v>49563.3</v>
      </c>
      <c r="I26" s="69" t="n">
        <v>45762.723</v>
      </c>
      <c r="J26" s="69" t="n">
        <v>49813.676</v>
      </c>
      <c r="K26" s="25" t="n">
        <v>52125.8</v>
      </c>
      <c r="L26" s="25" t="n">
        <v>62751.6</v>
      </c>
      <c r="M26" s="25" t="n">
        <v>79332.3</v>
      </c>
      <c r="N26" s="25" t="n">
        <v>78558.7</v>
      </c>
      <c r="O26" s="25" t="n">
        <v>76107.3</v>
      </c>
      <c r="P26" s="25" t="n">
        <v>63961.2</v>
      </c>
      <c r="Q26" s="70" t="n">
        <v>0.0001</v>
      </c>
    </row>
    <row r="27" customFormat="false" ht="15" hidden="false" customHeight="false" outlineLevel="0" collapsed="false">
      <c r="A27" s="0" t="s">
        <v>27</v>
      </c>
      <c r="B27" s="25" t="n">
        <v>9675.2</v>
      </c>
      <c r="C27" s="25" t="n">
        <v>10174.7</v>
      </c>
      <c r="D27" s="25" t="n">
        <v>11247</v>
      </c>
      <c r="E27" s="25" t="n">
        <v>18250.2</v>
      </c>
      <c r="F27" s="25" t="n">
        <v>16868.5</v>
      </c>
      <c r="G27" s="25" t="n">
        <v>17139.8</v>
      </c>
      <c r="H27" s="25" t="n">
        <v>20485.4</v>
      </c>
      <c r="I27" s="69" t="n">
        <v>21802.576</v>
      </c>
      <c r="J27" s="69" t="n">
        <v>21861.168</v>
      </c>
      <c r="K27" s="25" t="n">
        <v>23084.2</v>
      </c>
      <c r="L27" s="25" t="n">
        <v>22398.1</v>
      </c>
      <c r="M27" s="25" t="n">
        <v>28657.5</v>
      </c>
      <c r="N27" s="25" t="n">
        <v>26173.1</v>
      </c>
      <c r="O27" s="25" t="n">
        <v>27827.2</v>
      </c>
      <c r="P27" s="25" t="n">
        <v>32301.1</v>
      </c>
      <c r="Q27" s="68" t="n">
        <v>31879.2</v>
      </c>
    </row>
    <row r="28" customFormat="false" ht="15" hidden="false" customHeight="false" outlineLevel="0" collapsed="false">
      <c r="A28" s="0" t="s">
        <v>28</v>
      </c>
      <c r="B28" s="25" t="n">
        <v>6249.7</v>
      </c>
      <c r="C28" s="25" t="n">
        <v>7494.7</v>
      </c>
      <c r="D28" s="25" t="n">
        <v>9121</v>
      </c>
      <c r="E28" s="25" t="n">
        <v>10069.4</v>
      </c>
      <c r="F28" s="25" t="n">
        <v>10144.8</v>
      </c>
      <c r="G28" s="25" t="n">
        <v>11932.7</v>
      </c>
      <c r="H28" s="25" t="n">
        <v>13460.4</v>
      </c>
      <c r="I28" s="69" t="n">
        <v>14584.837</v>
      </c>
      <c r="J28" s="69" t="n">
        <v>15789.065</v>
      </c>
      <c r="K28" s="25" t="n">
        <v>17087.5</v>
      </c>
      <c r="L28" s="25" t="n">
        <v>15915.4</v>
      </c>
      <c r="M28" s="25" t="n">
        <v>17302.3</v>
      </c>
      <c r="N28" s="25" t="n">
        <v>18991.9</v>
      </c>
      <c r="O28" s="25" t="n">
        <v>23000</v>
      </c>
      <c r="P28" s="25" t="n">
        <v>24102.4</v>
      </c>
      <c r="Q28" s="68" t="n">
        <v>23216.6</v>
      </c>
    </row>
    <row r="29" customFormat="false" ht="15" hidden="false" customHeight="false" outlineLevel="0" collapsed="false">
      <c r="A29" s="0" t="s">
        <v>29</v>
      </c>
      <c r="B29" s="25" t="n">
        <v>156118.9</v>
      </c>
      <c r="C29" s="25" t="n">
        <v>234171.7</v>
      </c>
      <c r="D29" s="25" t="n">
        <v>290323.5</v>
      </c>
      <c r="E29" s="25" t="n">
        <v>341816.5</v>
      </c>
      <c r="F29" s="25" t="n">
        <v>307380.2</v>
      </c>
      <c r="G29" s="25" t="n">
        <v>343996.9</v>
      </c>
      <c r="H29" s="25" t="n">
        <v>442915.7</v>
      </c>
      <c r="I29" s="69" t="n">
        <v>453531.029</v>
      </c>
      <c r="J29" s="69" t="n">
        <v>564617.694</v>
      </c>
      <c r="K29" s="25" t="n">
        <v>679370.3</v>
      </c>
      <c r="L29" s="25" t="n">
        <v>747582</v>
      </c>
      <c r="M29" s="25" t="n">
        <v>915310.5</v>
      </c>
      <c r="N29" s="25" t="n">
        <v>1096015.4</v>
      </c>
      <c r="O29" s="25" t="n">
        <v>1216600.4</v>
      </c>
      <c r="P29" s="25" t="n">
        <v>1307804.9</v>
      </c>
      <c r="Q29" s="68" t="n">
        <v>1545656.7</v>
      </c>
    </row>
    <row r="30" customFormat="false" ht="15" hidden="false" customHeight="false" outlineLevel="0" collapsed="false">
      <c r="A30" s="0" t="s">
        <v>30</v>
      </c>
      <c r="B30" s="25" t="n">
        <v>2257.4</v>
      </c>
      <c r="C30" s="25" t="n">
        <v>2693.7</v>
      </c>
      <c r="D30" s="25" t="n">
        <v>3268.8</v>
      </c>
      <c r="E30" s="25" t="n">
        <v>4130.8</v>
      </c>
      <c r="F30" s="25" t="n">
        <v>4400.8</v>
      </c>
      <c r="G30" s="25" t="n">
        <v>5107</v>
      </c>
      <c r="H30" s="25" t="n">
        <v>6438.7</v>
      </c>
      <c r="I30" s="69" t="n">
        <v>7537.291</v>
      </c>
      <c r="J30" s="69" t="n">
        <v>8478.603</v>
      </c>
      <c r="K30" s="25" t="n">
        <v>9529.4</v>
      </c>
      <c r="L30" s="25" t="n">
        <v>10761.4</v>
      </c>
      <c r="M30" s="25" t="n">
        <v>12724</v>
      </c>
      <c r="N30" s="25" t="n">
        <v>16830.6</v>
      </c>
      <c r="O30" s="25" t="n">
        <v>20207.9</v>
      </c>
      <c r="P30" s="25" t="n">
        <v>22455.7</v>
      </c>
      <c r="Q30" s="68" t="n">
        <v>21924.3</v>
      </c>
    </row>
    <row r="31" customFormat="false" ht="15" hidden="false" customHeight="false" outlineLevel="0" collapsed="false">
      <c r="A31" s="0" t="s">
        <v>31</v>
      </c>
      <c r="B31" s="25" t="n">
        <v>3283.9</v>
      </c>
      <c r="C31" s="25" t="n">
        <v>928.7</v>
      </c>
      <c r="D31" s="25" t="n">
        <v>4877.1</v>
      </c>
      <c r="E31" s="25" t="n">
        <v>3258.5</v>
      </c>
      <c r="F31" s="25" t="n">
        <v>3914.2</v>
      </c>
      <c r="G31" s="25" t="n">
        <v>3135.1</v>
      </c>
      <c r="H31" s="25" t="n">
        <v>3460.6</v>
      </c>
      <c r="I31" s="69" t="n">
        <v>5713.683</v>
      </c>
      <c r="J31" s="69" t="n">
        <v>4383.486</v>
      </c>
      <c r="K31" s="25" t="n">
        <v>4537.4</v>
      </c>
      <c r="L31" s="25" t="n">
        <v>4078.1</v>
      </c>
      <c r="M31" s="25" t="n">
        <v>4839.2</v>
      </c>
      <c r="N31" s="25" t="n">
        <v>8100.7</v>
      </c>
      <c r="O31" s="25" t="n">
        <v>9721.4</v>
      </c>
      <c r="P31" s="25" t="n">
        <v>8952.2</v>
      </c>
      <c r="Q31" s="68" t="n">
        <v>8289.7</v>
      </c>
    </row>
    <row r="32" customFormat="false" ht="15" hidden="false" customHeight="false" outlineLevel="0" collapsed="false">
      <c r="A32" s="0" t="s">
        <v>32</v>
      </c>
      <c r="B32" s="71"/>
      <c r="C32" s="57"/>
      <c r="D32" s="57"/>
      <c r="E32" s="57"/>
      <c r="F32" s="57"/>
      <c r="G32" s="71"/>
      <c r="H32" s="57"/>
      <c r="I32" s="57"/>
      <c r="J32" s="57"/>
      <c r="K32" s="57"/>
      <c r="L32" s="25" t="n">
        <v>40105.6</v>
      </c>
      <c r="M32" s="25" t="n">
        <v>49612.6</v>
      </c>
      <c r="N32" s="25" t="n">
        <v>68995.1</v>
      </c>
      <c r="O32" s="25" t="n">
        <v>54093.1</v>
      </c>
      <c r="P32" s="25" t="n">
        <v>74665.3</v>
      </c>
      <c r="Q32" s="68" t="n">
        <v>73146.8</v>
      </c>
    </row>
    <row r="33" customFormat="false" ht="15" hidden="false" customHeight="false" outlineLevel="0" collapsed="false">
      <c r="A33" s="0" t="s">
        <v>33</v>
      </c>
      <c r="B33" s="25" t="n">
        <v>69620.9</v>
      </c>
      <c r="C33" s="25" t="n">
        <v>88251.6</v>
      </c>
      <c r="D33" s="25" t="n">
        <v>116890.5</v>
      </c>
      <c r="E33" s="25" t="n">
        <v>133046.1</v>
      </c>
      <c r="F33" s="25" t="n">
        <v>132912</v>
      </c>
      <c r="G33" s="25" t="n">
        <v>141471.6</v>
      </c>
      <c r="H33" s="25" t="n">
        <v>164220.9</v>
      </c>
      <c r="I33" s="69" t="n">
        <v>197855.69</v>
      </c>
      <c r="J33" s="69" t="n">
        <v>206216.188</v>
      </c>
      <c r="K33" s="25" t="n">
        <v>218255.1</v>
      </c>
      <c r="L33" s="25" t="n">
        <v>257666.6</v>
      </c>
      <c r="M33" s="25" t="n">
        <v>293176.2</v>
      </c>
      <c r="N33" s="25" t="n">
        <v>338192.5</v>
      </c>
      <c r="O33" s="25" t="n">
        <v>345999.6</v>
      </c>
      <c r="P33" s="25" t="n">
        <v>396155.6</v>
      </c>
      <c r="Q33" s="68" t="n">
        <v>380879.3</v>
      </c>
    </row>
    <row r="34" customFormat="false" ht="15" hidden="false" customHeight="false" outlineLevel="0" collapsed="false">
      <c r="A34" s="0" t="s">
        <v>34</v>
      </c>
      <c r="B34" s="25" t="n">
        <v>14102.3</v>
      </c>
      <c r="C34" s="25" t="n">
        <v>16816.2</v>
      </c>
      <c r="D34" s="25" t="n">
        <v>24045.6</v>
      </c>
      <c r="E34" s="25" t="n">
        <v>30226.4</v>
      </c>
      <c r="F34" s="25" t="n">
        <v>22824.9</v>
      </c>
      <c r="G34" s="25" t="n">
        <v>22879.6</v>
      </c>
      <c r="H34" s="25" t="n">
        <v>30231.2</v>
      </c>
      <c r="I34" s="69" t="n">
        <v>46729.775</v>
      </c>
      <c r="J34" s="69" t="n">
        <v>47006.491</v>
      </c>
      <c r="K34" s="25" t="n">
        <v>56745.6</v>
      </c>
      <c r="L34" s="25" t="n">
        <v>68257.1</v>
      </c>
      <c r="M34" s="25" t="n">
        <v>85691.9</v>
      </c>
      <c r="N34" s="25" t="n">
        <v>114932.6</v>
      </c>
      <c r="O34" s="25" t="n">
        <v>160662.1</v>
      </c>
      <c r="P34" s="25" t="n">
        <v>177753.9</v>
      </c>
      <c r="Q34" s="68" t="n">
        <v>134857.3</v>
      </c>
    </row>
    <row r="35" customFormat="false" ht="15" hidden="false" customHeight="false" outlineLevel="0" collapsed="false">
      <c r="A35" s="0" t="s">
        <v>35</v>
      </c>
      <c r="B35" s="25" t="n">
        <v>42514.2</v>
      </c>
      <c r="C35" s="25" t="n">
        <v>56289</v>
      </c>
      <c r="D35" s="25" t="n">
        <v>66737.3</v>
      </c>
      <c r="E35" s="25" t="n">
        <v>79878.4</v>
      </c>
      <c r="F35" s="25" t="n">
        <v>67968.6</v>
      </c>
      <c r="G35" s="25" t="n">
        <v>80516.3</v>
      </c>
      <c r="H35" s="25" t="n">
        <v>92889.3</v>
      </c>
      <c r="I35" s="69" t="n">
        <v>95265.885</v>
      </c>
      <c r="J35" s="69" t="n">
        <v>103722.82</v>
      </c>
      <c r="K35" s="25" t="n">
        <v>109750.4</v>
      </c>
      <c r="L35" s="25" t="n">
        <v>118990.3</v>
      </c>
      <c r="M35" s="25" t="n">
        <v>131759.9</v>
      </c>
      <c r="N35" s="25" t="n">
        <v>160217.8</v>
      </c>
      <c r="O35" s="25" t="n">
        <v>188439.5</v>
      </c>
      <c r="P35" s="25" t="n">
        <v>166277.4</v>
      </c>
      <c r="Q35" s="68" t="n">
        <v>223242.7</v>
      </c>
    </row>
    <row r="36" customFormat="false" ht="15" hidden="false" customHeight="false" outlineLevel="0" collapsed="false">
      <c r="A36" s="0" t="s">
        <v>36</v>
      </c>
      <c r="B36" s="25" t="n">
        <v>41294.4</v>
      </c>
      <c r="C36" s="25" t="n">
        <v>53256.2</v>
      </c>
      <c r="D36" s="25" t="n">
        <v>70082.7</v>
      </c>
      <c r="E36" s="25" t="n">
        <v>84439.4</v>
      </c>
      <c r="F36" s="25" t="n">
        <v>83097.8</v>
      </c>
      <c r="G36" s="25" t="n">
        <v>97741.1</v>
      </c>
      <c r="H36" s="25" t="n">
        <v>113867.8</v>
      </c>
      <c r="I36" s="69" t="n">
        <v>133583.514</v>
      </c>
      <c r="J36" s="69" t="n">
        <v>143452.413</v>
      </c>
      <c r="K36" s="25" t="n">
        <v>160255.3</v>
      </c>
      <c r="L36" s="25" t="n">
        <v>169132.4</v>
      </c>
      <c r="M36" s="25" t="n">
        <v>196202.4</v>
      </c>
      <c r="N36" s="25" t="n">
        <v>205784</v>
      </c>
      <c r="O36" s="25" t="n">
        <v>245615.9</v>
      </c>
      <c r="P36" s="25" t="n">
        <v>229765.2</v>
      </c>
      <c r="Q36" s="68" t="n">
        <v>250626.6</v>
      </c>
    </row>
    <row r="37" customFormat="false" ht="15" hidden="false" customHeight="false" outlineLevel="0" collapsed="false">
      <c r="A37" s="0" t="s">
        <v>37</v>
      </c>
      <c r="B37" s="71"/>
      <c r="C37" s="57"/>
      <c r="D37" s="57"/>
      <c r="E37" s="57"/>
      <c r="F37" s="57"/>
      <c r="G37" s="71"/>
      <c r="H37" s="57"/>
      <c r="I37" s="57"/>
      <c r="J37" s="57"/>
      <c r="K37" s="57"/>
      <c r="L37" s="25" t="n">
        <v>9464.8</v>
      </c>
      <c r="M37" s="25" t="n">
        <v>12653</v>
      </c>
      <c r="N37" s="25" t="n">
        <v>14360.1</v>
      </c>
      <c r="O37" s="25" t="n">
        <v>15557.9</v>
      </c>
      <c r="P37" s="25" t="n">
        <v>18113.2</v>
      </c>
      <c r="Q37" s="68" t="n">
        <v>18234</v>
      </c>
    </row>
    <row r="38" customFormat="false" ht="15" hidden="false" customHeight="false" outlineLevel="0" collapsed="false">
      <c r="A38" s="0" t="s">
        <v>38</v>
      </c>
      <c r="B38" s="25" t="n">
        <v>6364.8</v>
      </c>
      <c r="C38" s="25" t="n">
        <v>8610.2</v>
      </c>
      <c r="D38" s="25" t="n">
        <v>10563.3</v>
      </c>
      <c r="E38" s="25" t="n">
        <v>16218</v>
      </c>
      <c r="F38" s="25" t="n">
        <v>14170.3</v>
      </c>
      <c r="G38" s="25" t="n">
        <v>16099.2</v>
      </c>
      <c r="H38" s="25" t="n">
        <v>17772.9</v>
      </c>
      <c r="I38" s="69" t="n">
        <v>21469.991</v>
      </c>
      <c r="J38" s="69" t="n">
        <v>24131.265</v>
      </c>
      <c r="K38" s="25" t="n">
        <v>26660</v>
      </c>
      <c r="L38" s="25" t="n">
        <v>27508.1</v>
      </c>
      <c r="M38" s="25" t="n">
        <v>31763</v>
      </c>
      <c r="N38" s="25" t="n">
        <v>33013.4</v>
      </c>
      <c r="O38" s="25" t="n">
        <v>39277</v>
      </c>
      <c r="P38" s="25" t="n">
        <v>45288</v>
      </c>
      <c r="Q38" s="68" t="n">
        <v>48715.1</v>
      </c>
    </row>
    <row r="39" customFormat="false" ht="15" hidden="false" customHeight="false" outlineLevel="0" collapsed="false">
      <c r="A39" s="0" t="s">
        <v>39</v>
      </c>
      <c r="B39" s="25" t="n">
        <v>726.8</v>
      </c>
      <c r="C39" s="25" t="n">
        <v>814.8</v>
      </c>
      <c r="D39" s="25" t="n">
        <v>938.9</v>
      </c>
      <c r="E39" s="25" t="n">
        <v>1168</v>
      </c>
      <c r="F39" s="25" t="n">
        <v>1422.2</v>
      </c>
      <c r="G39" s="25" t="n">
        <v>1783.8</v>
      </c>
      <c r="H39" s="25" t="n">
        <v>2677.8</v>
      </c>
      <c r="I39" s="69" t="n">
        <v>2595.956</v>
      </c>
      <c r="J39" s="69" t="n">
        <v>2898.997</v>
      </c>
      <c r="K39" s="25" t="n">
        <v>3284.8</v>
      </c>
      <c r="L39" s="25" t="n">
        <v>3658.6</v>
      </c>
      <c r="M39" s="25" t="n">
        <v>3961.8</v>
      </c>
      <c r="N39" s="25" t="n">
        <v>4055.2</v>
      </c>
      <c r="O39" s="25" t="n">
        <v>4174.8</v>
      </c>
      <c r="P39" s="25" t="n">
        <v>4876.1</v>
      </c>
      <c r="Q39" s="68" t="n">
        <v>5303.6</v>
      </c>
    </row>
    <row r="40" customFormat="false" ht="15" hidden="false" customHeight="false" outlineLevel="0" collapsed="false">
      <c r="A40" s="0" t="s">
        <v>40</v>
      </c>
      <c r="B40" s="25" t="n">
        <v>2483.3</v>
      </c>
      <c r="C40" s="25" t="n">
        <v>3742.6</v>
      </c>
      <c r="D40" s="25" t="n">
        <v>5705.7</v>
      </c>
      <c r="E40" s="25" t="n">
        <v>7320.2</v>
      </c>
      <c r="F40" s="25" t="n">
        <v>7595.1</v>
      </c>
      <c r="G40" s="25" t="n">
        <v>7642.8</v>
      </c>
      <c r="H40" s="25" t="n">
        <v>8158.9</v>
      </c>
      <c r="I40" s="69" t="n">
        <v>8887.788</v>
      </c>
      <c r="J40" s="69" t="n">
        <v>9997.26</v>
      </c>
      <c r="K40" s="25" t="n">
        <v>12446.2</v>
      </c>
      <c r="L40" s="25" t="n">
        <v>15368.3</v>
      </c>
      <c r="M40" s="25" t="n">
        <v>16466.1</v>
      </c>
      <c r="N40" s="25" t="n">
        <v>12950.4</v>
      </c>
      <c r="O40" s="25" t="n">
        <v>14420.9</v>
      </c>
      <c r="P40" s="25" t="n">
        <v>15106.8</v>
      </c>
      <c r="Q40" s="68" t="n">
        <v>15907.5</v>
      </c>
    </row>
    <row r="41" customFormat="false" ht="15" hidden="false" customHeight="false" outlineLevel="0" collapsed="false">
      <c r="A41" s="0" t="s">
        <v>41</v>
      </c>
      <c r="B41" s="25" t="n">
        <v>2797.1</v>
      </c>
      <c r="C41" s="25" t="n">
        <v>3028.5</v>
      </c>
      <c r="D41" s="25" t="n">
        <v>3084.4</v>
      </c>
      <c r="E41" s="25" t="n">
        <v>3265.5</v>
      </c>
      <c r="F41" s="25" t="n">
        <v>3347.5</v>
      </c>
      <c r="G41" s="25" t="n">
        <v>4090.6</v>
      </c>
      <c r="H41" s="25" t="n">
        <v>4834</v>
      </c>
      <c r="I41" s="69" t="n">
        <v>5596.477</v>
      </c>
      <c r="J41" s="69" t="n">
        <v>7007.261</v>
      </c>
      <c r="K41" s="25" t="n">
        <v>7215.6</v>
      </c>
      <c r="L41" s="25" t="n">
        <v>7698.3</v>
      </c>
      <c r="M41" s="25" t="n">
        <v>9337.5</v>
      </c>
      <c r="N41" s="25" t="n">
        <v>10399.3</v>
      </c>
      <c r="O41" s="25" t="n">
        <v>10073.3</v>
      </c>
      <c r="P41" s="25" t="n">
        <v>9042.2</v>
      </c>
      <c r="Q41" s="68" t="n">
        <v>10315.1</v>
      </c>
    </row>
    <row r="42" customFormat="false" ht="15" hidden="false" customHeight="false" outlineLevel="0" collapsed="false">
      <c r="A42" s="0" t="s">
        <v>42</v>
      </c>
      <c r="B42" s="25" t="n">
        <v>3962.7</v>
      </c>
      <c r="C42" s="25" t="n">
        <v>6797.4</v>
      </c>
      <c r="D42" s="25" t="n">
        <v>7734.8</v>
      </c>
      <c r="E42" s="25" t="n">
        <v>6325</v>
      </c>
      <c r="F42" s="25" t="n">
        <v>5904</v>
      </c>
      <c r="G42" s="25" t="n">
        <v>6156.5</v>
      </c>
      <c r="H42" s="25" t="n">
        <v>6064.4</v>
      </c>
      <c r="I42" s="69" t="n">
        <v>8322.175</v>
      </c>
      <c r="J42" s="69" t="n">
        <v>10361.192</v>
      </c>
      <c r="K42" s="25" t="n">
        <v>10673.1</v>
      </c>
      <c r="L42" s="25" t="n">
        <v>11075.9</v>
      </c>
      <c r="M42" s="25" t="n">
        <v>14995.9</v>
      </c>
      <c r="N42" s="25" t="n">
        <v>17629.2</v>
      </c>
      <c r="O42" s="25" t="n">
        <v>18697.4</v>
      </c>
      <c r="P42" s="25" t="n">
        <v>14929.2</v>
      </c>
      <c r="Q42" s="68" t="n">
        <v>16533.5</v>
      </c>
    </row>
    <row r="43" customFormat="false" ht="15" hidden="false" customHeight="false" outlineLevel="0" collapsed="false">
      <c r="A43" s="0" t="s">
        <v>43</v>
      </c>
      <c r="B43" s="25" t="n">
        <v>6377.6</v>
      </c>
      <c r="C43" s="25" t="n">
        <v>9015.8</v>
      </c>
      <c r="D43" s="25" t="n">
        <v>10226.5</v>
      </c>
      <c r="E43" s="25" t="n">
        <v>12825.5</v>
      </c>
      <c r="F43" s="25" t="n">
        <v>10215.4</v>
      </c>
      <c r="G43" s="25" t="n">
        <v>9873.2</v>
      </c>
      <c r="H43" s="25" t="n">
        <v>9712.4</v>
      </c>
      <c r="I43" s="69" t="n">
        <v>10397.156</v>
      </c>
      <c r="J43" s="69" t="n">
        <v>12129.912</v>
      </c>
      <c r="K43" s="25" t="n">
        <v>13160.4</v>
      </c>
      <c r="L43" s="25" t="n">
        <v>12626.7</v>
      </c>
      <c r="M43" s="25" t="n">
        <v>11327.4</v>
      </c>
      <c r="N43" s="25" t="n">
        <v>13383.9</v>
      </c>
      <c r="O43" s="25" t="n">
        <v>13164.1</v>
      </c>
      <c r="P43" s="25" t="n">
        <v>16634.5</v>
      </c>
      <c r="Q43" s="68" t="n">
        <v>18728.1</v>
      </c>
    </row>
    <row r="44" customFormat="false" ht="15" hidden="false" customHeight="false" outlineLevel="0" collapsed="false">
      <c r="A44" s="0" t="s">
        <v>44</v>
      </c>
      <c r="B44" s="25" t="n">
        <v>24415.5</v>
      </c>
      <c r="C44" s="25" t="n">
        <v>32555.6</v>
      </c>
      <c r="D44" s="25" t="n">
        <v>38403.3</v>
      </c>
      <c r="E44" s="25" t="n">
        <v>47918.2</v>
      </c>
      <c r="F44" s="25" t="n">
        <v>43212.2</v>
      </c>
      <c r="G44" s="25" t="n">
        <v>51199.9</v>
      </c>
      <c r="H44" s="25" t="n">
        <v>56836.6</v>
      </c>
      <c r="I44" s="69" t="n">
        <v>64041.988</v>
      </c>
      <c r="J44" s="69" t="n">
        <v>69742.556</v>
      </c>
      <c r="K44" s="25" t="n">
        <v>72311.9</v>
      </c>
      <c r="L44" s="25" t="n">
        <v>70059.7</v>
      </c>
      <c r="M44" s="25" t="n">
        <v>83511.2</v>
      </c>
      <c r="N44" s="25" t="n">
        <v>97525.7</v>
      </c>
      <c r="O44" s="25" t="n">
        <v>108611.6</v>
      </c>
      <c r="P44" s="25" t="n">
        <v>124118.1</v>
      </c>
      <c r="Q44" s="68" t="n">
        <v>112166.2</v>
      </c>
    </row>
    <row r="45" customFormat="false" ht="15" hidden="false" customHeight="false" outlineLevel="0" collapsed="false">
      <c r="A45" s="0" t="s">
        <v>45</v>
      </c>
      <c r="B45" s="25" t="n">
        <v>101446.3</v>
      </c>
      <c r="C45" s="25" t="n">
        <v>108067.8</v>
      </c>
      <c r="D45" s="25" t="n">
        <v>142259</v>
      </c>
      <c r="E45" s="25" t="n">
        <v>160737.3</v>
      </c>
      <c r="F45" s="25" t="n">
        <v>141104.8</v>
      </c>
      <c r="G45" s="25" t="n">
        <v>163866.6</v>
      </c>
      <c r="H45" s="25" t="n">
        <v>196881.9</v>
      </c>
      <c r="I45" s="69" t="n">
        <v>215792.945</v>
      </c>
      <c r="J45" s="69" t="n">
        <v>236490.353</v>
      </c>
      <c r="K45" s="25" t="n">
        <v>246313.3</v>
      </c>
      <c r="L45" s="25" t="n">
        <v>266263.2</v>
      </c>
      <c r="M45" s="25" t="n">
        <v>278509.3</v>
      </c>
      <c r="N45" s="25" t="n">
        <v>336612.5</v>
      </c>
      <c r="O45" s="25" t="n">
        <v>423071.2</v>
      </c>
      <c r="P45" s="25" t="n">
        <v>390565.9</v>
      </c>
      <c r="Q45" s="68" t="n">
        <v>369817.9</v>
      </c>
    </row>
    <row r="46" customFormat="false" ht="15" hidden="false" customHeight="false" outlineLevel="0" collapsed="false">
      <c r="A46" s="0" t="s">
        <v>46</v>
      </c>
      <c r="B46" s="25" t="n">
        <v>5546.9</v>
      </c>
      <c r="C46" s="25" t="n">
        <v>7187.3</v>
      </c>
      <c r="D46" s="25" t="n">
        <v>9015.8</v>
      </c>
      <c r="E46" s="25" t="n">
        <v>10365.3</v>
      </c>
      <c r="F46" s="25" t="n">
        <v>9978.8</v>
      </c>
      <c r="G46" s="25" t="n">
        <v>11257.1</v>
      </c>
      <c r="H46" s="25" t="n">
        <v>11803.5</v>
      </c>
      <c r="I46" s="69" t="n">
        <v>14311.464</v>
      </c>
      <c r="J46" s="69" t="n">
        <v>14563.09</v>
      </c>
      <c r="K46" s="25" t="n">
        <v>16253.4</v>
      </c>
      <c r="L46" s="25" t="n">
        <v>18229.8</v>
      </c>
      <c r="M46" s="25" t="n">
        <v>20090.9</v>
      </c>
      <c r="N46" s="25" t="n">
        <v>25515</v>
      </c>
      <c r="O46" s="25" t="n">
        <v>23997.8</v>
      </c>
      <c r="P46" s="25" t="n">
        <v>28541.9</v>
      </c>
      <c r="Q46" s="68" t="n">
        <v>24282.5</v>
      </c>
    </row>
    <row r="47" customFormat="false" ht="15" hidden="false" customHeight="false" outlineLevel="0" collapsed="false">
      <c r="A47" s="0" t="s">
        <v>47</v>
      </c>
      <c r="B47" s="25" t="n">
        <v>28103.4</v>
      </c>
      <c r="C47" s="25" t="n">
        <v>12795.3</v>
      </c>
      <c r="D47" s="25" t="n">
        <v>16094.4</v>
      </c>
      <c r="E47" s="25" t="n">
        <v>17568.7</v>
      </c>
      <c r="F47" s="25" t="n">
        <v>12061.4</v>
      </c>
      <c r="G47" s="25" t="n">
        <v>15652.1</v>
      </c>
      <c r="H47" s="25" t="n">
        <v>18833.4</v>
      </c>
      <c r="I47" s="69" t="n">
        <v>21369.388</v>
      </c>
      <c r="J47" s="69" t="n">
        <v>23047.117</v>
      </c>
      <c r="K47" s="25" t="n">
        <v>36002.2</v>
      </c>
      <c r="L47" s="25" t="n">
        <v>32544.9</v>
      </c>
      <c r="M47" s="25" t="n">
        <v>36562.7</v>
      </c>
      <c r="N47" s="25" t="n">
        <v>40218</v>
      </c>
      <c r="O47" s="25" t="n">
        <v>36114.2</v>
      </c>
      <c r="P47" s="25" t="n">
        <v>35784.3</v>
      </c>
      <c r="Q47" s="68" t="n">
        <v>40685.7</v>
      </c>
    </row>
    <row r="48" customFormat="false" ht="15" hidden="false" customHeight="false" outlineLevel="0" collapsed="false">
      <c r="A48" s="0" t="s">
        <v>48</v>
      </c>
      <c r="B48" s="25" t="n">
        <v>140791.3</v>
      </c>
      <c r="C48" s="25" t="n">
        <v>159779.1</v>
      </c>
      <c r="D48" s="25" t="n">
        <v>181409.4</v>
      </c>
      <c r="E48" s="25" t="n">
        <v>227541.8</v>
      </c>
      <c r="F48" s="25" t="n">
        <v>162882.2</v>
      </c>
      <c r="G48" s="25" t="n">
        <v>211685.5</v>
      </c>
      <c r="H48" s="25" t="n">
        <v>282335.7</v>
      </c>
      <c r="I48" s="69" t="n">
        <v>333906.46</v>
      </c>
      <c r="J48" s="69" t="n">
        <v>345229.948</v>
      </c>
      <c r="K48" s="25" t="n">
        <v>396489</v>
      </c>
      <c r="L48" s="25" t="n">
        <v>433548.3</v>
      </c>
      <c r="M48" s="25" t="n">
        <v>454468.1</v>
      </c>
      <c r="N48" s="25" t="n">
        <v>583931.5</v>
      </c>
      <c r="O48" s="25" t="n">
        <v>772549</v>
      </c>
      <c r="P48" s="25" t="n">
        <v>838413.9</v>
      </c>
      <c r="Q48" s="68" t="n">
        <v>672388.9</v>
      </c>
    </row>
    <row r="49" customFormat="false" ht="15" hidden="false" customHeight="false" outlineLevel="0" collapsed="false">
      <c r="A49" s="0" t="s">
        <v>49</v>
      </c>
      <c r="B49" s="25" t="n">
        <v>46247.7</v>
      </c>
      <c r="C49" s="72" t="n">
        <v>63441.2</v>
      </c>
      <c r="D49" s="72" t="n">
        <v>66967.7</v>
      </c>
      <c r="E49" s="72" t="n">
        <v>83742.4</v>
      </c>
      <c r="F49" s="72" t="n">
        <v>60783.8</v>
      </c>
      <c r="G49" s="72" t="n">
        <v>73290.8</v>
      </c>
      <c r="H49" s="72" t="n">
        <v>93821.3</v>
      </c>
      <c r="I49" s="73" t="n">
        <v>112149.896</v>
      </c>
      <c r="J49" s="73" t="n">
        <v>119002.428</v>
      </c>
      <c r="K49" s="25" t="n">
        <v>127400.1</v>
      </c>
      <c r="L49" s="25" t="n">
        <v>137642.7</v>
      </c>
      <c r="M49" s="25" t="n">
        <v>140369.9</v>
      </c>
      <c r="N49" s="25" t="n">
        <v>168412.7</v>
      </c>
      <c r="O49" s="25" t="n">
        <v>218421.9</v>
      </c>
      <c r="P49" s="25" t="n">
        <v>228343.5</v>
      </c>
      <c r="Q49" s="68" t="n">
        <v>172231.8</v>
      </c>
    </row>
    <row r="50" customFormat="false" ht="15" hidden="false" customHeight="false" outlineLevel="0" collapsed="false">
      <c r="A50" s="0" t="s">
        <v>50</v>
      </c>
      <c r="B50" s="74" t="n">
        <v>13395.4</v>
      </c>
      <c r="C50" s="75" t="n">
        <v>17398.2</v>
      </c>
      <c r="D50" s="75" t="n">
        <v>22546.9</v>
      </c>
      <c r="E50" s="75" t="n">
        <v>25137.3</v>
      </c>
      <c r="F50" s="76" t="n">
        <v>21816.3</v>
      </c>
      <c r="G50" s="75" t="n">
        <v>24156.4</v>
      </c>
      <c r="H50" s="75" t="n">
        <v>27713.4</v>
      </c>
      <c r="I50" s="77" t="n">
        <v>32626.108</v>
      </c>
      <c r="J50" s="78" t="n">
        <v>34635.175</v>
      </c>
      <c r="K50" s="25" t="n">
        <v>35315.2</v>
      </c>
      <c r="L50" s="25" t="n">
        <v>36160.8</v>
      </c>
      <c r="M50" s="25" t="n">
        <v>40847.6</v>
      </c>
      <c r="N50" s="25" t="n">
        <v>43563.9</v>
      </c>
      <c r="O50" s="25" t="n">
        <v>49437.7</v>
      </c>
      <c r="P50" s="25" t="n">
        <v>53740.4</v>
      </c>
      <c r="Q50" s="68" t="n">
        <v>56038.3</v>
      </c>
    </row>
    <row r="51" customFormat="false" ht="15" hidden="false" customHeight="false" outlineLevel="0" collapsed="false">
      <c r="A51" s="0" t="s">
        <v>51</v>
      </c>
      <c r="B51" s="74" t="n">
        <v>77680</v>
      </c>
      <c r="C51" s="79" t="n">
        <v>100301.1</v>
      </c>
      <c r="D51" s="80" t="n">
        <v>117782.2</v>
      </c>
      <c r="E51" s="80" t="n">
        <v>167172.4</v>
      </c>
      <c r="F51" s="81" t="n">
        <v>115606.9</v>
      </c>
      <c r="G51" s="81" t="n">
        <v>134604.4</v>
      </c>
      <c r="H51" s="81" t="n">
        <v>181356.8</v>
      </c>
      <c r="I51" s="82" t="n">
        <v>215696.761</v>
      </c>
      <c r="J51" s="82" t="n">
        <v>222387.099</v>
      </c>
      <c r="K51" s="25" t="n">
        <v>227210.9</v>
      </c>
      <c r="L51" s="25" t="n">
        <v>236034.2</v>
      </c>
      <c r="M51" s="25" t="n">
        <v>253913.9</v>
      </c>
      <c r="N51" s="25" t="n">
        <v>319881.2</v>
      </c>
      <c r="O51" s="25" t="n">
        <v>410901.8</v>
      </c>
      <c r="P51" s="25" t="n">
        <v>425280.9</v>
      </c>
      <c r="Q51" s="68" t="n">
        <v>358993.2</v>
      </c>
    </row>
    <row r="52" customFormat="false" ht="15" hidden="false" customHeight="false" outlineLevel="0" collapsed="false">
      <c r="A52" s="0" t="s">
        <v>52</v>
      </c>
      <c r="B52" s="25" t="n">
        <v>13515.4</v>
      </c>
      <c r="C52" s="81" t="n">
        <v>15757.4</v>
      </c>
      <c r="D52" s="80" t="n">
        <v>19139.8</v>
      </c>
      <c r="E52" s="80" t="n">
        <v>23837.6</v>
      </c>
      <c r="F52" s="83" t="n">
        <v>21477.1</v>
      </c>
      <c r="G52" s="83" t="n">
        <v>25509.7</v>
      </c>
      <c r="H52" s="83" t="n">
        <v>30400.6</v>
      </c>
      <c r="I52" s="84" t="n">
        <v>33496.317</v>
      </c>
      <c r="J52" s="84" t="n">
        <v>35820.057</v>
      </c>
      <c r="K52" s="25" t="n">
        <v>37513.3</v>
      </c>
      <c r="L52" s="25" t="n">
        <v>41857.2</v>
      </c>
      <c r="M52" s="25" t="n">
        <v>43657.3</v>
      </c>
      <c r="N52" s="25" t="n">
        <v>44754.3</v>
      </c>
      <c r="O52" s="25" t="n">
        <v>47643.3</v>
      </c>
      <c r="P52" s="25" t="n">
        <v>50441.7</v>
      </c>
      <c r="Q52" s="68" t="n">
        <v>49845.2</v>
      </c>
    </row>
    <row r="53" customFormat="false" ht="15" hidden="false" customHeight="false" outlineLevel="0" collapsed="false">
      <c r="A53" s="0" t="s">
        <v>53</v>
      </c>
      <c r="B53" s="25" t="n">
        <v>57440.2</v>
      </c>
      <c r="C53" s="81" t="n">
        <v>78464.9</v>
      </c>
      <c r="D53" s="83" t="n">
        <v>98512.6</v>
      </c>
      <c r="E53" s="83" t="n">
        <v>112689.6</v>
      </c>
      <c r="F53" s="83" t="n">
        <v>98162.1</v>
      </c>
      <c r="G53" s="83" t="n">
        <v>107586.5</v>
      </c>
      <c r="H53" s="83" t="n">
        <v>141260.9</v>
      </c>
      <c r="I53" s="84" t="n">
        <v>164251.587</v>
      </c>
      <c r="J53" s="84" t="n">
        <v>168452.347</v>
      </c>
      <c r="K53" s="25" t="n">
        <v>182378.8</v>
      </c>
      <c r="L53" s="25" t="n">
        <v>200054.7</v>
      </c>
      <c r="M53" s="25" t="n">
        <v>239354.2</v>
      </c>
      <c r="N53" s="25" t="n">
        <v>276225.8</v>
      </c>
      <c r="O53" s="25" t="n">
        <v>279285.3</v>
      </c>
      <c r="P53" s="25" t="n">
        <v>288738.3</v>
      </c>
      <c r="Q53" s="68" t="n">
        <v>335877</v>
      </c>
    </row>
    <row r="54" customFormat="false" ht="15" hidden="false" customHeight="false" outlineLevel="0" collapsed="false">
      <c r="A54" s="0" t="s">
        <v>54</v>
      </c>
      <c r="B54" s="25" t="n">
        <v>70348.1</v>
      </c>
      <c r="C54" s="85" t="n">
        <v>90262</v>
      </c>
      <c r="D54" s="86" t="n">
        <v>102275.7</v>
      </c>
      <c r="E54" s="86" t="n">
        <v>124417.2</v>
      </c>
      <c r="F54" s="87" t="n">
        <v>90922.2</v>
      </c>
      <c r="G54" s="83" t="n">
        <v>113812.6</v>
      </c>
      <c r="H54" s="83" t="n">
        <v>156255.1</v>
      </c>
      <c r="I54" s="84" t="n">
        <v>182296.333</v>
      </c>
      <c r="J54" s="84" t="n">
        <v>186453.046</v>
      </c>
      <c r="K54" s="25" t="n">
        <v>209371.9</v>
      </c>
      <c r="L54" s="25" t="n">
        <v>231376.3</v>
      </c>
      <c r="M54" s="25" t="n">
        <v>212620.9</v>
      </c>
      <c r="N54" s="25" t="n">
        <v>262543.9</v>
      </c>
      <c r="O54" s="25" t="n">
        <v>383516.2</v>
      </c>
      <c r="P54" s="25" t="n">
        <v>406696.3</v>
      </c>
      <c r="Q54" s="68" t="n">
        <v>307268.5</v>
      </c>
    </row>
    <row r="55" customFormat="false" ht="15" hidden="false" customHeight="false" outlineLevel="0" collapsed="false">
      <c r="A55" s="0" t="s">
        <v>55</v>
      </c>
      <c r="B55" s="74" t="n">
        <v>11354.1</v>
      </c>
      <c r="C55" s="83" t="n">
        <v>14040.7</v>
      </c>
      <c r="D55" s="83" t="n">
        <v>18323.9</v>
      </c>
      <c r="E55" s="83" t="n">
        <v>21066</v>
      </c>
      <c r="F55" s="81" t="n">
        <v>21418.8</v>
      </c>
      <c r="G55" s="83" t="n">
        <v>25108.2</v>
      </c>
      <c r="H55" s="83" t="n">
        <v>27085.1</v>
      </c>
      <c r="I55" s="84" t="n">
        <v>32048.813</v>
      </c>
      <c r="J55" s="82" t="n">
        <v>34268.663</v>
      </c>
      <c r="K55" s="25" t="n">
        <v>38674.4</v>
      </c>
      <c r="L55" s="25" t="n">
        <v>37467.1</v>
      </c>
      <c r="M55" s="25" t="n">
        <v>47373.1</v>
      </c>
      <c r="N55" s="25" t="n">
        <v>51288.4</v>
      </c>
      <c r="O55" s="25" t="n">
        <v>54179.1</v>
      </c>
      <c r="P55" s="25" t="n">
        <v>54592.9</v>
      </c>
      <c r="Q55" s="68" t="n">
        <v>63952.3</v>
      </c>
    </row>
    <row r="56" customFormat="false" ht="15" hidden="false" customHeight="false" outlineLevel="0" collapsed="false">
      <c r="A56" s="0" t="s">
        <v>56</v>
      </c>
      <c r="B56" s="25" t="n">
        <v>110869.3</v>
      </c>
      <c r="C56" s="25" t="n">
        <v>117678.3</v>
      </c>
      <c r="D56" s="25" t="n">
        <v>152649.9</v>
      </c>
      <c r="E56" s="25" t="n">
        <v>191505.2</v>
      </c>
      <c r="F56" s="25" t="n">
        <v>147688.6</v>
      </c>
      <c r="G56" s="25" t="n">
        <v>180726.9</v>
      </c>
      <c r="H56" s="25" t="n">
        <v>238145.3</v>
      </c>
      <c r="I56" s="69" t="n">
        <v>282805.431</v>
      </c>
      <c r="J56" s="69" t="n">
        <v>291131.522</v>
      </c>
      <c r="K56" s="25" t="n">
        <v>307294.2</v>
      </c>
      <c r="L56" s="25" t="n">
        <v>308650.2</v>
      </c>
      <c r="M56" s="25" t="n">
        <v>344817.5</v>
      </c>
      <c r="N56" s="25" t="n">
        <v>415354.8</v>
      </c>
      <c r="O56" s="25" t="n">
        <v>513841.2</v>
      </c>
      <c r="P56" s="25" t="n">
        <v>581556.5</v>
      </c>
      <c r="Q56" s="68" t="n">
        <v>511233.2</v>
      </c>
    </row>
    <row r="57" customFormat="false" ht="15" hidden="false" customHeight="false" outlineLevel="0" collapsed="false">
      <c r="A57" s="0" t="s">
        <v>57</v>
      </c>
      <c r="B57" s="25" t="n">
        <v>34561.7</v>
      </c>
      <c r="C57" s="25" t="n">
        <v>43071.2</v>
      </c>
      <c r="D57" s="25" t="n">
        <v>55359.6</v>
      </c>
      <c r="E57" s="25" t="n">
        <v>68903.6</v>
      </c>
      <c r="F57" s="25" t="n">
        <v>60967</v>
      </c>
      <c r="G57" s="25" t="n">
        <v>71031</v>
      </c>
      <c r="H57" s="25" t="n">
        <v>75653.7</v>
      </c>
      <c r="I57" s="69" t="n">
        <v>99193.019</v>
      </c>
      <c r="J57" s="69" t="n">
        <v>108016.955</v>
      </c>
      <c r="K57" s="25" t="n">
        <v>117982.5</v>
      </c>
      <c r="L57" s="25" t="n">
        <v>124612.3</v>
      </c>
      <c r="M57" s="25" t="n">
        <v>146568</v>
      </c>
      <c r="N57" s="25" t="n">
        <v>167887.3</v>
      </c>
      <c r="O57" s="25" t="n">
        <v>188953.2</v>
      </c>
      <c r="P57" s="25" t="n">
        <v>176015.6</v>
      </c>
      <c r="Q57" s="68" t="n">
        <v>153993.1</v>
      </c>
    </row>
    <row r="58" customFormat="false" ht="15" hidden="false" customHeight="false" outlineLevel="0" collapsed="false">
      <c r="A58" s="0" t="s">
        <v>58</v>
      </c>
      <c r="B58" s="25" t="n">
        <v>13852.4</v>
      </c>
      <c r="C58" s="25" t="n">
        <v>18699.1</v>
      </c>
      <c r="D58" s="25" t="n">
        <v>22440.9</v>
      </c>
      <c r="E58" s="25" t="n">
        <v>24993.2</v>
      </c>
      <c r="F58" s="25" t="n">
        <v>21360</v>
      </c>
      <c r="G58" s="25" t="n">
        <v>26732.7</v>
      </c>
      <c r="H58" s="25" t="n">
        <v>30114.2</v>
      </c>
      <c r="I58" s="69" t="n">
        <v>35863.505</v>
      </c>
      <c r="J58" s="69" t="n">
        <v>39240.038</v>
      </c>
      <c r="K58" s="25" t="n">
        <v>43571</v>
      </c>
      <c r="L58" s="25" t="n">
        <v>51372.8</v>
      </c>
      <c r="M58" s="25" t="n">
        <v>63705.3</v>
      </c>
      <c r="N58" s="25" t="n">
        <v>74113.3</v>
      </c>
      <c r="O58" s="25" t="n">
        <v>77271</v>
      </c>
      <c r="P58" s="25" t="n">
        <v>87272.9</v>
      </c>
      <c r="Q58" s="68" t="n">
        <v>86490.1</v>
      </c>
    </row>
    <row r="59" customFormat="false" ht="15" hidden="false" customHeight="false" outlineLevel="0" collapsed="false">
      <c r="A59" s="0" t="s">
        <v>59</v>
      </c>
      <c r="B59" s="25" t="n">
        <v>6945.8</v>
      </c>
      <c r="C59" s="25" t="n">
        <v>8848.1</v>
      </c>
      <c r="D59" s="25" t="n">
        <v>11635.9</v>
      </c>
      <c r="E59" s="25" t="n">
        <v>13698.7</v>
      </c>
      <c r="F59" s="25" t="n">
        <v>12046.9</v>
      </c>
      <c r="G59" s="25" t="n">
        <v>15067.6</v>
      </c>
      <c r="H59" s="25" t="n">
        <v>17793.6</v>
      </c>
      <c r="I59" s="69" t="n">
        <v>19523.458</v>
      </c>
      <c r="J59" s="69" t="n">
        <v>19692.129</v>
      </c>
      <c r="K59" s="25" t="n">
        <v>21958.9</v>
      </c>
      <c r="L59" s="25" t="n">
        <v>22104.5</v>
      </c>
      <c r="M59" s="25" t="n">
        <v>26126.9</v>
      </c>
      <c r="N59" s="25" t="n">
        <v>28403</v>
      </c>
      <c r="O59" s="25" t="n">
        <v>27088.9</v>
      </c>
      <c r="P59" s="25" t="n">
        <v>30962.5</v>
      </c>
      <c r="Q59" s="68" t="n">
        <v>32776.1</v>
      </c>
    </row>
    <row r="60" customFormat="false" ht="15" hidden="false" customHeight="false" outlineLevel="0" collapsed="false">
      <c r="A60" s="0" t="s">
        <v>60</v>
      </c>
      <c r="B60" s="25" t="n">
        <v>90852.6</v>
      </c>
      <c r="C60" s="25" t="n">
        <v>122010</v>
      </c>
      <c r="D60" s="25" t="n">
        <v>149339.7</v>
      </c>
      <c r="E60" s="25" t="n">
        <v>171635.4</v>
      </c>
      <c r="F60" s="25" t="n">
        <v>119166.9</v>
      </c>
      <c r="G60" s="25" t="n">
        <v>161247.9</v>
      </c>
      <c r="H60" s="25" t="n">
        <v>192599</v>
      </c>
      <c r="I60" s="69" t="n">
        <v>219778.311</v>
      </c>
      <c r="J60" s="69" t="n">
        <v>217591.558</v>
      </c>
      <c r="K60" s="25" t="n">
        <v>229561.1</v>
      </c>
      <c r="L60" s="25" t="n">
        <v>244504.3</v>
      </c>
      <c r="M60" s="25" t="n">
        <v>269964</v>
      </c>
      <c r="N60" s="25" t="n">
        <v>312412.4</v>
      </c>
      <c r="O60" s="25" t="n">
        <v>358884.1</v>
      </c>
      <c r="P60" s="25" t="n">
        <v>381066.8</v>
      </c>
      <c r="Q60" s="68" t="n">
        <v>390255.3</v>
      </c>
    </row>
    <row r="61" customFormat="false" ht="15" hidden="false" customHeight="false" outlineLevel="0" collapsed="false">
      <c r="A61" s="0" t="s">
        <v>61</v>
      </c>
      <c r="B61" s="25" t="n">
        <v>43312.8</v>
      </c>
      <c r="C61" s="0" t="n">
        <v>1354939</v>
      </c>
      <c r="D61" s="0" t="n">
        <v>1240814</v>
      </c>
      <c r="E61" s="88" t="n">
        <v>1681485</v>
      </c>
      <c r="F61" s="0" t="n">
        <v>1141073</v>
      </c>
      <c r="G61" s="0" t="n">
        <v>1461276</v>
      </c>
      <c r="H61" s="25" t="n">
        <v>2077288.5</v>
      </c>
      <c r="I61" s="11" t="n">
        <v>2398694.3</v>
      </c>
      <c r="J61" s="69" t="n">
        <v>2443823.5</v>
      </c>
      <c r="K61" s="25" t="n">
        <v>165126.6</v>
      </c>
      <c r="L61" s="25" t="n">
        <v>166199.5</v>
      </c>
      <c r="M61" s="25" t="n">
        <v>155960.7</v>
      </c>
      <c r="N61" s="25" t="n">
        <v>226765.1</v>
      </c>
      <c r="O61" s="25" t="n">
        <v>324260.1</v>
      </c>
      <c r="P61" s="25" t="n">
        <v>338280.6</v>
      </c>
      <c r="Q61" s="68" t="n">
        <v>255801.7</v>
      </c>
    </row>
    <row r="62" customFormat="false" ht="15" hidden="false" customHeight="false" outlineLevel="0" collapsed="false">
      <c r="A62" s="0" t="s">
        <v>62</v>
      </c>
      <c r="B62" s="25" t="n">
        <v>53292.4</v>
      </c>
      <c r="C62" s="25" t="n">
        <v>73593.6</v>
      </c>
      <c r="D62" s="25" t="n">
        <v>96767.2</v>
      </c>
      <c r="E62" s="25" t="n">
        <v>98679</v>
      </c>
      <c r="F62" s="25" t="n">
        <v>58051.7</v>
      </c>
      <c r="G62" s="25" t="n">
        <v>93419.5</v>
      </c>
      <c r="H62" s="25" t="n">
        <v>116235</v>
      </c>
      <c r="I62" s="69" t="n">
        <v>128582.512</v>
      </c>
      <c r="J62" s="69" t="n">
        <v>132789.646</v>
      </c>
      <c r="K62" s="25" t="n">
        <v>152183.1</v>
      </c>
      <c r="L62" s="25" t="n">
        <v>179603.5</v>
      </c>
      <c r="M62" s="25" t="n">
        <v>193994.3</v>
      </c>
      <c r="N62" s="25" t="n">
        <v>214070.3</v>
      </c>
      <c r="O62" s="25" t="n">
        <v>240065.7</v>
      </c>
      <c r="P62" s="25" t="n">
        <v>244974</v>
      </c>
      <c r="Q62" s="68" t="n">
        <v>251180.8</v>
      </c>
    </row>
    <row r="63" customFormat="false" ht="15" hidden="false" customHeight="false" outlineLevel="0" collapsed="false">
      <c r="A63" s="0" t="s">
        <v>63</v>
      </c>
      <c r="B63" s="0" t="n">
        <v>3104.2</v>
      </c>
      <c r="C63" s="25" t="n">
        <v>3407.7</v>
      </c>
      <c r="D63" s="25" t="n">
        <v>3905.7</v>
      </c>
      <c r="E63" s="25" t="n">
        <v>3374.8</v>
      </c>
      <c r="F63" s="25" t="n">
        <v>2764.3</v>
      </c>
      <c r="G63" s="25" t="n">
        <v>4386.8</v>
      </c>
      <c r="H63" s="25" t="n">
        <v>3787.6</v>
      </c>
      <c r="I63" s="69" t="n">
        <v>4359.428</v>
      </c>
      <c r="J63" s="69" t="n">
        <v>4696.666</v>
      </c>
      <c r="K63" s="25" t="n">
        <v>5276.1</v>
      </c>
      <c r="L63" s="0" t="n">
        <v>5973.1</v>
      </c>
      <c r="M63" s="25" t="n">
        <v>5987.7</v>
      </c>
      <c r="N63" s="25" t="n">
        <v>6486.9</v>
      </c>
      <c r="O63" s="25" t="n">
        <v>7181.2</v>
      </c>
      <c r="P63" s="0" t="n">
        <v>8411.4</v>
      </c>
      <c r="Q63" s="68" t="n">
        <v>8900.2</v>
      </c>
    </row>
    <row r="64" customFormat="false" ht="15" hidden="false" customHeight="false" outlineLevel="0" collapsed="false">
      <c r="A64" s="0" t="s">
        <v>64</v>
      </c>
      <c r="B64" s="0" t="n">
        <v>9152.5</v>
      </c>
      <c r="C64" s="25" t="n">
        <v>13579</v>
      </c>
      <c r="D64" s="25" t="n">
        <v>15790.7</v>
      </c>
      <c r="E64" s="25" t="n">
        <v>18266</v>
      </c>
      <c r="F64" s="25" t="n">
        <v>18019.4</v>
      </c>
      <c r="G64" s="0" t="n">
        <v>17683.2</v>
      </c>
      <c r="H64" s="25" t="n">
        <v>21728.6</v>
      </c>
      <c r="I64" s="69" t="n">
        <v>21371.1</v>
      </c>
      <c r="J64" s="69" t="n">
        <v>21100.945</v>
      </c>
      <c r="K64" s="25" t="n">
        <v>21893.6</v>
      </c>
      <c r="L64" s="0" t="n">
        <v>26931.2</v>
      </c>
      <c r="M64" s="25" t="n">
        <v>25370.8</v>
      </c>
      <c r="N64" s="25" t="n">
        <v>27462.7</v>
      </c>
      <c r="O64" s="25" t="n">
        <v>32179.6</v>
      </c>
      <c r="P64" s="0" t="n">
        <v>36181.8</v>
      </c>
      <c r="Q64" s="68" t="n">
        <v>29880</v>
      </c>
    </row>
    <row r="65" customFormat="false" ht="15" hidden="false" customHeight="false" outlineLevel="0" collapsed="false">
      <c r="A65" s="0" t="s">
        <v>65</v>
      </c>
      <c r="B65" s="0" t="n">
        <v>1289.6</v>
      </c>
      <c r="C65" s="25" t="n">
        <v>1609.9</v>
      </c>
      <c r="D65" s="25" t="n">
        <v>1889.2</v>
      </c>
      <c r="E65" s="25" t="n">
        <v>2495.8</v>
      </c>
      <c r="F65" s="25" t="n">
        <v>2629.1</v>
      </c>
      <c r="G65" s="25" t="n">
        <v>3263.3</v>
      </c>
      <c r="H65" s="25" t="n">
        <v>3131.3</v>
      </c>
      <c r="I65" s="69" t="n">
        <v>3213.254</v>
      </c>
      <c r="J65" s="69" t="n">
        <v>3791.843</v>
      </c>
      <c r="K65" s="25" t="n">
        <v>3609.9</v>
      </c>
      <c r="L65" s="25" t="n">
        <v>4576</v>
      </c>
      <c r="M65" s="25" t="n">
        <v>4972.9</v>
      </c>
      <c r="N65" s="25" t="n">
        <v>6079.3</v>
      </c>
      <c r="O65" s="25" t="n">
        <v>6579.9</v>
      </c>
      <c r="P65" s="25" t="n">
        <v>7376.5</v>
      </c>
      <c r="Q65" s="68" t="n">
        <v>6670</v>
      </c>
    </row>
    <row r="66" customFormat="false" ht="15" hidden="false" customHeight="false" outlineLevel="0" collapsed="false">
      <c r="A66" s="0" t="s">
        <v>66</v>
      </c>
      <c r="B66" s="25" t="n">
        <v>6273.6</v>
      </c>
      <c r="C66" s="25" t="n">
        <v>6300.1</v>
      </c>
      <c r="D66" s="25" t="n">
        <v>7929.6</v>
      </c>
      <c r="E66" s="25" t="n">
        <v>6863.2</v>
      </c>
      <c r="F66" s="25" t="n">
        <v>9257.8</v>
      </c>
      <c r="G66" s="25" t="n">
        <v>9922.7</v>
      </c>
      <c r="H66" s="25" t="n">
        <v>12322.9</v>
      </c>
      <c r="I66" s="69" t="n">
        <v>13219.62</v>
      </c>
      <c r="J66" s="69" t="n">
        <v>11638.679</v>
      </c>
      <c r="K66" s="25" t="n">
        <v>14785.4</v>
      </c>
      <c r="L66" s="25" t="n">
        <v>17007.2</v>
      </c>
      <c r="M66" s="25" t="n">
        <v>18852.7</v>
      </c>
      <c r="N66" s="25" t="n">
        <v>22436.7</v>
      </c>
      <c r="O66" s="25" t="n">
        <v>27957.5</v>
      </c>
      <c r="P66" s="25" t="n">
        <v>22934.5</v>
      </c>
      <c r="Q66" s="68" t="n">
        <v>24696.4</v>
      </c>
    </row>
    <row r="67" customFormat="false" ht="15" hidden="false" customHeight="false" outlineLevel="0" collapsed="false">
      <c r="A67" s="0" t="s">
        <v>67</v>
      </c>
      <c r="B67" s="25" t="n">
        <v>15604.7</v>
      </c>
      <c r="C67" s="25" t="n">
        <v>20417.2</v>
      </c>
      <c r="D67" s="25" t="n">
        <v>27120.1</v>
      </c>
      <c r="E67" s="25" t="n">
        <v>34388.1</v>
      </c>
      <c r="F67" s="25" t="n">
        <v>29815.5</v>
      </c>
      <c r="G67" s="25" t="n">
        <v>43245.4</v>
      </c>
      <c r="H67" s="25" t="n">
        <v>47389.6</v>
      </c>
      <c r="I67" s="69" t="n">
        <v>51131.019</v>
      </c>
      <c r="J67" s="69" t="n">
        <v>55676.498</v>
      </c>
      <c r="K67" s="25" t="n">
        <v>60786.3</v>
      </c>
      <c r="L67" s="25" t="n">
        <v>63401.5</v>
      </c>
      <c r="M67" s="25" t="n">
        <v>73135.7</v>
      </c>
      <c r="N67" s="25" t="n">
        <v>79485.6</v>
      </c>
      <c r="O67" s="25" t="n">
        <v>83948.9</v>
      </c>
      <c r="P67" s="25" t="n">
        <v>91105.5</v>
      </c>
      <c r="Q67" s="68" t="n">
        <v>94885.9</v>
      </c>
    </row>
    <row r="68" customFormat="false" ht="15" hidden="false" customHeight="false" outlineLevel="0" collapsed="false">
      <c r="A68" s="0" t="s">
        <v>68</v>
      </c>
      <c r="B68" s="0" t="n">
        <v>18992.9</v>
      </c>
      <c r="C68" s="0" t="n">
        <v>39959.7</v>
      </c>
      <c r="D68" s="0" t="n">
        <v>16952.3</v>
      </c>
      <c r="E68" s="0" t="n">
        <v>19453.5</v>
      </c>
      <c r="F68" s="25" t="n">
        <v>20445.6</v>
      </c>
      <c r="G68" s="0" t="n">
        <v>24366.3</v>
      </c>
      <c r="H68" s="25" t="n">
        <v>26030.1</v>
      </c>
      <c r="I68" s="69" t="n">
        <v>27239.862</v>
      </c>
      <c r="J68" s="69" t="n">
        <v>27550.117</v>
      </c>
      <c r="K68" s="25" t="n">
        <v>28377</v>
      </c>
      <c r="L68" s="25" t="n">
        <v>32226.6</v>
      </c>
      <c r="M68" s="25" t="n">
        <v>32479.9</v>
      </c>
      <c r="N68" s="25" t="n">
        <v>34554.9</v>
      </c>
      <c r="O68" s="25" t="n">
        <v>40664.6</v>
      </c>
      <c r="P68" s="0" t="n">
        <v>44580.4</v>
      </c>
      <c r="Q68" s="68" t="n">
        <v>39523.4</v>
      </c>
    </row>
    <row r="69" customFormat="false" ht="15" hidden="false" customHeight="false" outlineLevel="0" collapsed="false">
      <c r="A69" s="0" t="s">
        <v>69</v>
      </c>
      <c r="B69" s="25" t="n">
        <v>69360.1</v>
      </c>
      <c r="C69" s="0" t="n">
        <v>108155.4</v>
      </c>
      <c r="D69" s="25" t="n">
        <v>146752.8</v>
      </c>
      <c r="E69" s="25" t="n">
        <v>139902.2</v>
      </c>
      <c r="F69" s="25" t="n">
        <v>105221.7</v>
      </c>
      <c r="G69" s="25" t="n">
        <v>164656.7</v>
      </c>
      <c r="H69" s="25" t="n">
        <v>202603.6</v>
      </c>
      <c r="I69" s="69" t="n">
        <v>268786.184</v>
      </c>
      <c r="J69" s="69" t="n">
        <v>293064.349</v>
      </c>
      <c r="K69" s="25" t="n">
        <v>315309.3</v>
      </c>
      <c r="L69" s="25" t="n">
        <v>353601.7</v>
      </c>
      <c r="M69" s="25" t="n">
        <v>371671.7</v>
      </c>
      <c r="N69" s="25" t="n">
        <v>472209.8</v>
      </c>
      <c r="O69" s="25" t="n">
        <v>622117.2</v>
      </c>
      <c r="P69" s="25" t="n">
        <v>711261.4</v>
      </c>
      <c r="Q69" s="68" t="n">
        <v>652155.1</v>
      </c>
    </row>
    <row r="70" customFormat="false" ht="15" hidden="false" customHeight="false" outlineLevel="0" collapsed="false">
      <c r="A70" s="0" t="s">
        <v>70</v>
      </c>
      <c r="B70" s="25" t="n">
        <v>40941.7</v>
      </c>
      <c r="C70" s="0" t="n">
        <v>47134.5</v>
      </c>
      <c r="D70" s="0" t="n">
        <v>62617.9</v>
      </c>
      <c r="E70" s="25" t="n">
        <v>70373.6</v>
      </c>
      <c r="F70" s="25" t="n">
        <v>60664.3</v>
      </c>
      <c r="G70" s="25" t="n">
        <v>62657</v>
      </c>
      <c r="H70" s="25" t="n">
        <v>125571.4</v>
      </c>
      <c r="I70" s="69" t="n">
        <v>146384.482</v>
      </c>
      <c r="J70" s="69" t="n">
        <v>143206.133</v>
      </c>
      <c r="K70" s="25" t="n">
        <v>187570.9</v>
      </c>
      <c r="L70" s="25" t="n">
        <v>197900.6</v>
      </c>
      <c r="M70" s="25" t="n">
        <v>245545.9</v>
      </c>
      <c r="N70" s="25" t="n">
        <v>320411.1</v>
      </c>
      <c r="O70" s="25" t="n">
        <v>433645.4</v>
      </c>
      <c r="P70" s="25" t="n">
        <v>450584</v>
      </c>
      <c r="Q70" s="68" t="n">
        <v>380053</v>
      </c>
    </row>
    <row r="71" customFormat="false" ht="15" hidden="false" customHeight="false" outlineLevel="0" collapsed="false">
      <c r="A71" s="0" t="s">
        <v>71</v>
      </c>
      <c r="B71" s="25" t="n">
        <v>61611.1</v>
      </c>
      <c r="C71" s="25" t="n">
        <v>57996.2</v>
      </c>
      <c r="D71" s="25" t="n">
        <v>81456.6</v>
      </c>
      <c r="E71" s="25" t="n">
        <v>114166.8</v>
      </c>
      <c r="F71" s="25" t="n">
        <v>67445</v>
      </c>
      <c r="G71" s="25" t="n">
        <v>94760.2</v>
      </c>
      <c r="H71" s="25" t="n">
        <v>122826</v>
      </c>
      <c r="I71" s="69" t="n">
        <v>101467.075</v>
      </c>
      <c r="J71" s="69" t="n">
        <v>84805.506</v>
      </c>
      <c r="K71" s="25" t="n">
        <v>96390.6</v>
      </c>
      <c r="L71" s="25" t="n">
        <v>107268</v>
      </c>
      <c r="M71" s="25" t="n">
        <v>102048.2</v>
      </c>
      <c r="N71" s="25" t="n">
        <v>153774.8</v>
      </c>
      <c r="O71" s="25" t="n">
        <v>177604.6</v>
      </c>
      <c r="P71" s="25" t="n">
        <v>138227.3</v>
      </c>
      <c r="Q71" s="68" t="n">
        <v>114564.6</v>
      </c>
    </row>
    <row r="72" customFormat="false" ht="15" hidden="false" customHeight="false" outlineLevel="0" collapsed="false">
      <c r="A72" s="0" t="s">
        <v>72</v>
      </c>
      <c r="B72" s="25" t="n">
        <v>43913</v>
      </c>
      <c r="C72" s="25" t="n">
        <v>57041.1</v>
      </c>
      <c r="D72" s="25" t="n">
        <v>77267.4</v>
      </c>
      <c r="E72" s="25" t="n">
        <v>92181.9</v>
      </c>
      <c r="F72" s="25" t="n">
        <v>83262.2</v>
      </c>
      <c r="G72" s="25" t="n">
        <v>96399.5</v>
      </c>
      <c r="H72" s="25" t="n">
        <v>109997.5</v>
      </c>
      <c r="I72" s="69" t="n">
        <v>126945.71</v>
      </c>
      <c r="J72" s="69" t="n">
        <v>132930.328</v>
      </c>
      <c r="K72" s="25" t="n">
        <v>138153.5</v>
      </c>
      <c r="L72" s="25" t="n">
        <v>141749.9</v>
      </c>
      <c r="M72" s="25" t="n">
        <v>158141.2</v>
      </c>
      <c r="N72" s="25" t="n">
        <v>172841</v>
      </c>
      <c r="O72" s="25" t="n">
        <v>195009.4</v>
      </c>
      <c r="P72" s="25" t="n">
        <v>197524.6</v>
      </c>
      <c r="Q72" s="68" t="n">
        <v>205483.9</v>
      </c>
    </row>
    <row r="73" customFormat="false" ht="15" hidden="false" customHeight="false" outlineLevel="0" collapsed="false">
      <c r="A73" s="0" t="s">
        <v>73</v>
      </c>
      <c r="B73" s="25" t="n">
        <v>58646.4</v>
      </c>
      <c r="C73" s="25" t="n">
        <v>48993.6</v>
      </c>
      <c r="D73" s="25" t="n">
        <v>61327.7</v>
      </c>
      <c r="E73" s="25" t="n">
        <v>65921.5</v>
      </c>
      <c r="F73" s="25" t="n">
        <v>60378.5</v>
      </c>
      <c r="G73" s="25" t="n">
        <v>75050</v>
      </c>
      <c r="H73" s="25" t="n">
        <v>101002.3</v>
      </c>
      <c r="I73" s="69" t="n">
        <v>122674.205</v>
      </c>
      <c r="J73" s="69" t="n">
        <v>126842.15</v>
      </c>
      <c r="K73" s="25" t="n">
        <v>135323.8</v>
      </c>
      <c r="L73" s="25" t="n">
        <v>122866.9</v>
      </c>
      <c r="M73" s="25" t="n">
        <v>148024</v>
      </c>
      <c r="N73" s="25" t="n">
        <v>178156.9</v>
      </c>
      <c r="O73" s="25" t="n">
        <v>169842.8</v>
      </c>
      <c r="P73" s="25" t="n">
        <v>187627.4</v>
      </c>
      <c r="Q73" s="68" t="n">
        <v>204624</v>
      </c>
    </row>
    <row r="74" customFormat="false" ht="15" hidden="false" customHeight="false" outlineLevel="0" collapsed="false">
      <c r="A74" s="0" t="s">
        <v>74</v>
      </c>
      <c r="B74" s="25" t="n">
        <v>60441.5</v>
      </c>
      <c r="C74" s="25" t="n">
        <v>59305.3</v>
      </c>
      <c r="D74" s="25" t="n">
        <v>57788.3</v>
      </c>
      <c r="E74" s="25" t="n">
        <v>75819.5</v>
      </c>
      <c r="F74" s="25" t="n">
        <v>60984.1</v>
      </c>
      <c r="G74" s="25" t="n">
        <v>80733.6</v>
      </c>
      <c r="H74" s="25" t="n">
        <v>109203.8</v>
      </c>
      <c r="I74" s="69" t="n">
        <v>129954.28</v>
      </c>
      <c r="J74" s="69" t="n">
        <v>133260.76</v>
      </c>
      <c r="K74" s="25" t="n">
        <v>141685.9</v>
      </c>
      <c r="L74" s="25" t="n">
        <v>153499.8</v>
      </c>
      <c r="M74" s="25" t="n">
        <v>145101.8</v>
      </c>
      <c r="N74" s="25" t="n">
        <v>171272</v>
      </c>
      <c r="O74" s="25" t="n">
        <v>239926.2</v>
      </c>
      <c r="P74" s="25" t="n">
        <v>226957.4</v>
      </c>
      <c r="Q74" s="68" t="n">
        <v>158789.6</v>
      </c>
    </row>
    <row r="75" customFormat="false" ht="15" hidden="false" customHeight="false" outlineLevel="0" collapsed="false">
      <c r="A75" s="0" t="s">
        <v>75</v>
      </c>
      <c r="B75" s="0" t="n">
        <v>34405.4</v>
      </c>
      <c r="C75" s="25" t="n">
        <v>33652.3</v>
      </c>
      <c r="D75" s="25" t="n">
        <v>39936.2</v>
      </c>
      <c r="E75" s="25" t="n">
        <v>45438.5</v>
      </c>
      <c r="F75" s="25" t="n">
        <v>50210.3</v>
      </c>
      <c r="G75" s="0" t="n">
        <v>65075</v>
      </c>
      <c r="H75" s="25" t="n">
        <v>74295.4</v>
      </c>
      <c r="I75" s="69" t="n">
        <v>76692.293</v>
      </c>
      <c r="J75" s="69" t="n">
        <v>73815.46</v>
      </c>
      <c r="K75" s="25" t="n">
        <v>125688.4</v>
      </c>
      <c r="L75" s="0" t="n">
        <v>154170.5</v>
      </c>
      <c r="M75" s="25" t="n">
        <v>159790.7</v>
      </c>
      <c r="N75" s="25" t="n">
        <v>170229.5</v>
      </c>
      <c r="O75" s="25" t="n">
        <v>243004.4</v>
      </c>
      <c r="P75" s="25" t="n">
        <v>249187.2</v>
      </c>
      <c r="Q75" s="68" t="n">
        <v>220384.7</v>
      </c>
    </row>
    <row r="76" customFormat="false" ht="15" hidden="false" customHeight="false" outlineLevel="0" collapsed="false">
      <c r="A76" s="0" t="s">
        <v>76</v>
      </c>
      <c r="B76" s="25" t="n">
        <v>8782.2</v>
      </c>
      <c r="C76" s="0" t="n">
        <v>11267.4</v>
      </c>
      <c r="D76" s="0" t="n">
        <v>13114</v>
      </c>
      <c r="E76" s="25" t="n">
        <v>11557.4</v>
      </c>
      <c r="F76" s="25" t="n">
        <v>13042.4</v>
      </c>
      <c r="G76" s="25" t="n">
        <v>16149.2</v>
      </c>
      <c r="H76" s="25" t="n">
        <v>18354.5</v>
      </c>
      <c r="I76" s="69" t="n">
        <v>20699.897</v>
      </c>
      <c r="J76" s="69" t="n">
        <v>21396.844</v>
      </c>
      <c r="K76" s="25" t="n">
        <v>24563</v>
      </c>
      <c r="L76" s="25" t="n">
        <v>27056.5</v>
      </c>
      <c r="M76" s="25" t="n">
        <v>30447.5</v>
      </c>
      <c r="N76" s="25" t="n">
        <v>31448.8</v>
      </c>
      <c r="O76" s="25" t="n">
        <v>33105.4</v>
      </c>
      <c r="P76" s="25" t="n">
        <v>39728.8</v>
      </c>
      <c r="Q76" s="68" t="n">
        <v>38153.6</v>
      </c>
    </row>
    <row r="77" customFormat="false" ht="15" hidden="false" customHeight="false" outlineLevel="0" collapsed="false">
      <c r="A77" s="0" t="s">
        <v>77</v>
      </c>
      <c r="B77" s="25" t="n">
        <v>30512.8</v>
      </c>
      <c r="C77" s="25" t="n">
        <v>35724.7</v>
      </c>
      <c r="D77" s="25" t="n">
        <v>42043.3</v>
      </c>
      <c r="E77" s="25" t="n">
        <v>46413</v>
      </c>
      <c r="F77" s="25" t="n">
        <v>47021.3</v>
      </c>
      <c r="G77" s="25" t="n">
        <v>54506.5</v>
      </c>
      <c r="H77" s="25" t="n">
        <v>65744</v>
      </c>
      <c r="I77" s="69" t="n">
        <v>70526.237</v>
      </c>
      <c r="J77" s="69" t="n">
        <v>74579.578</v>
      </c>
      <c r="K77" s="25" t="n">
        <v>78079.4</v>
      </c>
      <c r="L77" s="25" t="n">
        <v>85477.6</v>
      </c>
      <c r="M77" s="25" t="n">
        <v>98909.8</v>
      </c>
      <c r="N77" s="25" t="n">
        <v>101088</v>
      </c>
      <c r="O77" s="25" t="n">
        <v>111944.2</v>
      </c>
      <c r="P77" s="25" t="n">
        <v>132048.8</v>
      </c>
      <c r="Q77" s="68" t="n">
        <v>129386.5</v>
      </c>
    </row>
    <row r="78" customFormat="false" ht="15" hidden="false" customHeight="false" outlineLevel="0" collapsed="false">
      <c r="A78" s="0" t="s">
        <v>78</v>
      </c>
      <c r="B78" s="25" t="n">
        <v>28467</v>
      </c>
      <c r="C78" s="25" t="n">
        <v>33886.9</v>
      </c>
      <c r="D78" s="25" t="n">
        <v>45762.6</v>
      </c>
      <c r="E78" s="25" t="n">
        <v>49412.7</v>
      </c>
      <c r="F78" s="25" t="n">
        <v>48545.8</v>
      </c>
      <c r="G78" s="25" t="n">
        <v>61203.2</v>
      </c>
      <c r="H78" s="25" t="n">
        <v>73671.6</v>
      </c>
      <c r="I78" s="69" t="n">
        <v>88225.788</v>
      </c>
      <c r="J78" s="69" t="n">
        <v>56466.815</v>
      </c>
      <c r="K78" s="25" t="n">
        <v>98392.1</v>
      </c>
      <c r="L78" s="25" t="n">
        <v>96476.8</v>
      </c>
      <c r="M78" s="25" t="n">
        <v>110965.6</v>
      </c>
      <c r="N78" s="25" t="n">
        <v>123876.6</v>
      </c>
      <c r="O78" s="25" t="n">
        <v>128842.3</v>
      </c>
      <c r="P78" s="25" t="n">
        <v>143526.6</v>
      </c>
      <c r="Q78" s="68" t="n">
        <v>150488.4</v>
      </c>
    </row>
    <row r="79" customFormat="false" ht="15" hidden="false" customHeight="false" outlineLevel="0" collapsed="false">
      <c r="A79" s="0" t="s">
        <v>79</v>
      </c>
      <c r="B79" s="25" t="n">
        <v>11446.6</v>
      </c>
      <c r="C79" s="25" t="n">
        <v>13062.8</v>
      </c>
      <c r="D79" s="25" t="n">
        <v>15737.2</v>
      </c>
      <c r="E79" s="25" t="n">
        <v>21587.5</v>
      </c>
      <c r="F79" s="25" t="n">
        <v>23702.6</v>
      </c>
      <c r="G79" s="25" t="n">
        <v>26444.3</v>
      </c>
      <c r="H79" s="25" t="n">
        <v>28921.1</v>
      </c>
      <c r="I79" s="69" t="n">
        <v>31830.48</v>
      </c>
      <c r="J79" s="69" t="n">
        <v>32767.076</v>
      </c>
      <c r="K79" s="25" t="n">
        <v>38294.1</v>
      </c>
      <c r="L79" s="25" t="n">
        <v>39092.8</v>
      </c>
      <c r="M79" s="25" t="n">
        <v>41269.5</v>
      </c>
      <c r="N79" s="25" t="n">
        <v>23010.9</v>
      </c>
      <c r="O79" s="25" t="n">
        <v>29760.7</v>
      </c>
      <c r="P79" s="25" t="n">
        <v>19667.9</v>
      </c>
      <c r="Q79" s="68" t="n">
        <v>24086.4</v>
      </c>
    </row>
    <row r="80" customFormat="false" ht="15" hidden="false" customHeight="false" outlineLevel="0" collapsed="false">
      <c r="A80" s="0" t="s">
        <v>80</v>
      </c>
      <c r="B80" s="25" t="n">
        <v>4346.5</v>
      </c>
      <c r="C80" s="25" t="n">
        <v>4911.1</v>
      </c>
      <c r="D80" s="25" t="n">
        <v>6042.3</v>
      </c>
      <c r="E80" s="25" t="n">
        <v>7427.4</v>
      </c>
      <c r="F80" s="25" t="n">
        <v>6956.7</v>
      </c>
      <c r="G80" s="25" t="n">
        <v>9299.9</v>
      </c>
      <c r="H80" s="25" t="n">
        <v>11270.6</v>
      </c>
      <c r="I80" s="69" t="n">
        <v>13074.801</v>
      </c>
      <c r="J80" s="69" t="n">
        <v>9976.699</v>
      </c>
      <c r="K80" s="25" t="n">
        <v>9025.4</v>
      </c>
      <c r="L80" s="25" t="n">
        <v>16323.1</v>
      </c>
      <c r="M80" s="25" t="n">
        <v>18886.4</v>
      </c>
      <c r="N80" s="25" t="n">
        <v>13484.5</v>
      </c>
      <c r="O80" s="25" t="n">
        <v>14019.2</v>
      </c>
      <c r="P80" s="25" t="n">
        <v>18483.1</v>
      </c>
      <c r="Q80" s="68" t="n">
        <v>22993.6</v>
      </c>
    </row>
    <row r="81" customFormat="false" ht="15" hidden="false" customHeight="false" outlineLevel="0" collapsed="false">
      <c r="A81" s="0" t="s">
        <v>81</v>
      </c>
      <c r="B81" s="25" t="n">
        <v>17469.6</v>
      </c>
      <c r="C81" s="25" t="n">
        <v>22248</v>
      </c>
      <c r="D81" s="25" t="n">
        <v>37780.7</v>
      </c>
      <c r="E81" s="25" t="n">
        <v>52585.6</v>
      </c>
      <c r="F81" s="25" t="n">
        <v>65266.1</v>
      </c>
      <c r="G81" s="25" t="n">
        <v>70021</v>
      </c>
      <c r="H81" s="25" t="n">
        <v>84347.3</v>
      </c>
      <c r="I81" s="69" t="n">
        <v>81602.13</v>
      </c>
      <c r="J81" s="69" t="n">
        <v>95715.215</v>
      </c>
      <c r="K81" s="25" t="n">
        <v>170814</v>
      </c>
      <c r="L81" s="25" t="n">
        <v>266108.3</v>
      </c>
      <c r="M81" s="25" t="n">
        <v>178303.4</v>
      </c>
      <c r="N81" s="25" t="n">
        <v>143028.3</v>
      </c>
      <c r="O81" s="25" t="n">
        <v>202332</v>
      </c>
      <c r="P81" s="25" t="n">
        <v>287583.1</v>
      </c>
      <c r="Q81" s="68" t="n">
        <v>284806</v>
      </c>
    </row>
    <row r="82" customFormat="false" ht="15" hidden="false" customHeight="false" outlineLevel="0" collapsed="false">
      <c r="A82" s="0" t="s">
        <v>82</v>
      </c>
      <c r="B82" s="25" t="n">
        <v>1572.8</v>
      </c>
      <c r="C82" s="25" t="n">
        <v>2031.4</v>
      </c>
      <c r="D82" s="25" t="n">
        <v>2497.2</v>
      </c>
      <c r="E82" s="25" t="n">
        <v>2908.2</v>
      </c>
      <c r="F82" s="25" t="n">
        <v>2529.7</v>
      </c>
      <c r="G82" s="25" t="n">
        <v>3223.9</v>
      </c>
      <c r="H82" s="25" t="n">
        <v>3662.2</v>
      </c>
      <c r="I82" s="69" t="n">
        <v>4020.116</v>
      </c>
      <c r="J82" s="69" t="n">
        <v>4916.956</v>
      </c>
      <c r="K82" s="25" t="n">
        <v>4709.3</v>
      </c>
      <c r="L82" s="25" t="n">
        <v>4394.3</v>
      </c>
      <c r="M82" s="25" t="n">
        <v>5641.2</v>
      </c>
      <c r="N82" s="25" t="n">
        <v>6006.8</v>
      </c>
      <c r="O82" s="25" t="n">
        <v>6423.3</v>
      </c>
      <c r="P82" s="25" t="n">
        <v>6527.7</v>
      </c>
      <c r="Q82" s="68" t="n">
        <v>7041.8</v>
      </c>
    </row>
    <row r="83" customFormat="false" ht="15" hidden="false" customHeight="false" outlineLevel="0" collapsed="false">
      <c r="A83" s="0" t="s">
        <v>83</v>
      </c>
      <c r="B83" s="25" t="n">
        <v>11555.1</v>
      </c>
      <c r="C83" s="25" t="n">
        <v>4498</v>
      </c>
      <c r="D83" s="25" t="n">
        <v>2582.6</v>
      </c>
      <c r="E83" s="25" t="n">
        <v>8317.6</v>
      </c>
      <c r="F83" s="25" t="n">
        <v>9317.1</v>
      </c>
      <c r="G83" s="25" t="n">
        <v>9323.1</v>
      </c>
      <c r="H83" s="25" t="n">
        <v>13059.2</v>
      </c>
      <c r="I83" s="69" t="n">
        <v>9343.87</v>
      </c>
      <c r="J83" s="69" t="n">
        <v>6480.964</v>
      </c>
      <c r="K83" s="25" t="n">
        <v>10239.5</v>
      </c>
      <c r="L83" s="25" t="n">
        <v>14919.8</v>
      </c>
      <c r="M83" s="25" t="n">
        <v>15776.3</v>
      </c>
      <c r="N83" s="25" t="n">
        <v>11648.9</v>
      </c>
      <c r="O83" s="25" t="n">
        <v>11697.6</v>
      </c>
      <c r="P83" s="25" t="n">
        <v>15584.3</v>
      </c>
      <c r="Q83" s="68" t="n">
        <v>20482.5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R20" activeCellId="1" sqref="C1:C83 R2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5.57"/>
    <col collapsed="false" customWidth="true" hidden="true" outlineLevel="0" max="14" min="6" style="0" width="10.16"/>
  </cols>
  <sheetData>
    <row r="1" customFormat="false" ht="15" hidden="false" customHeight="false" outlineLevel="0" collapsed="false">
      <c r="B1" s="0" t="n">
        <v>2005</v>
      </c>
      <c r="C1" s="0" t="n">
        <v>2006</v>
      </c>
      <c r="D1" s="0" t="n">
        <v>2007</v>
      </c>
      <c r="E1" s="0" t="n">
        <v>2008</v>
      </c>
      <c r="F1" s="0" t="n">
        <v>2009</v>
      </c>
      <c r="G1" s="9" t="n">
        <v>2010</v>
      </c>
      <c r="H1" s="9" t="n">
        <v>2011</v>
      </c>
      <c r="I1" s="9" t="n">
        <v>2012</v>
      </c>
      <c r="J1" s="9" t="n">
        <v>2013</v>
      </c>
      <c r="K1" s="9" t="n">
        <v>2014</v>
      </c>
      <c r="L1" s="9" t="n">
        <v>2015</v>
      </c>
      <c r="M1" s="9" t="n">
        <v>2016</v>
      </c>
      <c r="N1" s="56" t="n">
        <v>2017</v>
      </c>
      <c r="O1" s="9" t="n">
        <v>2018</v>
      </c>
      <c r="P1" s="9" t="n">
        <v>2019</v>
      </c>
      <c r="Q1" s="9" t="n">
        <v>2020</v>
      </c>
    </row>
    <row r="2" customFormat="false" ht="15" hidden="false" customHeight="false" outlineLevel="0" collapsed="false">
      <c r="A2" s="0" t="s">
        <v>2</v>
      </c>
      <c r="B2" s="25" t="n">
        <v>705</v>
      </c>
      <c r="C2" s="89" t="n">
        <v>1826.4</v>
      </c>
      <c r="D2" s="89" t="n">
        <v>3311.3</v>
      </c>
      <c r="E2" s="89" t="n">
        <v>4882.9</v>
      </c>
      <c r="F2" s="89" t="n">
        <v>1088.1</v>
      </c>
      <c r="G2" s="25" t="n">
        <v>2773</v>
      </c>
      <c r="H2" s="90" t="n">
        <f aca="false">(G2+I2)/2</f>
        <v>4979.5</v>
      </c>
      <c r="I2" s="25" t="n">
        <v>7186</v>
      </c>
      <c r="J2" s="25" t="n">
        <v>9536</v>
      </c>
      <c r="K2" s="25" t="n">
        <v>11431</v>
      </c>
      <c r="L2" s="25" t="n">
        <v>7509</v>
      </c>
      <c r="M2" s="25" t="n">
        <v>9511</v>
      </c>
      <c r="N2" s="25" t="n">
        <v>13882</v>
      </c>
      <c r="O2" s="25" t="n">
        <v>20951</v>
      </c>
      <c r="P2" s="25" t="n">
        <v>20330</v>
      </c>
      <c r="Q2" s="25" t="n">
        <v>33966</v>
      </c>
    </row>
    <row r="3" customFormat="false" ht="15" hidden="false" customHeight="false" outlineLevel="0" collapsed="false">
      <c r="A3" s="0" t="s">
        <v>3</v>
      </c>
      <c r="B3" s="25" t="n">
        <v>271</v>
      </c>
      <c r="C3" s="89" t="n">
        <v>917.5</v>
      </c>
      <c r="D3" s="89" t="n">
        <v>1940.7</v>
      </c>
      <c r="E3" s="89" t="n">
        <v>3095.7</v>
      </c>
      <c r="F3" s="89" t="n">
        <v>947.2</v>
      </c>
      <c r="G3" s="25" t="n">
        <v>2004</v>
      </c>
      <c r="H3" s="90" t="n">
        <f aca="false">(G3+I3)/2</f>
        <v>3948.5</v>
      </c>
      <c r="I3" s="25" t="n">
        <v>5893</v>
      </c>
      <c r="J3" s="25" t="n">
        <v>7679</v>
      </c>
      <c r="K3" s="25" t="n">
        <v>10892</v>
      </c>
      <c r="L3" s="25" t="n">
        <v>7265</v>
      </c>
      <c r="M3" s="25" t="n">
        <v>8726</v>
      </c>
      <c r="N3" s="25" t="n">
        <v>11564</v>
      </c>
      <c r="O3" s="25" t="n">
        <v>17514</v>
      </c>
      <c r="P3" s="25" t="n">
        <v>17089</v>
      </c>
      <c r="Q3" s="25" t="n">
        <v>24806</v>
      </c>
    </row>
    <row r="4" customFormat="false" ht="15" hidden="false" customHeight="false" outlineLevel="0" collapsed="false">
      <c r="A4" s="0" t="s">
        <v>4</v>
      </c>
      <c r="B4" s="25" t="n">
        <v>269</v>
      </c>
      <c r="C4" s="89" t="n">
        <v>1482.8</v>
      </c>
      <c r="D4" s="89" t="n">
        <v>4137.2</v>
      </c>
      <c r="E4" s="89" t="n">
        <v>4870.5</v>
      </c>
      <c r="F4" s="89" t="n">
        <v>805.2</v>
      </c>
      <c r="G4" s="25" t="n">
        <v>2638</v>
      </c>
      <c r="H4" s="90" t="n">
        <f aca="false">(G4+I4)/2</f>
        <v>4925.5</v>
      </c>
      <c r="I4" s="25" t="n">
        <v>7213</v>
      </c>
      <c r="J4" s="25" t="n">
        <v>10205</v>
      </c>
      <c r="K4" s="25" t="n">
        <v>13409</v>
      </c>
      <c r="L4" s="25" t="n">
        <v>8393</v>
      </c>
      <c r="M4" s="25" t="n">
        <v>11034</v>
      </c>
      <c r="N4" s="25" t="n">
        <v>15162</v>
      </c>
      <c r="O4" s="25" t="n">
        <v>22125</v>
      </c>
      <c r="P4" s="25" t="n">
        <v>21816</v>
      </c>
      <c r="Q4" s="25" t="n">
        <v>30428</v>
      </c>
    </row>
    <row r="5" customFormat="false" ht="15" hidden="false" customHeight="false" outlineLevel="0" collapsed="false">
      <c r="A5" s="0" t="s">
        <v>5</v>
      </c>
      <c r="B5" s="25" t="n">
        <v>647</v>
      </c>
      <c r="C5" s="89" t="n">
        <v>2474.8</v>
      </c>
      <c r="D5" s="89" t="n">
        <v>5442</v>
      </c>
      <c r="E5" s="89" t="n">
        <v>7160.1</v>
      </c>
      <c r="F5" s="89" t="n">
        <v>1856.6</v>
      </c>
      <c r="G5" s="25" t="n">
        <v>4594</v>
      </c>
      <c r="H5" s="0" t="n">
        <f aca="false">(G5+I5)/2</f>
        <v>8373</v>
      </c>
      <c r="I5" s="25" t="n">
        <v>12152</v>
      </c>
      <c r="J5" s="25" t="n">
        <v>17666</v>
      </c>
      <c r="K5" s="25" t="n">
        <v>23747</v>
      </c>
      <c r="L5" s="25" t="n">
        <v>16179</v>
      </c>
      <c r="M5" s="25" t="n">
        <v>19960</v>
      </c>
      <c r="N5" s="25" t="n">
        <v>25170</v>
      </c>
      <c r="O5" s="25" t="n">
        <v>37919</v>
      </c>
      <c r="P5" s="25" t="n">
        <v>37320</v>
      </c>
      <c r="Q5" s="25" t="n">
        <v>55496</v>
      </c>
    </row>
    <row r="6" customFormat="false" ht="15" hidden="false" customHeight="false" outlineLevel="0" collapsed="false">
      <c r="A6" s="0" t="s">
        <v>6</v>
      </c>
      <c r="B6" s="25" t="n">
        <v>89</v>
      </c>
      <c r="C6" s="89" t="n">
        <v>642.7</v>
      </c>
      <c r="D6" s="89" t="n">
        <v>1871</v>
      </c>
      <c r="E6" s="89" t="n">
        <v>2500.7</v>
      </c>
      <c r="F6" s="89" t="n">
        <v>675</v>
      </c>
      <c r="G6" s="25" t="n">
        <v>1532</v>
      </c>
      <c r="H6" s="0" t="n">
        <f aca="false">(G6+I6)/2</f>
        <v>3178.5</v>
      </c>
      <c r="I6" s="25" t="n">
        <v>4825</v>
      </c>
      <c r="J6" s="25" t="n">
        <v>6842</v>
      </c>
      <c r="K6" s="25" t="n">
        <v>9679</v>
      </c>
      <c r="L6" s="25" t="n">
        <v>6184</v>
      </c>
      <c r="M6" s="25" t="n">
        <v>6664</v>
      </c>
      <c r="N6" s="25" t="n">
        <v>9113</v>
      </c>
      <c r="O6" s="25" t="n">
        <v>13305</v>
      </c>
      <c r="P6" s="25" t="n">
        <v>12454</v>
      </c>
      <c r="Q6" s="25" t="n">
        <v>17723</v>
      </c>
    </row>
    <row r="7" customFormat="false" ht="15" hidden="false" customHeight="false" outlineLevel="0" collapsed="false">
      <c r="A7" s="0" t="s">
        <v>7</v>
      </c>
      <c r="B7" s="25" t="n">
        <v>434</v>
      </c>
      <c r="C7" s="89" t="n">
        <v>1106.1</v>
      </c>
      <c r="D7" s="89" t="n">
        <v>2574.3</v>
      </c>
      <c r="E7" s="89" t="n">
        <v>4309.1</v>
      </c>
      <c r="F7" s="89" t="n">
        <v>1438.6</v>
      </c>
      <c r="G7" s="25" t="n">
        <v>2992</v>
      </c>
      <c r="H7" s="0" t="n">
        <f aca="false">(G7+I7)/2</f>
        <v>5618</v>
      </c>
      <c r="I7" s="25" t="n">
        <v>8244</v>
      </c>
      <c r="J7" s="25" t="n">
        <v>12120</v>
      </c>
      <c r="K7" s="25" t="n">
        <v>15135</v>
      </c>
      <c r="L7" s="25" t="n">
        <v>8907</v>
      </c>
      <c r="M7" s="25" t="n">
        <v>11893</v>
      </c>
      <c r="N7" s="25" t="n">
        <v>16468</v>
      </c>
      <c r="O7" s="25" t="n">
        <v>24828</v>
      </c>
      <c r="P7" s="25" t="n">
        <v>23300</v>
      </c>
      <c r="Q7" s="25" t="n">
        <v>31704</v>
      </c>
    </row>
    <row r="8" customFormat="false" ht="15" hidden="false" customHeight="false" outlineLevel="0" collapsed="false">
      <c r="A8" s="0" t="s">
        <v>8</v>
      </c>
      <c r="B8" s="25" t="n">
        <v>125</v>
      </c>
      <c r="C8" s="89" t="n">
        <v>462.2</v>
      </c>
      <c r="D8" s="89" t="n">
        <v>1446.3</v>
      </c>
      <c r="E8" s="89" t="n">
        <v>1793.8</v>
      </c>
      <c r="F8" s="89" t="n">
        <v>543.1</v>
      </c>
      <c r="G8" s="25" t="n">
        <v>1394</v>
      </c>
      <c r="H8" s="90" t="n">
        <f aca="false">(G8+I8)/2</f>
        <v>2531.5</v>
      </c>
      <c r="I8" s="25" t="n">
        <v>3669</v>
      </c>
      <c r="J8" s="25" t="n">
        <v>4851</v>
      </c>
      <c r="K8" s="25" t="n">
        <v>6879</v>
      </c>
      <c r="L8" s="25" t="n">
        <v>4407</v>
      </c>
      <c r="M8" s="25" t="n">
        <v>5019</v>
      </c>
      <c r="N8" s="25" t="n">
        <v>6663</v>
      </c>
      <c r="O8" s="25" t="n">
        <v>9692</v>
      </c>
      <c r="P8" s="25" t="n">
        <v>9330</v>
      </c>
      <c r="Q8" s="25" t="n">
        <v>13507</v>
      </c>
    </row>
    <row r="9" customFormat="false" ht="15" hidden="false" customHeight="false" outlineLevel="0" collapsed="false">
      <c r="A9" s="0" t="s">
        <v>9</v>
      </c>
      <c r="B9" s="25" t="n">
        <v>653</v>
      </c>
      <c r="C9" s="89" t="n">
        <v>1105.6</v>
      </c>
      <c r="D9" s="89" t="n">
        <v>2543.9</v>
      </c>
      <c r="E9" s="89" t="n">
        <v>3575</v>
      </c>
      <c r="F9" s="89" t="n">
        <v>1055.9</v>
      </c>
      <c r="G9" s="25" t="n">
        <v>2676</v>
      </c>
      <c r="H9" s="90" t="n">
        <f aca="false">(G9+I9)/2</f>
        <v>4399.5</v>
      </c>
      <c r="I9" s="25" t="n">
        <v>6123</v>
      </c>
      <c r="J9" s="25" t="n">
        <v>8401</v>
      </c>
      <c r="K9" s="25" t="n">
        <v>11358</v>
      </c>
      <c r="L9" s="25" t="n">
        <v>6552</v>
      </c>
      <c r="M9" s="25" t="n">
        <v>8778</v>
      </c>
      <c r="N9" s="25" t="n">
        <v>11242</v>
      </c>
      <c r="O9" s="25" t="n">
        <v>17023</v>
      </c>
      <c r="P9" s="25" t="n">
        <v>16289</v>
      </c>
      <c r="Q9" s="25" t="n">
        <v>23563</v>
      </c>
    </row>
    <row r="10" customFormat="false" ht="15" hidden="false" customHeight="false" outlineLevel="0" collapsed="false">
      <c r="A10" s="0" t="s">
        <v>10</v>
      </c>
      <c r="B10" s="25" t="n">
        <v>385</v>
      </c>
      <c r="C10" s="89" t="n">
        <v>788.8</v>
      </c>
      <c r="D10" s="89" t="n">
        <v>2608.8</v>
      </c>
      <c r="E10" s="89" t="n">
        <v>3550.4</v>
      </c>
      <c r="F10" s="89" t="n">
        <v>1409.2</v>
      </c>
      <c r="G10" s="25" t="n">
        <v>2498</v>
      </c>
      <c r="H10" s="0" t="n">
        <f aca="false">(G10+I10)/2</f>
        <v>4366</v>
      </c>
      <c r="I10" s="25" t="n">
        <v>6234</v>
      </c>
      <c r="J10" s="25" t="n">
        <v>7642</v>
      </c>
      <c r="K10" s="25" t="n">
        <v>10075</v>
      </c>
      <c r="L10" s="25" t="n">
        <v>6825</v>
      </c>
      <c r="M10" s="25" t="n">
        <v>8766</v>
      </c>
      <c r="N10" s="25" t="n">
        <v>11237</v>
      </c>
      <c r="O10" s="25" t="n">
        <v>16390</v>
      </c>
      <c r="P10" s="25" t="n">
        <v>16158</v>
      </c>
      <c r="Q10" s="25" t="n">
        <v>24550</v>
      </c>
    </row>
    <row r="11" customFormat="false" ht="15" hidden="false" customHeight="false" outlineLevel="0" collapsed="false">
      <c r="A11" s="0" t="s">
        <v>11</v>
      </c>
      <c r="B11" s="25" t="n">
        <v>2110</v>
      </c>
      <c r="C11" s="89" t="n">
        <v>7853.2</v>
      </c>
      <c r="D11" s="89" t="n">
        <v>18586.7</v>
      </c>
      <c r="E11" s="89" t="n">
        <v>36298.9</v>
      </c>
      <c r="F11" s="89" t="n">
        <v>8165.8</v>
      </c>
      <c r="G11" s="25" t="n">
        <v>24766</v>
      </c>
      <c r="H11" s="0" t="n">
        <f aca="false">(G11+I11)/2</f>
        <v>50015</v>
      </c>
      <c r="I11" s="25" t="n">
        <v>75264</v>
      </c>
      <c r="J11" s="25" t="n">
        <v>101533</v>
      </c>
      <c r="K11" s="25" t="n">
        <v>152572</v>
      </c>
      <c r="L11" s="25" t="n">
        <v>97785</v>
      </c>
      <c r="M11" s="25" t="n">
        <v>114489</v>
      </c>
      <c r="N11" s="25" t="n">
        <v>159892</v>
      </c>
      <c r="O11" s="25" t="n">
        <v>252865</v>
      </c>
      <c r="P11" s="25" t="n">
        <v>250479</v>
      </c>
      <c r="Q11" s="25" t="n">
        <v>367577</v>
      </c>
    </row>
    <row r="12" customFormat="false" ht="15" hidden="false" customHeight="false" outlineLevel="0" collapsed="false">
      <c r="A12" s="0" t="s">
        <v>12</v>
      </c>
      <c r="B12" s="25" t="n">
        <v>137</v>
      </c>
      <c r="C12" s="89" t="n">
        <v>451.2</v>
      </c>
      <c r="D12" s="89" t="n">
        <v>1409</v>
      </c>
      <c r="E12" s="89" t="n">
        <v>1774</v>
      </c>
      <c r="F12" s="89" t="n">
        <v>523.8</v>
      </c>
      <c r="G12" s="25" t="n">
        <v>1178</v>
      </c>
      <c r="H12" s="0" t="n">
        <f aca="false">(G12+I12)/2</f>
        <v>2418</v>
      </c>
      <c r="I12" s="25" t="n">
        <v>3658</v>
      </c>
      <c r="J12" s="25" t="n">
        <v>5451</v>
      </c>
      <c r="K12" s="25" t="n">
        <v>7115</v>
      </c>
      <c r="L12" s="25" t="n">
        <v>5083</v>
      </c>
      <c r="M12" s="25" t="n">
        <v>6572</v>
      </c>
      <c r="N12" s="25" t="n">
        <v>9271</v>
      </c>
      <c r="O12" s="25" t="n">
        <v>13172</v>
      </c>
      <c r="P12" s="25" t="n">
        <v>12557</v>
      </c>
      <c r="Q12" s="25" t="n">
        <v>18763</v>
      </c>
    </row>
    <row r="13" customFormat="false" ht="15" hidden="false" customHeight="false" outlineLevel="0" collapsed="false">
      <c r="A13" s="0" t="s">
        <v>13</v>
      </c>
      <c r="B13" s="25" t="n">
        <v>429</v>
      </c>
      <c r="C13" s="89" t="n">
        <v>1420.9</v>
      </c>
      <c r="D13" s="89" t="n">
        <v>3479.7</v>
      </c>
      <c r="E13" s="89" t="n">
        <v>4230.7</v>
      </c>
      <c r="F13" s="89" t="n">
        <v>1158.6</v>
      </c>
      <c r="G13" s="25" t="n">
        <v>3295</v>
      </c>
      <c r="H13" s="0" t="n">
        <f aca="false">(G13+I13)/2</f>
        <v>5223</v>
      </c>
      <c r="I13" s="25" t="n">
        <v>7151</v>
      </c>
      <c r="J13" s="25" t="n">
        <v>9599</v>
      </c>
      <c r="K13" s="25" t="n">
        <v>13916</v>
      </c>
      <c r="L13" s="25" t="n">
        <v>8766</v>
      </c>
      <c r="M13" s="25" t="n">
        <v>11308</v>
      </c>
      <c r="N13" s="25" t="n">
        <v>15398</v>
      </c>
      <c r="O13" s="25" t="n">
        <v>22399</v>
      </c>
      <c r="P13" s="25" t="n">
        <v>21183</v>
      </c>
      <c r="Q13" s="25" t="n">
        <v>30417</v>
      </c>
    </row>
    <row r="14" customFormat="false" ht="15" hidden="false" customHeight="false" outlineLevel="0" collapsed="false">
      <c r="A14" s="0" t="s">
        <v>14</v>
      </c>
      <c r="B14" s="25" t="n">
        <v>433</v>
      </c>
      <c r="C14" s="89" t="n">
        <v>1266.1</v>
      </c>
      <c r="D14" s="89" t="n">
        <v>2817.6</v>
      </c>
      <c r="E14" s="89" t="n">
        <v>4452.1</v>
      </c>
      <c r="F14" s="89" t="n">
        <v>1459.2</v>
      </c>
      <c r="G14" s="25" t="n">
        <v>2877</v>
      </c>
      <c r="H14" s="0" t="n">
        <f aca="false">(G14+I14)/2</f>
        <v>4838</v>
      </c>
      <c r="I14" s="25" t="n">
        <v>6799</v>
      </c>
      <c r="J14" s="25" t="n">
        <v>8478</v>
      </c>
      <c r="K14" s="25" t="n">
        <v>11192</v>
      </c>
      <c r="L14" s="25" t="n">
        <v>6728</v>
      </c>
      <c r="M14" s="25" t="n">
        <v>8225</v>
      </c>
      <c r="N14" s="25" t="n">
        <v>10704</v>
      </c>
      <c r="O14" s="25" t="n">
        <v>15353</v>
      </c>
      <c r="P14" s="25" t="n">
        <v>14732</v>
      </c>
      <c r="Q14" s="25" t="n">
        <v>20827</v>
      </c>
    </row>
    <row r="15" customFormat="false" ht="15" hidden="false" customHeight="false" outlineLevel="0" collapsed="false">
      <c r="A15" s="0" t="s">
        <v>15</v>
      </c>
      <c r="B15" s="25" t="n">
        <v>226</v>
      </c>
      <c r="C15" s="89" t="n">
        <v>438.2</v>
      </c>
      <c r="D15" s="89" t="n">
        <v>1214.7</v>
      </c>
      <c r="E15" s="89" t="n">
        <v>2006.9</v>
      </c>
      <c r="F15" s="89" t="n">
        <v>552.2</v>
      </c>
      <c r="G15" s="25" t="n">
        <v>1697</v>
      </c>
      <c r="H15" s="90" t="n">
        <f aca="false">(G15+I15)/2</f>
        <v>3028.5</v>
      </c>
      <c r="I15" s="25" t="n">
        <v>4360</v>
      </c>
      <c r="J15" s="25" t="n">
        <v>6497</v>
      </c>
      <c r="K15" s="25" t="n">
        <v>8871</v>
      </c>
      <c r="L15" s="25" t="n">
        <v>5847</v>
      </c>
      <c r="M15" s="25" t="n">
        <v>7215</v>
      </c>
      <c r="N15" s="25" t="n">
        <v>9705</v>
      </c>
      <c r="O15" s="25" t="n">
        <v>15022</v>
      </c>
      <c r="P15" s="25" t="n">
        <v>14376</v>
      </c>
      <c r="Q15" s="25" t="n">
        <v>20045</v>
      </c>
    </row>
    <row r="16" customFormat="false" ht="15" hidden="false" customHeight="false" outlineLevel="0" collapsed="false">
      <c r="A16" s="0" t="s">
        <v>16</v>
      </c>
      <c r="B16" s="25" t="n">
        <v>503</v>
      </c>
      <c r="C16" s="89" t="n">
        <v>1682.1</v>
      </c>
      <c r="D16" s="89" t="n">
        <v>3654.5</v>
      </c>
      <c r="E16" s="89" t="n">
        <v>5115.4</v>
      </c>
      <c r="F16" s="89" t="n">
        <v>1733.9</v>
      </c>
      <c r="G16" s="25" t="n">
        <v>4086</v>
      </c>
      <c r="H16" s="90" t="n">
        <f aca="false">(G16+I16)/2</f>
        <v>6860.5</v>
      </c>
      <c r="I16" s="25" t="n">
        <v>9635</v>
      </c>
      <c r="J16" s="25" t="n">
        <v>11185</v>
      </c>
      <c r="K16" s="25" t="n">
        <v>14973</v>
      </c>
      <c r="L16" s="25" t="n">
        <v>9039</v>
      </c>
      <c r="M16" s="25" t="n">
        <v>12034</v>
      </c>
      <c r="N16" s="25" t="n">
        <v>16772</v>
      </c>
      <c r="O16" s="25" t="n">
        <v>24998</v>
      </c>
      <c r="P16" s="25" t="n">
        <v>24313</v>
      </c>
      <c r="Q16" s="25" t="n">
        <v>33552</v>
      </c>
    </row>
    <row r="17" customFormat="false" ht="15" hidden="false" customHeight="false" outlineLevel="0" collapsed="false">
      <c r="A17" s="0" t="s">
        <v>17</v>
      </c>
      <c r="B17" s="25" t="n">
        <v>440</v>
      </c>
      <c r="C17" s="89" t="n">
        <v>1263.6</v>
      </c>
      <c r="D17" s="89" t="n">
        <v>3218.5</v>
      </c>
      <c r="E17" s="89" t="n">
        <v>5854.8</v>
      </c>
      <c r="F17" s="89" t="n">
        <v>1585.8</v>
      </c>
      <c r="G17" s="25" t="n">
        <v>3167</v>
      </c>
      <c r="H17" s="0" t="n">
        <f aca="false">(G17+I17)/2</f>
        <v>6338</v>
      </c>
      <c r="I17" s="25" t="n">
        <v>9509</v>
      </c>
      <c r="J17" s="25" t="n">
        <v>12506</v>
      </c>
      <c r="K17" s="25" t="n">
        <v>16457</v>
      </c>
      <c r="L17" s="25" t="n">
        <v>10563</v>
      </c>
      <c r="M17" s="25" t="n">
        <v>13339</v>
      </c>
      <c r="N17" s="25" t="n">
        <v>18444</v>
      </c>
      <c r="O17" s="25" t="n">
        <v>27554</v>
      </c>
      <c r="P17" s="25" t="n">
        <v>26393</v>
      </c>
      <c r="Q17" s="25" t="n">
        <v>37572</v>
      </c>
    </row>
    <row r="18" customFormat="false" ht="15" hidden="false" customHeight="false" outlineLevel="0" collapsed="false">
      <c r="A18" s="0" t="s">
        <v>18</v>
      </c>
      <c r="B18" s="25" t="n">
        <v>537</v>
      </c>
      <c r="C18" s="89" t="n">
        <v>1644.7</v>
      </c>
      <c r="D18" s="89" t="n">
        <v>3673.9</v>
      </c>
      <c r="E18" s="89" t="n">
        <v>4991.4</v>
      </c>
      <c r="F18" s="89" t="n">
        <v>1334.5</v>
      </c>
      <c r="G18" s="25" t="n">
        <v>2971</v>
      </c>
      <c r="H18" s="0" t="n">
        <f aca="false">(G18+I18)/2</f>
        <v>5399</v>
      </c>
      <c r="I18" s="25" t="n">
        <v>7827</v>
      </c>
      <c r="J18" s="25" t="n">
        <v>10744</v>
      </c>
      <c r="K18" s="25" t="n">
        <v>14057</v>
      </c>
      <c r="L18" s="25" t="n">
        <v>8728</v>
      </c>
      <c r="M18" s="25" t="n">
        <v>10113</v>
      </c>
      <c r="N18" s="25" t="n">
        <v>13576</v>
      </c>
      <c r="O18" s="25" t="n">
        <v>19594</v>
      </c>
      <c r="P18" s="25" t="n">
        <v>18857</v>
      </c>
      <c r="Q18" s="25" t="n">
        <v>26673</v>
      </c>
    </row>
    <row r="19" customFormat="false" ht="15" hidden="false" customHeight="false" outlineLevel="0" collapsed="false">
      <c r="A19" s="0" t="s">
        <v>19</v>
      </c>
      <c r="B19" s="25" t="n">
        <v>3670</v>
      </c>
      <c r="C19" s="89" t="n">
        <v>14438.4</v>
      </c>
      <c r="D19" s="89" t="n">
        <v>30148.7</v>
      </c>
      <c r="E19" s="89" t="n">
        <v>61085.7</v>
      </c>
      <c r="F19" s="89" t="n">
        <v>16910.8</v>
      </c>
      <c r="G19" s="25" t="n">
        <v>42554</v>
      </c>
      <c r="H19" s="90" t="n">
        <f aca="false">(G19+I19)/2</f>
        <v>79652.5</v>
      </c>
      <c r="I19" s="25" t="n">
        <v>116751</v>
      </c>
      <c r="J19" s="25" t="n">
        <v>152618</v>
      </c>
      <c r="K19" s="25" t="n">
        <v>180410</v>
      </c>
      <c r="L19" s="25" t="n">
        <v>119127</v>
      </c>
      <c r="M19" s="25" t="n">
        <v>186167</v>
      </c>
      <c r="N19" s="25" t="n">
        <v>255496</v>
      </c>
      <c r="O19" s="25" t="n">
        <v>387046</v>
      </c>
      <c r="P19" s="25" t="n">
        <v>406859</v>
      </c>
      <c r="Q19" s="25" t="n">
        <v>656161</v>
      </c>
    </row>
    <row r="20" customFormat="false" ht="15" hidden="false" customHeight="false" outlineLevel="0" collapsed="false">
      <c r="A20" s="0" t="s">
        <v>20</v>
      </c>
      <c r="B20" s="25" t="n">
        <v>428</v>
      </c>
      <c r="C20" s="89" t="n">
        <v>1229.7</v>
      </c>
      <c r="D20" s="89" t="n">
        <v>2371.4</v>
      </c>
      <c r="E20" s="89" t="n">
        <v>3753.4</v>
      </c>
      <c r="F20" s="89" t="n">
        <v>1227.3</v>
      </c>
      <c r="G20" s="25" t="n">
        <v>1925</v>
      </c>
      <c r="H20" s="0" t="n">
        <f aca="false">(G20+I20)/2</f>
        <v>3471</v>
      </c>
      <c r="I20" s="25" t="n">
        <v>5017</v>
      </c>
      <c r="J20" s="25" t="n">
        <v>6245</v>
      </c>
      <c r="K20" s="25" t="n">
        <v>8337</v>
      </c>
      <c r="L20" s="25" t="n">
        <v>5433</v>
      </c>
      <c r="M20" s="25" t="n">
        <v>6377</v>
      </c>
      <c r="N20" s="25" t="n">
        <v>8191</v>
      </c>
      <c r="O20" s="25" t="n">
        <v>12643</v>
      </c>
      <c r="P20" s="25" t="n">
        <v>11761</v>
      </c>
      <c r="Q20" s="25" t="n">
        <v>18138</v>
      </c>
    </row>
    <row r="21" customFormat="false" ht="15" hidden="false" customHeight="false" outlineLevel="0" collapsed="false">
      <c r="A21" s="0" t="s">
        <v>21</v>
      </c>
      <c r="B21" s="91" t="n">
        <v>1213</v>
      </c>
      <c r="C21" s="89" t="n">
        <v>4356.1</v>
      </c>
      <c r="D21" s="89" t="n">
        <v>4519.2</v>
      </c>
      <c r="E21" s="89" t="n">
        <v>5776.1</v>
      </c>
      <c r="F21" s="89" t="n">
        <v>2330.5</v>
      </c>
      <c r="G21" s="25" t="n">
        <v>4093</v>
      </c>
      <c r="H21" s="0" t="n">
        <f aca="false">(G21+I21)/2</f>
        <v>6677</v>
      </c>
      <c r="I21" s="25" t="n">
        <v>9261</v>
      </c>
      <c r="J21" s="25" t="n">
        <v>12937</v>
      </c>
      <c r="K21" s="25" t="n">
        <v>17269</v>
      </c>
      <c r="L21" s="25" t="n">
        <v>10677</v>
      </c>
      <c r="M21" s="25" t="n">
        <v>12106</v>
      </c>
      <c r="N21" s="25" t="n">
        <v>16173</v>
      </c>
      <c r="O21" s="25" t="n">
        <v>22328</v>
      </c>
      <c r="P21" s="25" t="n">
        <v>19786</v>
      </c>
      <c r="Q21" s="25" t="n">
        <v>28437</v>
      </c>
    </row>
    <row r="22" customFormat="false" ht="15" hidden="false" customHeight="false" outlineLevel="0" collapsed="false">
      <c r="A22" s="0" t="s">
        <v>22</v>
      </c>
      <c r="B22" s="25" t="n">
        <v>557</v>
      </c>
      <c r="C22" s="89" t="n">
        <v>1852</v>
      </c>
      <c r="D22" s="89" t="n">
        <v>3965.4</v>
      </c>
      <c r="E22" s="89" t="n">
        <v>6080.1</v>
      </c>
      <c r="F22" s="89" t="n">
        <v>2397.2</v>
      </c>
      <c r="G22" s="25" t="n">
        <v>4779</v>
      </c>
      <c r="H22" s="90" t="n">
        <f aca="false">(G22+I22)/2</f>
        <v>7584.5</v>
      </c>
      <c r="I22" s="25" t="n">
        <v>10390</v>
      </c>
      <c r="J22" s="25" t="n">
        <v>12810</v>
      </c>
      <c r="K22" s="25" t="n">
        <v>17934</v>
      </c>
      <c r="L22" s="25" t="n">
        <v>13281</v>
      </c>
      <c r="M22" s="25" t="n">
        <v>14881</v>
      </c>
      <c r="N22" s="25" t="n">
        <v>20708</v>
      </c>
      <c r="O22" s="25" t="n">
        <v>28905</v>
      </c>
      <c r="P22" s="25" t="n">
        <v>27365</v>
      </c>
      <c r="Q22" s="25" t="n">
        <v>39393</v>
      </c>
    </row>
    <row r="23" customFormat="false" ht="15" hidden="false" customHeight="false" outlineLevel="0" collapsed="false">
      <c r="A23" s="0" t="s">
        <v>23</v>
      </c>
      <c r="B23" s="25" t="n">
        <v>953</v>
      </c>
      <c r="C23" s="89" t="n">
        <v>2383.6</v>
      </c>
      <c r="D23" s="89" t="n">
        <v>4642.3</v>
      </c>
      <c r="E23" s="89" t="n">
        <v>6441.6</v>
      </c>
      <c r="F23" s="89" t="n">
        <v>1785.6</v>
      </c>
      <c r="G23" s="25" t="n">
        <v>3429</v>
      </c>
      <c r="H23" s="0" t="n">
        <f aca="false">(G23+I23)/2</f>
        <v>6547</v>
      </c>
      <c r="I23" s="25" t="n">
        <v>9665</v>
      </c>
      <c r="J23" s="25" t="n">
        <v>12934</v>
      </c>
      <c r="K23" s="25" t="n">
        <v>16247</v>
      </c>
      <c r="L23" s="25" t="n">
        <v>10070</v>
      </c>
      <c r="M23" s="25" t="n">
        <v>12605</v>
      </c>
      <c r="N23" s="25" t="n">
        <v>15776</v>
      </c>
      <c r="O23" s="25" t="n">
        <v>21557</v>
      </c>
      <c r="P23" s="25" t="n">
        <v>20818</v>
      </c>
      <c r="Q23" s="25" t="n">
        <v>31755</v>
      </c>
    </row>
    <row r="24" customFormat="false" ht="15" hidden="false" customHeight="false" outlineLevel="0" collapsed="false">
      <c r="A24" s="0" t="s">
        <v>24</v>
      </c>
      <c r="B24" s="25" t="n">
        <v>267</v>
      </c>
      <c r="C24" s="89" t="n">
        <v>1374.9</v>
      </c>
      <c r="D24" s="89" t="n">
        <v>2800.4</v>
      </c>
      <c r="E24" s="89" t="n">
        <v>3447.5</v>
      </c>
      <c r="F24" s="89" t="n">
        <v>879.2</v>
      </c>
      <c r="G24" s="25" t="n">
        <v>1395</v>
      </c>
      <c r="H24" s="90" t="n">
        <f aca="false">(G24+I24)/2</f>
        <v>2956.5</v>
      </c>
      <c r="I24" s="25" t="n">
        <v>4518</v>
      </c>
      <c r="J24" s="25" t="n">
        <v>6945</v>
      </c>
      <c r="K24" s="25" t="n">
        <v>10333</v>
      </c>
      <c r="L24" s="25" t="n">
        <v>6862</v>
      </c>
      <c r="M24" s="25" t="n">
        <v>8591</v>
      </c>
      <c r="N24" s="25" t="n">
        <v>12265</v>
      </c>
      <c r="O24" s="25" t="n">
        <v>18974</v>
      </c>
      <c r="P24" s="25" t="n">
        <v>18985</v>
      </c>
      <c r="Q24" s="25" t="n">
        <v>29079</v>
      </c>
    </row>
    <row r="25" customFormat="false" ht="15" hidden="false" customHeight="false" outlineLevel="0" collapsed="false">
      <c r="A25" s="0" t="s">
        <v>25</v>
      </c>
      <c r="B25" s="25" t="n">
        <v>362</v>
      </c>
      <c r="C25" s="89" t="n">
        <v>1359.2</v>
      </c>
      <c r="D25" s="89" t="n">
        <v>4309.5</v>
      </c>
      <c r="E25" s="89" t="n">
        <v>7058.5</v>
      </c>
      <c r="F25" s="89" t="n">
        <v>1396.6</v>
      </c>
      <c r="G25" s="25" t="n">
        <v>3333</v>
      </c>
      <c r="H25" s="90" t="n">
        <f aca="false">(G25+I25)/2</f>
        <v>7855.5</v>
      </c>
      <c r="I25" s="25" t="n">
        <v>12378</v>
      </c>
      <c r="J25" s="25" t="n">
        <v>16832</v>
      </c>
      <c r="K25" s="25" t="n">
        <v>22679</v>
      </c>
      <c r="L25" s="25" t="n">
        <v>16974</v>
      </c>
      <c r="M25" s="25" t="n">
        <v>22002</v>
      </c>
      <c r="N25" s="25" t="n">
        <v>31221</v>
      </c>
      <c r="O25" s="25" t="n">
        <v>48198</v>
      </c>
      <c r="P25" s="25" t="n">
        <v>46719</v>
      </c>
      <c r="Q25" s="25" t="n">
        <v>70938</v>
      </c>
    </row>
    <row r="26" customFormat="false" ht="15" hidden="false" customHeight="false" outlineLevel="0" collapsed="false">
      <c r="A26" s="0" t="s">
        <v>26</v>
      </c>
      <c r="B26" s="25" t="n">
        <v>177</v>
      </c>
      <c r="C26" s="89" t="n">
        <v>758.2</v>
      </c>
      <c r="D26" s="89" t="n">
        <v>2115.8</v>
      </c>
      <c r="E26" s="89" t="n">
        <v>3309.2</v>
      </c>
      <c r="F26" s="89" t="n">
        <v>896.6</v>
      </c>
      <c r="G26" s="25" t="n">
        <v>1752</v>
      </c>
      <c r="H26" s="0" t="n">
        <f aca="false">(G26+I26)/2</f>
        <v>3427</v>
      </c>
      <c r="I26" s="25" t="n">
        <v>5102</v>
      </c>
      <c r="J26" s="25" t="n">
        <v>7333</v>
      </c>
      <c r="K26" s="25" t="n">
        <v>11231</v>
      </c>
      <c r="L26" s="25" t="n">
        <v>8539</v>
      </c>
      <c r="M26" s="25" t="n">
        <v>9301</v>
      </c>
      <c r="N26" s="25" t="n">
        <v>11231</v>
      </c>
      <c r="O26" s="25" t="n">
        <v>15900</v>
      </c>
      <c r="P26" s="25" t="n">
        <v>15754</v>
      </c>
      <c r="Q26" s="25" t="n">
        <v>23572</v>
      </c>
    </row>
    <row r="27" customFormat="false" ht="15" hidden="false" customHeight="false" outlineLevel="0" collapsed="false">
      <c r="A27" s="0" t="s">
        <v>27</v>
      </c>
      <c r="B27" s="25" t="n">
        <v>300</v>
      </c>
      <c r="C27" s="89" t="n">
        <v>944.7</v>
      </c>
      <c r="D27" s="89" t="n">
        <v>2155.1</v>
      </c>
      <c r="E27" s="89" t="n">
        <v>2502.5</v>
      </c>
      <c r="F27" s="89" t="n">
        <v>636.4</v>
      </c>
      <c r="G27" s="25" t="n">
        <v>1341</v>
      </c>
      <c r="H27" s="0" t="n">
        <f aca="false">(G27+I27)/2</f>
        <v>2627</v>
      </c>
      <c r="I27" s="25" t="n">
        <v>3913</v>
      </c>
      <c r="J27" s="25" t="n">
        <v>4865</v>
      </c>
      <c r="K27" s="25" t="n">
        <v>6219</v>
      </c>
      <c r="L27" s="25" t="n">
        <v>4126</v>
      </c>
      <c r="M27" s="25" t="n">
        <v>5408</v>
      </c>
      <c r="N27" s="25" t="n">
        <v>6835</v>
      </c>
      <c r="O27" s="25" t="n">
        <v>10261</v>
      </c>
      <c r="P27" s="25" t="n">
        <v>9630</v>
      </c>
      <c r="Q27" s="25" t="n">
        <v>14327</v>
      </c>
    </row>
    <row r="28" customFormat="false" ht="15" hidden="false" customHeight="false" outlineLevel="0" collapsed="false">
      <c r="A28" s="0" t="s">
        <v>28</v>
      </c>
      <c r="B28" s="25" t="n">
        <v>93</v>
      </c>
      <c r="C28" s="89" t="n">
        <v>438.4</v>
      </c>
      <c r="D28" s="89" t="n">
        <v>1106.8</v>
      </c>
      <c r="E28" s="89" t="n">
        <v>1490.3</v>
      </c>
      <c r="F28" s="89" t="n">
        <v>377.5</v>
      </c>
      <c r="G28" s="25" t="n">
        <v>855</v>
      </c>
      <c r="H28" s="90" t="n">
        <f aca="false">(G28+I28)/2</f>
        <v>1940.5</v>
      </c>
      <c r="I28" s="25" t="n">
        <v>3026</v>
      </c>
      <c r="J28" s="25" t="n">
        <v>4385</v>
      </c>
      <c r="K28" s="25" t="n">
        <v>5897</v>
      </c>
      <c r="L28" s="25" t="n">
        <v>3990</v>
      </c>
      <c r="M28" s="25" t="n">
        <v>4668</v>
      </c>
      <c r="N28" s="25" t="n">
        <v>6103</v>
      </c>
      <c r="O28" s="25" t="n">
        <v>8862</v>
      </c>
      <c r="P28" s="25" t="n">
        <v>8634</v>
      </c>
      <c r="Q28" s="25" t="n">
        <v>12577</v>
      </c>
    </row>
    <row r="29" customFormat="false" ht="15" hidden="false" customHeight="false" outlineLevel="0" collapsed="false">
      <c r="A29" s="0" t="s">
        <v>29</v>
      </c>
      <c r="B29" s="25" t="n">
        <v>1347</v>
      </c>
      <c r="C29" s="89" t="n">
        <v>8669.4</v>
      </c>
      <c r="D29" s="89" t="n">
        <v>27264.2</v>
      </c>
      <c r="E29" s="89" t="n">
        <v>40578.8</v>
      </c>
      <c r="F29" s="89" t="n">
        <v>6978.9</v>
      </c>
      <c r="G29" s="25" t="n">
        <v>15819</v>
      </c>
      <c r="H29" s="0" t="n">
        <f aca="false">(G29+I29)/2</f>
        <v>33712</v>
      </c>
      <c r="I29" s="25" t="n">
        <v>51605</v>
      </c>
      <c r="J29" s="25" t="n">
        <v>66079</v>
      </c>
      <c r="K29" s="25" t="n">
        <v>95216</v>
      </c>
      <c r="L29" s="25" t="n">
        <v>66931</v>
      </c>
      <c r="M29" s="25" t="n">
        <v>93456</v>
      </c>
      <c r="N29" s="25" t="n">
        <v>129428</v>
      </c>
      <c r="O29" s="25" t="n">
        <v>200539</v>
      </c>
      <c r="P29" s="25" t="n">
        <v>200193</v>
      </c>
      <c r="Q29" s="25" t="n">
        <v>294285</v>
      </c>
    </row>
    <row r="30" customFormat="false" ht="15" hidden="false" customHeight="false" outlineLevel="0" collapsed="false">
      <c r="A30" s="0" t="s">
        <v>30</v>
      </c>
      <c r="B30" s="25" t="n">
        <v>79</v>
      </c>
      <c r="C30" s="89" t="n">
        <v>211.3</v>
      </c>
      <c r="D30" s="89" t="n">
        <v>610.1</v>
      </c>
      <c r="E30" s="89" t="n">
        <v>936.1</v>
      </c>
      <c r="F30" s="89" t="n">
        <v>217.4</v>
      </c>
      <c r="G30" s="25" t="n">
        <v>530</v>
      </c>
      <c r="H30" s="90" t="n">
        <f aca="false">(G30+I30)/2</f>
        <v>845.5</v>
      </c>
      <c r="I30" s="25" t="n">
        <v>1161</v>
      </c>
      <c r="J30" s="25" t="n">
        <v>2042</v>
      </c>
      <c r="K30" s="25" t="n">
        <v>2857</v>
      </c>
      <c r="L30" s="25" t="n">
        <v>2016</v>
      </c>
      <c r="M30" s="25" t="n">
        <v>2017</v>
      </c>
      <c r="N30" s="25" t="n">
        <v>2738</v>
      </c>
      <c r="O30" s="25" t="n">
        <v>4176</v>
      </c>
      <c r="P30" s="25" t="n">
        <v>4156</v>
      </c>
      <c r="Q30" s="25" t="n">
        <v>6282</v>
      </c>
    </row>
    <row r="31" customFormat="false" ht="15" hidden="false" customHeight="false" outlineLevel="0" collapsed="false">
      <c r="A31" s="0" t="s">
        <v>31</v>
      </c>
      <c r="B31" s="25" t="n">
        <v>102</v>
      </c>
      <c r="C31" s="89" t="n">
        <v>136.2</v>
      </c>
      <c r="D31" s="89" t="n">
        <v>338.8</v>
      </c>
      <c r="E31" s="89" t="n">
        <v>500.2</v>
      </c>
      <c r="F31" s="89" t="n">
        <v>126.8</v>
      </c>
      <c r="G31" s="25" t="n">
        <v>663</v>
      </c>
      <c r="H31" s="0" t="n">
        <f aca="false">(G31+I31)/2</f>
        <v>1150</v>
      </c>
      <c r="I31" s="25" t="n">
        <v>1637</v>
      </c>
      <c r="J31" s="25" t="n">
        <v>2286</v>
      </c>
      <c r="K31" s="25" t="n">
        <v>2957</v>
      </c>
      <c r="L31" s="25" t="n">
        <v>1812</v>
      </c>
      <c r="M31" s="25" t="n">
        <v>2210</v>
      </c>
      <c r="N31" s="25" t="n">
        <v>3329</v>
      </c>
      <c r="O31" s="25" t="n">
        <v>5332</v>
      </c>
      <c r="P31" s="25" t="n">
        <v>5385</v>
      </c>
      <c r="Q31" s="25" t="n">
        <v>7999</v>
      </c>
    </row>
    <row r="32" customFormat="false" ht="15" hidden="false" customHeight="false" outlineLevel="0" collapsed="false">
      <c r="A32" s="0" t="s">
        <v>32</v>
      </c>
      <c r="B32" s="71"/>
      <c r="C32" s="57"/>
      <c r="D32" s="57"/>
      <c r="E32" s="57"/>
      <c r="F32" s="57"/>
      <c r="G32" s="71"/>
      <c r="H32" s="57"/>
      <c r="I32" s="71"/>
      <c r="J32" s="71"/>
      <c r="K32" s="25" t="n">
        <v>50</v>
      </c>
      <c r="L32" s="25" t="n">
        <v>356</v>
      </c>
      <c r="M32" s="25" t="n">
        <v>1366</v>
      </c>
      <c r="N32" s="25" t="n">
        <v>2693</v>
      </c>
      <c r="O32" s="25" t="n">
        <v>6200</v>
      </c>
      <c r="P32" s="25" t="n">
        <v>8852</v>
      </c>
      <c r="Q32" s="25" t="n">
        <v>16310</v>
      </c>
    </row>
    <row r="33" customFormat="false" ht="15" hidden="false" customHeight="false" outlineLevel="0" collapsed="false">
      <c r="A33" s="0" t="s">
        <v>33</v>
      </c>
      <c r="B33" s="25" t="n">
        <v>1435</v>
      </c>
      <c r="C33" s="89" t="n">
        <v>4884.2</v>
      </c>
      <c r="D33" s="89" t="n">
        <v>14000.4</v>
      </c>
      <c r="E33" s="89" t="n">
        <v>18374</v>
      </c>
      <c r="F33" s="89" t="n">
        <v>4438.7</v>
      </c>
      <c r="G33" s="25" t="n">
        <v>9373</v>
      </c>
      <c r="H33" s="0" t="n">
        <f aca="false">(G33+I33)/2</f>
        <v>17777</v>
      </c>
      <c r="I33" s="25" t="n">
        <v>26181</v>
      </c>
      <c r="J33" s="25" t="n">
        <v>36125</v>
      </c>
      <c r="K33" s="25" t="n">
        <v>51037</v>
      </c>
      <c r="L33" s="25" t="n">
        <v>28948</v>
      </c>
      <c r="M33" s="25" t="n">
        <v>36827</v>
      </c>
      <c r="N33" s="25" t="n">
        <v>52393</v>
      </c>
      <c r="O33" s="25" t="n">
        <v>78522</v>
      </c>
      <c r="P33" s="25" t="n">
        <v>79289</v>
      </c>
      <c r="Q33" s="25" t="n">
        <v>120221</v>
      </c>
    </row>
    <row r="34" customFormat="false" ht="15" hidden="false" customHeight="false" outlineLevel="0" collapsed="false">
      <c r="A34" s="0" t="s">
        <v>34</v>
      </c>
      <c r="B34" s="25" t="n">
        <v>250</v>
      </c>
      <c r="C34" s="89" t="n">
        <v>1013.4</v>
      </c>
      <c r="D34" s="89" t="n">
        <v>2342.2</v>
      </c>
      <c r="E34" s="89" t="n">
        <v>2870.9</v>
      </c>
      <c r="F34" s="89" t="n">
        <v>1067.3</v>
      </c>
      <c r="G34" s="25" t="n">
        <v>2211</v>
      </c>
      <c r="H34" s="0" t="n">
        <f aca="false">(G34+I34)/2</f>
        <v>3630</v>
      </c>
      <c r="I34" s="25" t="n">
        <v>5049</v>
      </c>
      <c r="J34" s="25" t="n">
        <v>7638</v>
      </c>
      <c r="K34" s="25" t="n">
        <v>9835</v>
      </c>
      <c r="L34" s="25" t="n">
        <v>6244</v>
      </c>
      <c r="M34" s="25" t="n">
        <v>7187</v>
      </c>
      <c r="N34" s="25" t="n">
        <v>9336</v>
      </c>
      <c r="O34" s="25" t="n">
        <v>13617</v>
      </c>
      <c r="P34" s="25" t="n">
        <v>14018</v>
      </c>
      <c r="Q34" s="25" t="n">
        <v>19842</v>
      </c>
    </row>
    <row r="35" customFormat="false" ht="15" hidden="false" customHeight="false" outlineLevel="0" collapsed="false">
      <c r="A35" s="0" t="s">
        <v>35</v>
      </c>
      <c r="B35" s="25" t="n">
        <v>662</v>
      </c>
      <c r="C35" s="89" t="n">
        <v>2853.8</v>
      </c>
      <c r="D35" s="89" t="n">
        <v>8427.7</v>
      </c>
      <c r="E35" s="89" t="n">
        <v>8943.5</v>
      </c>
      <c r="F35" s="89" t="n">
        <v>2000.2</v>
      </c>
      <c r="G35" s="25" t="n">
        <v>5286</v>
      </c>
      <c r="H35" s="90" t="n">
        <f aca="false">(G35+I35)/2</f>
        <v>8773.5</v>
      </c>
      <c r="I35" s="25" t="n">
        <v>12261</v>
      </c>
      <c r="J35" s="25" t="n">
        <v>16066</v>
      </c>
      <c r="K35" s="25" t="n">
        <v>22405</v>
      </c>
      <c r="L35" s="25" t="n">
        <v>14741</v>
      </c>
      <c r="M35" s="25" t="n">
        <v>18004</v>
      </c>
      <c r="N35" s="25" t="n">
        <v>25116</v>
      </c>
      <c r="O35" s="25" t="n">
        <v>35656</v>
      </c>
      <c r="P35" s="25" t="n">
        <v>35778</v>
      </c>
      <c r="Q35" s="25" t="n">
        <v>50507</v>
      </c>
    </row>
    <row r="36" customFormat="false" ht="15" hidden="false" customHeight="false" outlineLevel="0" collapsed="false">
      <c r="A36" s="0" t="s">
        <v>36</v>
      </c>
      <c r="B36" s="25" t="n">
        <v>1498</v>
      </c>
      <c r="C36" s="89" t="n">
        <v>4082.6</v>
      </c>
      <c r="D36" s="89" t="n">
        <v>10953.7</v>
      </c>
      <c r="E36" s="89" t="n">
        <v>14950.1</v>
      </c>
      <c r="F36" s="89" t="n">
        <v>3373.4</v>
      </c>
      <c r="G36" s="25" t="n">
        <v>7691</v>
      </c>
      <c r="H36" s="0" t="n">
        <f aca="false">(G36+I36)/2</f>
        <v>13580</v>
      </c>
      <c r="I36" s="25" t="n">
        <v>19469</v>
      </c>
      <c r="J36" s="25" t="n">
        <v>27766</v>
      </c>
      <c r="K36" s="25" t="n">
        <v>39351</v>
      </c>
      <c r="L36" s="25" t="n">
        <v>24968</v>
      </c>
      <c r="M36" s="25" t="n">
        <v>30930</v>
      </c>
      <c r="N36" s="25" t="n">
        <v>42308</v>
      </c>
      <c r="O36" s="25" t="n">
        <v>62821</v>
      </c>
      <c r="P36" s="25" t="n">
        <v>60628</v>
      </c>
      <c r="Q36" s="25" t="n">
        <v>88376</v>
      </c>
    </row>
    <row r="37" customFormat="false" ht="15" hidden="false" customHeight="false" outlineLevel="0" collapsed="false">
      <c r="A37" s="0" t="s">
        <v>37</v>
      </c>
      <c r="B37" s="71"/>
      <c r="C37" s="57"/>
      <c r="D37" s="57"/>
      <c r="E37" s="57"/>
      <c r="F37" s="57"/>
      <c r="G37" s="71"/>
      <c r="H37" s="57"/>
      <c r="I37" s="71"/>
      <c r="J37" s="71"/>
      <c r="K37" s="25" t="n">
        <v>16</v>
      </c>
      <c r="L37" s="25" t="n">
        <v>111</v>
      </c>
      <c r="M37" s="25" t="n">
        <v>469</v>
      </c>
      <c r="N37" s="25" t="n">
        <v>1010</v>
      </c>
      <c r="O37" s="25" t="n">
        <v>2150</v>
      </c>
      <c r="P37" s="25" t="n">
        <v>3011</v>
      </c>
      <c r="Q37" s="25" t="n">
        <v>5411</v>
      </c>
    </row>
    <row r="38" customFormat="false" ht="15" hidden="false" customHeight="false" outlineLevel="0" collapsed="false">
      <c r="A38" s="0" t="s">
        <v>38</v>
      </c>
      <c r="B38" s="25" t="n">
        <v>64</v>
      </c>
      <c r="C38" s="89" t="n">
        <v>122.3</v>
      </c>
      <c r="D38" s="89" t="n">
        <v>295.6</v>
      </c>
      <c r="E38" s="89" t="n">
        <v>719.9</v>
      </c>
      <c r="F38" s="89" t="n">
        <v>336.9</v>
      </c>
      <c r="G38" s="25" t="n">
        <v>635</v>
      </c>
      <c r="H38" s="0" t="n">
        <f aca="false">(G38+I38)/2</f>
        <v>2830</v>
      </c>
      <c r="I38" s="25" t="n">
        <v>5025</v>
      </c>
      <c r="J38" s="25" t="n">
        <v>4455</v>
      </c>
      <c r="K38" s="25" t="n">
        <v>4712</v>
      </c>
      <c r="L38" s="25" t="n">
        <v>3528</v>
      </c>
      <c r="M38" s="25" t="n">
        <v>4187</v>
      </c>
      <c r="N38" s="25" t="n">
        <v>6020</v>
      </c>
      <c r="O38" s="25" t="n">
        <v>9550</v>
      </c>
      <c r="P38" s="25" t="n">
        <v>11738</v>
      </c>
      <c r="Q38" s="25" t="n">
        <v>17272</v>
      </c>
    </row>
    <row r="39" customFormat="false" ht="15" hidden="false" customHeight="false" outlineLevel="0" collapsed="false">
      <c r="A39" s="0" t="s">
        <v>39</v>
      </c>
      <c r="B39" s="25" t="n">
        <v>22</v>
      </c>
      <c r="C39" s="89" t="n">
        <v>32.5</v>
      </c>
      <c r="D39" s="89" t="n">
        <v>33.9</v>
      </c>
      <c r="E39" s="89" t="n">
        <v>74</v>
      </c>
      <c r="F39" s="89" t="n">
        <v>20.8</v>
      </c>
      <c r="G39" s="25" t="n">
        <v>659</v>
      </c>
      <c r="H39" s="0" t="n">
        <f aca="false">(G39+I39)/2</f>
        <v>829</v>
      </c>
      <c r="I39" s="25" t="n">
        <v>999</v>
      </c>
      <c r="J39" s="25" t="n">
        <v>1221</v>
      </c>
      <c r="K39" s="25" t="n">
        <v>269</v>
      </c>
      <c r="L39" s="25" t="n">
        <v>128</v>
      </c>
      <c r="M39" s="25" t="n">
        <v>325</v>
      </c>
      <c r="N39" s="25" t="n">
        <v>309</v>
      </c>
      <c r="O39" s="25" t="n">
        <v>480</v>
      </c>
      <c r="P39" s="25" t="n">
        <v>397</v>
      </c>
      <c r="Q39" s="25" t="n">
        <v>1088</v>
      </c>
    </row>
    <row r="40" customFormat="false" ht="15" hidden="false" customHeight="false" outlineLevel="0" collapsed="false">
      <c r="A40" s="0" t="s">
        <v>40</v>
      </c>
      <c r="B40" s="25" t="n">
        <v>120</v>
      </c>
      <c r="C40" s="89" t="n">
        <v>577.3</v>
      </c>
      <c r="D40" s="89" t="n">
        <v>1136</v>
      </c>
      <c r="E40" s="89" t="n">
        <v>1494.1</v>
      </c>
      <c r="F40" s="89" t="n">
        <v>484.9</v>
      </c>
      <c r="G40" s="25" t="n">
        <v>788</v>
      </c>
      <c r="H40" s="90" t="n">
        <f aca="false">(G40+I40)/2</f>
        <v>2311.5</v>
      </c>
      <c r="I40" s="25" t="n">
        <v>3835</v>
      </c>
      <c r="J40" s="25" t="n">
        <v>3934</v>
      </c>
      <c r="K40" s="25" t="n">
        <v>3600</v>
      </c>
      <c r="L40" s="25" t="n">
        <v>2300</v>
      </c>
      <c r="M40" s="25" t="n">
        <v>2973</v>
      </c>
      <c r="N40" s="25" t="n">
        <v>4009</v>
      </c>
      <c r="O40" s="25" t="n">
        <v>5784</v>
      </c>
      <c r="P40" s="25" t="n">
        <v>6184</v>
      </c>
      <c r="Q40" s="25" t="n">
        <v>9025</v>
      </c>
    </row>
    <row r="41" customFormat="false" ht="15" hidden="false" customHeight="false" outlineLevel="0" collapsed="false">
      <c r="A41" s="0" t="s">
        <v>41</v>
      </c>
      <c r="B41" s="25" t="n">
        <v>41</v>
      </c>
      <c r="C41" s="89" t="n">
        <v>209.5</v>
      </c>
      <c r="D41" s="89" t="n">
        <v>304.6</v>
      </c>
      <c r="E41" s="89" t="n">
        <v>420</v>
      </c>
      <c r="F41" s="89" t="n">
        <v>151.7</v>
      </c>
      <c r="G41" s="25" t="n">
        <v>364</v>
      </c>
      <c r="H41" s="0" t="n">
        <f aca="false">(G41+I41)/2</f>
        <v>696</v>
      </c>
      <c r="I41" s="25" t="n">
        <v>1028</v>
      </c>
      <c r="J41" s="25" t="n">
        <v>1671</v>
      </c>
      <c r="K41" s="25" t="n">
        <v>2048</v>
      </c>
      <c r="L41" s="25" t="n">
        <v>1761</v>
      </c>
      <c r="M41" s="25" t="n">
        <v>1705</v>
      </c>
      <c r="N41" s="25" t="n">
        <v>2139</v>
      </c>
      <c r="O41" s="25" t="n">
        <v>3197</v>
      </c>
      <c r="P41" s="25" t="n">
        <v>3301</v>
      </c>
      <c r="Q41" s="25" t="n">
        <v>5121</v>
      </c>
    </row>
    <row r="42" customFormat="false" ht="15" hidden="false" customHeight="false" outlineLevel="0" collapsed="false">
      <c r="A42" s="0" t="s">
        <v>42</v>
      </c>
      <c r="B42" s="25" t="n">
        <v>276</v>
      </c>
      <c r="C42" s="89" t="n">
        <v>787.3</v>
      </c>
      <c r="D42" s="89" t="n">
        <v>1051.3</v>
      </c>
      <c r="E42" s="89" t="n">
        <v>424.9</v>
      </c>
      <c r="F42" s="89" t="n">
        <v>182.8</v>
      </c>
      <c r="G42" s="25" t="n">
        <v>525</v>
      </c>
      <c r="H42" s="0" t="n">
        <f aca="false">(G42+I42)/2</f>
        <v>1224</v>
      </c>
      <c r="I42" s="25" t="n">
        <v>1923</v>
      </c>
      <c r="J42" s="25" t="n">
        <v>3258</v>
      </c>
      <c r="K42" s="25" t="n">
        <v>4108</v>
      </c>
      <c r="L42" s="25" t="n">
        <v>2962</v>
      </c>
      <c r="M42" s="25" t="n">
        <v>3760</v>
      </c>
      <c r="N42" s="25" t="n">
        <v>4105</v>
      </c>
      <c r="O42" s="25" t="n">
        <v>5933</v>
      </c>
      <c r="P42" s="25" t="n">
        <v>6063</v>
      </c>
      <c r="Q42" s="25" t="n">
        <v>8978</v>
      </c>
    </row>
    <row r="43" customFormat="false" ht="15" hidden="false" customHeight="false" outlineLevel="0" collapsed="false">
      <c r="A43" s="0" t="s">
        <v>43</v>
      </c>
      <c r="B43" s="25" t="n">
        <v>4</v>
      </c>
      <c r="C43" s="89" t="n">
        <v>36.3</v>
      </c>
      <c r="D43" s="89" t="n">
        <v>19</v>
      </c>
      <c r="E43" s="89" t="n">
        <v>44.7</v>
      </c>
      <c r="F43" s="89" t="n">
        <v>12.4</v>
      </c>
      <c r="G43" s="25" t="n">
        <v>1190</v>
      </c>
      <c r="H43" s="0" t="n">
        <f aca="false">(G43+I43)/2</f>
        <v>661</v>
      </c>
      <c r="I43" s="25" t="n">
        <v>132</v>
      </c>
      <c r="J43" s="25" t="n">
        <v>206</v>
      </c>
      <c r="K43" s="25" t="n">
        <v>654</v>
      </c>
      <c r="L43" s="25" t="n">
        <v>637</v>
      </c>
      <c r="M43" s="25" t="n">
        <v>1018</v>
      </c>
      <c r="N43" s="25" t="n">
        <v>1149</v>
      </c>
      <c r="O43" s="25" t="n">
        <v>1919</v>
      </c>
      <c r="P43" s="25" t="n">
        <v>2576</v>
      </c>
      <c r="Q43" s="25" t="n">
        <v>5422</v>
      </c>
    </row>
    <row r="44" customFormat="false" ht="15" hidden="false" customHeight="false" outlineLevel="0" collapsed="false">
      <c r="A44" s="0" t="s">
        <v>44</v>
      </c>
      <c r="B44" s="25" t="n">
        <v>1009</v>
      </c>
      <c r="C44" s="89" t="n">
        <v>3403.7</v>
      </c>
      <c r="D44" s="89" t="n">
        <v>5088.7</v>
      </c>
      <c r="E44" s="89" t="n">
        <v>7445.3</v>
      </c>
      <c r="F44" s="89" t="n">
        <v>2425.8</v>
      </c>
      <c r="G44" s="25" t="n">
        <v>5645</v>
      </c>
      <c r="H44" s="0" t="n">
        <f aca="false">(G44+I44)/2</f>
        <v>9295</v>
      </c>
      <c r="I44" s="25" t="n">
        <v>12945</v>
      </c>
      <c r="J44" s="25" t="n">
        <v>15856</v>
      </c>
      <c r="K44" s="25" t="n">
        <v>21201</v>
      </c>
      <c r="L44" s="25" t="n">
        <v>14793</v>
      </c>
      <c r="M44" s="25" t="n">
        <v>17274</v>
      </c>
      <c r="N44" s="25" t="n">
        <v>22579</v>
      </c>
      <c r="O44" s="25" t="n">
        <v>33864</v>
      </c>
      <c r="P44" s="25" t="n">
        <v>32977</v>
      </c>
      <c r="Q44" s="25" t="n">
        <v>46550</v>
      </c>
    </row>
    <row r="45" customFormat="false" ht="15" hidden="false" customHeight="false" outlineLevel="0" collapsed="false">
      <c r="A45" s="0" t="s">
        <v>45</v>
      </c>
      <c r="B45" s="25" t="n">
        <v>5193</v>
      </c>
      <c r="C45" s="89" t="n">
        <v>10950.7</v>
      </c>
      <c r="D45" s="89" t="n">
        <v>15213</v>
      </c>
      <c r="E45" s="89" t="n">
        <v>16787.2</v>
      </c>
      <c r="F45" s="89" t="n">
        <v>3679.6</v>
      </c>
      <c r="G45" s="25" t="n">
        <v>10029</v>
      </c>
      <c r="H45" s="90" t="n">
        <f aca="false">(G45+I45)/2</f>
        <v>18543.5</v>
      </c>
      <c r="I45" s="25" t="n">
        <v>27058</v>
      </c>
      <c r="J45" s="25" t="n">
        <v>38192</v>
      </c>
      <c r="K45" s="25" t="n">
        <v>48663</v>
      </c>
      <c r="L45" s="25" t="n">
        <v>31885</v>
      </c>
      <c r="M45" s="25" t="n">
        <v>43864</v>
      </c>
      <c r="N45" s="25" t="n">
        <v>60909</v>
      </c>
      <c r="O45" s="25" t="n">
        <v>92720</v>
      </c>
      <c r="P45" s="25" t="n">
        <v>89114</v>
      </c>
      <c r="Q45" s="25" t="n">
        <v>126922</v>
      </c>
    </row>
    <row r="46" customFormat="false" ht="15" hidden="false" customHeight="false" outlineLevel="0" collapsed="false">
      <c r="A46" s="0" t="s">
        <v>46</v>
      </c>
      <c r="B46" s="25" t="n">
        <v>345</v>
      </c>
      <c r="C46" s="89" t="n">
        <v>921.8</v>
      </c>
      <c r="D46" s="89" t="n">
        <v>2105.1</v>
      </c>
      <c r="E46" s="89" t="n">
        <v>2287.8</v>
      </c>
      <c r="F46" s="89" t="n">
        <v>508.6</v>
      </c>
      <c r="G46" s="25" t="n">
        <v>1372</v>
      </c>
      <c r="H46" s="90" t="n">
        <f aca="false">(G46+I46)/2</f>
        <v>2562.5</v>
      </c>
      <c r="I46" s="25" t="n">
        <v>3753</v>
      </c>
      <c r="J46" s="25" t="n">
        <v>5329</v>
      </c>
      <c r="K46" s="25" t="n">
        <v>7606</v>
      </c>
      <c r="L46" s="25" t="n">
        <v>5263</v>
      </c>
      <c r="M46" s="25" t="n">
        <v>7101</v>
      </c>
      <c r="N46" s="25" t="n">
        <v>8574</v>
      </c>
      <c r="O46" s="25" t="n">
        <v>12213</v>
      </c>
      <c r="P46" s="25" t="n">
        <v>10776</v>
      </c>
      <c r="Q46" s="25" t="n">
        <v>15217</v>
      </c>
    </row>
    <row r="47" customFormat="false" ht="15" hidden="false" customHeight="false" outlineLevel="0" collapsed="false">
      <c r="A47" s="0" t="s">
        <v>47</v>
      </c>
      <c r="B47" s="25" t="n">
        <v>346</v>
      </c>
      <c r="C47" s="89" t="n">
        <v>940.2</v>
      </c>
      <c r="D47" s="89" t="n">
        <v>1720.3</v>
      </c>
      <c r="E47" s="89" t="n">
        <v>2883.7</v>
      </c>
      <c r="F47" s="89" t="n">
        <v>984.9</v>
      </c>
      <c r="G47" s="25" t="n">
        <v>1666</v>
      </c>
      <c r="H47" s="0" t="n">
        <f aca="false">(G47+I47)/2</f>
        <v>3005</v>
      </c>
      <c r="I47" s="25" t="n">
        <v>4344</v>
      </c>
      <c r="J47" s="25" t="n">
        <v>5660</v>
      </c>
      <c r="K47" s="25" t="n">
        <v>7783</v>
      </c>
      <c r="L47" s="25" t="n">
        <v>5006</v>
      </c>
      <c r="M47" s="25" t="n">
        <v>8225</v>
      </c>
      <c r="N47" s="25" t="n">
        <v>10406</v>
      </c>
      <c r="O47" s="25" t="n">
        <v>14239</v>
      </c>
      <c r="P47" s="25" t="n">
        <v>12282</v>
      </c>
      <c r="Q47" s="25" t="n">
        <v>17147</v>
      </c>
    </row>
    <row r="48" customFormat="false" ht="15" hidden="false" customHeight="false" outlineLevel="0" collapsed="false">
      <c r="A48" s="0" t="s">
        <v>48</v>
      </c>
      <c r="B48" s="25" t="n">
        <v>1906</v>
      </c>
      <c r="C48" s="89" t="n">
        <v>7889.6</v>
      </c>
      <c r="D48" s="89" t="n">
        <v>15997.3</v>
      </c>
      <c r="E48" s="89" t="n">
        <v>14045.2</v>
      </c>
      <c r="F48" s="89" t="n">
        <v>3417.5</v>
      </c>
      <c r="G48" s="25" t="n">
        <v>13662</v>
      </c>
      <c r="H48" s="90" t="n">
        <f aca="false">(G48+I48)/2</f>
        <v>22167.5</v>
      </c>
      <c r="I48" s="25" t="n">
        <v>30673</v>
      </c>
      <c r="J48" s="25" t="n">
        <v>38414</v>
      </c>
      <c r="K48" s="25" t="n">
        <v>52953</v>
      </c>
      <c r="L48" s="25" t="n">
        <v>37957</v>
      </c>
      <c r="M48" s="25" t="n">
        <v>49003</v>
      </c>
      <c r="N48" s="25" t="n">
        <v>66972</v>
      </c>
      <c r="O48" s="25" t="n">
        <v>95770</v>
      </c>
      <c r="P48" s="25" t="n">
        <v>90309</v>
      </c>
      <c r="Q48" s="25" t="n">
        <v>141674</v>
      </c>
    </row>
    <row r="49" customFormat="false" ht="15" hidden="false" customHeight="false" outlineLevel="0" collapsed="false">
      <c r="A49" s="0" t="s">
        <v>49</v>
      </c>
      <c r="B49" s="25" t="n">
        <v>1446</v>
      </c>
      <c r="C49" s="89" t="n">
        <v>5052.3</v>
      </c>
      <c r="D49" s="89" t="n">
        <v>6723.3</v>
      </c>
      <c r="E49" s="89" t="n">
        <v>6406.9</v>
      </c>
      <c r="F49" s="89" t="n">
        <v>3074.7</v>
      </c>
      <c r="G49" s="25" t="n">
        <v>5336</v>
      </c>
      <c r="H49" s="90" t="n">
        <f aca="false">(G49+I49)/2</f>
        <v>8507.5</v>
      </c>
      <c r="I49" s="25" t="n">
        <v>11679</v>
      </c>
      <c r="J49" s="25" t="n">
        <v>15508</v>
      </c>
      <c r="K49" s="25" t="n">
        <v>19904</v>
      </c>
      <c r="L49" s="25" t="n">
        <v>13431</v>
      </c>
      <c r="M49" s="25" t="n">
        <v>16465</v>
      </c>
      <c r="N49" s="25" t="n">
        <v>21039</v>
      </c>
      <c r="O49" s="25" t="n">
        <v>30466</v>
      </c>
      <c r="P49" s="25" t="n">
        <v>28812</v>
      </c>
      <c r="Q49" s="25" t="n">
        <v>45583</v>
      </c>
    </row>
    <row r="50" customFormat="false" ht="15" hidden="false" customHeight="false" outlineLevel="0" collapsed="false">
      <c r="A50" s="0" t="s">
        <v>50</v>
      </c>
      <c r="B50" s="25" t="n">
        <v>1277</v>
      </c>
      <c r="C50" s="89" t="n">
        <v>3311.4</v>
      </c>
      <c r="D50" s="89" t="n">
        <v>4459.6</v>
      </c>
      <c r="E50" s="89" t="n">
        <v>6353.1</v>
      </c>
      <c r="F50" s="89" t="n">
        <v>1833.1</v>
      </c>
      <c r="G50" s="25" t="n">
        <v>3495</v>
      </c>
      <c r="H50" s="90" t="n">
        <f aca="false">(G50+I50)/2</f>
        <v>6539.5</v>
      </c>
      <c r="I50" s="25" t="n">
        <v>9584</v>
      </c>
      <c r="J50" s="25" t="n">
        <v>13491</v>
      </c>
      <c r="K50" s="25" t="n">
        <v>19020</v>
      </c>
      <c r="L50" s="25" t="n">
        <v>11936</v>
      </c>
      <c r="M50" s="25" t="n">
        <v>15302</v>
      </c>
      <c r="N50" s="25" t="n">
        <v>21378</v>
      </c>
      <c r="O50" s="25" t="n">
        <v>29265</v>
      </c>
      <c r="P50" s="25" t="n">
        <v>26372</v>
      </c>
      <c r="Q50" s="25" t="n">
        <v>40145</v>
      </c>
    </row>
    <row r="51" customFormat="false" ht="15" hidden="false" customHeight="false" outlineLevel="0" collapsed="false">
      <c r="A51" s="0" t="s">
        <v>51</v>
      </c>
      <c r="B51" s="25" t="n">
        <v>2229</v>
      </c>
      <c r="C51" s="89" t="n">
        <v>6933.9</v>
      </c>
      <c r="D51" s="89" t="n">
        <v>14192.9</v>
      </c>
      <c r="E51" s="89" t="n">
        <v>17751.8</v>
      </c>
      <c r="F51" s="89" t="n">
        <v>5329.2</v>
      </c>
      <c r="G51" s="25" t="n">
        <v>9654</v>
      </c>
      <c r="H51" s="90" t="n">
        <f aca="false">(G51+I51)/2</f>
        <v>15294.5</v>
      </c>
      <c r="I51" s="25" t="n">
        <v>20935</v>
      </c>
      <c r="J51" s="25" t="n">
        <v>28175</v>
      </c>
      <c r="K51" s="25" t="n">
        <v>35141</v>
      </c>
      <c r="L51" s="25" t="n">
        <v>21556</v>
      </c>
      <c r="M51" s="25" t="n">
        <v>26231</v>
      </c>
      <c r="N51" s="25" t="n">
        <v>35556</v>
      </c>
      <c r="O51" s="25" t="n">
        <v>52211</v>
      </c>
      <c r="P51" s="25" t="n">
        <v>51714</v>
      </c>
      <c r="Q51" s="25" t="n">
        <v>77412</v>
      </c>
    </row>
    <row r="52" customFormat="false" ht="15" hidden="false" customHeight="false" outlineLevel="0" collapsed="false">
      <c r="A52" s="0" t="s">
        <v>52</v>
      </c>
      <c r="B52" s="25" t="n">
        <v>733</v>
      </c>
      <c r="C52" s="89" t="n">
        <v>2734.2</v>
      </c>
      <c r="D52" s="89" t="n">
        <v>4258.6</v>
      </c>
      <c r="E52" s="89" t="n">
        <v>4693.3</v>
      </c>
      <c r="F52" s="89" t="n">
        <v>1922</v>
      </c>
      <c r="G52" s="25" t="n">
        <v>4216</v>
      </c>
      <c r="H52" s="90" t="n">
        <f aca="false">(G52+I52)/2</f>
        <v>6452.5</v>
      </c>
      <c r="I52" s="25" t="n">
        <v>8689</v>
      </c>
      <c r="J52" s="25" t="n">
        <v>11770</v>
      </c>
      <c r="K52" s="25" t="n">
        <v>16195</v>
      </c>
      <c r="L52" s="25" t="n">
        <v>10055</v>
      </c>
      <c r="M52" s="25" t="n">
        <v>12940</v>
      </c>
      <c r="N52" s="25" t="n">
        <v>18474</v>
      </c>
      <c r="O52" s="25" t="n">
        <v>25694</v>
      </c>
      <c r="P52" s="25" t="n">
        <v>22549</v>
      </c>
      <c r="Q52" s="25" t="n">
        <v>33498</v>
      </c>
    </row>
    <row r="53" customFormat="false" ht="15" hidden="false" customHeight="false" outlineLevel="0" collapsed="false">
      <c r="A53" s="0" t="s">
        <v>53</v>
      </c>
      <c r="B53" s="25" t="n">
        <v>2426</v>
      </c>
      <c r="C53" s="89" t="n">
        <v>6301.4</v>
      </c>
      <c r="D53" s="89" t="n">
        <v>12037.1</v>
      </c>
      <c r="E53" s="89" t="n">
        <v>16345</v>
      </c>
      <c r="F53" s="89" t="n">
        <v>3531.3</v>
      </c>
      <c r="G53" s="25" t="n">
        <v>7749</v>
      </c>
      <c r="H53" s="0" t="n">
        <f aca="false">(G53+I53)/2</f>
        <v>13814</v>
      </c>
      <c r="I53" s="25" t="n">
        <v>19879</v>
      </c>
      <c r="J53" s="25" t="n">
        <v>28330</v>
      </c>
      <c r="K53" s="25" t="n">
        <v>37717</v>
      </c>
      <c r="L53" s="25" t="n">
        <v>23668</v>
      </c>
      <c r="M53" s="25" t="n">
        <v>30621</v>
      </c>
      <c r="N53" s="25" t="n">
        <v>40787</v>
      </c>
      <c r="O53" s="25" t="n">
        <v>57831</v>
      </c>
      <c r="P53" s="25" t="n">
        <v>52431</v>
      </c>
      <c r="Q53" s="25" t="n">
        <v>79809</v>
      </c>
    </row>
    <row r="54" customFormat="false" ht="15" hidden="false" customHeight="false" outlineLevel="0" collapsed="false">
      <c r="A54" s="0" t="s">
        <v>54</v>
      </c>
      <c r="B54" s="25" t="n">
        <v>1216</v>
      </c>
      <c r="C54" s="89" t="n">
        <v>3518.3</v>
      </c>
      <c r="D54" s="89" t="n">
        <v>7208.7</v>
      </c>
      <c r="E54" s="89" t="n">
        <v>7324.5</v>
      </c>
      <c r="F54" s="89" t="n">
        <v>2365.1</v>
      </c>
      <c r="G54" s="25" t="n">
        <v>6144</v>
      </c>
      <c r="H54" s="90" t="n">
        <f aca="false">(G54+I54)/2</f>
        <v>9948.5</v>
      </c>
      <c r="I54" s="25" t="n">
        <v>13753</v>
      </c>
      <c r="J54" s="25" t="n">
        <v>17445</v>
      </c>
      <c r="K54" s="25" t="n">
        <v>23801</v>
      </c>
      <c r="L54" s="25" t="n">
        <v>16250</v>
      </c>
      <c r="M54" s="25" t="n">
        <v>18704</v>
      </c>
      <c r="N54" s="25" t="n">
        <v>25113</v>
      </c>
      <c r="O54" s="25" t="n">
        <v>38721</v>
      </c>
      <c r="P54" s="25" t="n">
        <v>36121</v>
      </c>
      <c r="Q54" s="25" t="n">
        <v>51819</v>
      </c>
    </row>
    <row r="55" customFormat="false" ht="15" hidden="false" customHeight="false" outlineLevel="0" collapsed="false">
      <c r="A55" s="0" t="s">
        <v>55</v>
      </c>
      <c r="B55" s="25" t="n">
        <v>338</v>
      </c>
      <c r="C55" s="89" t="n">
        <v>1015.6</v>
      </c>
      <c r="D55" s="89" t="n">
        <v>2655.4</v>
      </c>
      <c r="E55" s="89" t="n">
        <v>3892.3</v>
      </c>
      <c r="F55" s="89" t="n">
        <v>1003.2</v>
      </c>
      <c r="G55" s="25" t="n">
        <v>2700</v>
      </c>
      <c r="H55" s="0" t="n">
        <f aca="false">(G55+I55)/2</f>
        <v>4587</v>
      </c>
      <c r="I55" s="25" t="n">
        <v>6474</v>
      </c>
      <c r="J55" s="25" t="n">
        <v>8976</v>
      </c>
      <c r="K55" s="25" t="n">
        <v>12836</v>
      </c>
      <c r="L55" s="25" t="n">
        <v>7981</v>
      </c>
      <c r="M55" s="25" t="n">
        <v>9827</v>
      </c>
      <c r="N55" s="25" t="n">
        <v>13904</v>
      </c>
      <c r="O55" s="25" t="n">
        <v>20246</v>
      </c>
      <c r="P55" s="25" t="n">
        <v>19640</v>
      </c>
      <c r="Q55" s="25" t="n">
        <v>31116</v>
      </c>
    </row>
    <row r="56" customFormat="false" ht="15" hidden="false" customHeight="false" outlineLevel="0" collapsed="false">
      <c r="A56" s="0" t="s">
        <v>56</v>
      </c>
      <c r="B56" s="25" t="n">
        <v>2854</v>
      </c>
      <c r="C56" s="89" t="n">
        <v>8174.6</v>
      </c>
      <c r="D56" s="89" t="n">
        <v>18756.6</v>
      </c>
      <c r="E56" s="89" t="n">
        <v>18970.4</v>
      </c>
      <c r="F56" s="89" t="n">
        <v>4096.2</v>
      </c>
      <c r="G56" s="25" t="n">
        <v>9637</v>
      </c>
      <c r="H56" s="90" t="n">
        <f aca="false">(G56+I56)/2</f>
        <v>17088.5</v>
      </c>
      <c r="I56" s="25" t="n">
        <v>24540</v>
      </c>
      <c r="J56" s="25" t="n">
        <v>30911</v>
      </c>
      <c r="K56" s="25" t="n">
        <v>41181</v>
      </c>
      <c r="L56" s="25" t="n">
        <v>26065</v>
      </c>
      <c r="M56" s="25" t="n">
        <v>30521</v>
      </c>
      <c r="N56" s="25" t="n">
        <v>40665</v>
      </c>
      <c r="O56" s="25" t="n">
        <v>58453</v>
      </c>
      <c r="P56" s="25" t="n">
        <v>54127</v>
      </c>
      <c r="Q56" s="25" t="n">
        <v>76799</v>
      </c>
    </row>
    <row r="57" customFormat="false" ht="15" hidden="false" customHeight="false" outlineLevel="0" collapsed="false">
      <c r="A57" s="0" t="s">
        <v>57</v>
      </c>
      <c r="B57" s="25" t="n">
        <v>622</v>
      </c>
      <c r="C57" s="89" t="n">
        <v>2663.6</v>
      </c>
      <c r="D57" s="89" t="n">
        <v>7082.4</v>
      </c>
      <c r="E57" s="89" t="n">
        <v>6835.6</v>
      </c>
      <c r="F57" s="89" t="n">
        <v>1926.8</v>
      </c>
      <c r="G57" s="25" t="n">
        <v>5276</v>
      </c>
      <c r="H57" s="0" t="n">
        <f aca="false">(G57+I57)/2</f>
        <v>9010</v>
      </c>
      <c r="I57" s="25" t="n">
        <v>12744</v>
      </c>
      <c r="J57" s="25" t="n">
        <v>17564</v>
      </c>
      <c r="K57" s="25" t="n">
        <v>23305</v>
      </c>
      <c r="L57" s="25" t="n">
        <v>14330</v>
      </c>
      <c r="M57" s="25" t="n">
        <v>17900</v>
      </c>
      <c r="N57" s="25" t="n">
        <v>24653</v>
      </c>
      <c r="O57" s="25" t="n">
        <v>36682</v>
      </c>
      <c r="P57" s="25" t="n">
        <v>35006</v>
      </c>
      <c r="Q57" s="25" t="n">
        <v>51284</v>
      </c>
    </row>
    <row r="58" customFormat="false" ht="15" hidden="false" customHeight="false" outlineLevel="0" collapsed="false">
      <c r="A58" s="0" t="s">
        <v>58</v>
      </c>
      <c r="B58" s="25" t="n">
        <v>344</v>
      </c>
      <c r="C58" s="89" t="n">
        <v>1412.2</v>
      </c>
      <c r="D58" s="89" t="n">
        <v>4041.1</v>
      </c>
      <c r="E58" s="89" t="n">
        <v>4251.1</v>
      </c>
      <c r="F58" s="89" t="n">
        <v>1231.7</v>
      </c>
      <c r="G58" s="25" t="n">
        <v>3798</v>
      </c>
      <c r="H58" s="90" t="n">
        <f aca="false">(G58+I58)/2</f>
        <v>6694.5</v>
      </c>
      <c r="I58" s="25" t="n">
        <v>9591</v>
      </c>
      <c r="J58" s="25" t="n">
        <v>13294</v>
      </c>
      <c r="K58" s="25" t="n">
        <v>16926</v>
      </c>
      <c r="L58" s="25" t="n">
        <v>10234</v>
      </c>
      <c r="M58" s="25" t="n">
        <v>13065</v>
      </c>
      <c r="N58" s="25" t="n">
        <v>16595</v>
      </c>
      <c r="O58" s="25" t="n">
        <v>21930</v>
      </c>
      <c r="P58" s="25" t="n">
        <v>18890</v>
      </c>
      <c r="Q58" s="25" t="n">
        <v>28224</v>
      </c>
    </row>
    <row r="59" customFormat="false" ht="15" hidden="false" customHeight="false" outlineLevel="0" collapsed="false">
      <c r="A59" s="0" t="s">
        <v>59</v>
      </c>
      <c r="B59" s="25" t="n">
        <v>221</v>
      </c>
      <c r="C59" s="89" t="n">
        <v>1532.9</v>
      </c>
      <c r="D59" s="89" t="n">
        <v>2827.2</v>
      </c>
      <c r="E59" s="89" t="n">
        <v>3179.2</v>
      </c>
      <c r="F59" s="89" t="n">
        <v>1141</v>
      </c>
      <c r="G59" s="25" t="n">
        <v>2092</v>
      </c>
      <c r="H59" s="90" t="n">
        <f aca="false">(G59+I59)/2</f>
        <v>3639.5</v>
      </c>
      <c r="I59" s="25" t="n">
        <v>5187</v>
      </c>
      <c r="J59" s="25" t="n">
        <v>6569</v>
      </c>
      <c r="K59" s="25" t="n">
        <v>8179</v>
      </c>
      <c r="L59" s="25" t="n">
        <v>12620</v>
      </c>
      <c r="M59" s="25" t="n">
        <v>6007</v>
      </c>
      <c r="N59" s="25" t="n">
        <v>8597</v>
      </c>
      <c r="O59" s="25" t="n">
        <v>12965</v>
      </c>
      <c r="P59" s="25" t="n">
        <v>12866</v>
      </c>
      <c r="Q59" s="25" t="n">
        <v>18310</v>
      </c>
    </row>
    <row r="60" customFormat="false" ht="15" hidden="false" customHeight="false" outlineLevel="0" collapsed="false">
      <c r="A60" s="0" t="s">
        <v>60</v>
      </c>
      <c r="B60" s="25" t="n">
        <v>2518</v>
      </c>
      <c r="C60" s="89" t="n">
        <v>10681.8</v>
      </c>
      <c r="D60" s="89" t="n">
        <v>20072.8</v>
      </c>
      <c r="E60" s="89" t="n">
        <v>23567.3</v>
      </c>
      <c r="F60" s="89" t="n">
        <v>4368.7</v>
      </c>
      <c r="G60" s="25" t="n">
        <v>12844</v>
      </c>
      <c r="H60" s="0" t="n">
        <f aca="false">(G60+I60)/2</f>
        <v>24685</v>
      </c>
      <c r="I60" s="25" t="n">
        <v>36526</v>
      </c>
      <c r="J60" s="25" t="n">
        <v>47295</v>
      </c>
      <c r="K60" s="25" t="n">
        <v>59829</v>
      </c>
      <c r="L60" s="25" t="n">
        <v>35422</v>
      </c>
      <c r="M60" s="25" t="n">
        <v>44285</v>
      </c>
      <c r="N60" s="25" t="n">
        <v>65484</v>
      </c>
      <c r="O60" s="25" t="n">
        <v>98204</v>
      </c>
      <c r="P60" s="25" t="n">
        <v>93014</v>
      </c>
      <c r="Q60" s="25" t="n">
        <v>140885</v>
      </c>
    </row>
    <row r="61" customFormat="false" ht="15" hidden="false" customHeight="false" outlineLevel="0" collapsed="false">
      <c r="A61" s="0" t="s">
        <v>61</v>
      </c>
      <c r="B61" s="25" t="n">
        <v>6109</v>
      </c>
      <c r="C61" s="89" t="n">
        <v>24700.6</v>
      </c>
      <c r="D61" s="89" t="n">
        <v>38247.9</v>
      </c>
      <c r="E61" s="89" t="n">
        <v>44733.2</v>
      </c>
      <c r="F61" s="89" t="n">
        <v>12160.4</v>
      </c>
      <c r="G61" s="25" t="n">
        <v>36123</v>
      </c>
      <c r="H61" s="90" t="n">
        <f aca="false">(G61+I61)/2</f>
        <v>52977.5</v>
      </c>
      <c r="I61" s="25" t="n">
        <v>69832</v>
      </c>
      <c r="J61" s="25" t="n">
        <v>86669</v>
      </c>
      <c r="K61" s="25" t="n">
        <v>94271</v>
      </c>
      <c r="L61" s="25" t="n">
        <v>62760</v>
      </c>
      <c r="M61" s="25" t="n">
        <v>73682</v>
      </c>
      <c r="N61" s="25" t="n">
        <v>101662</v>
      </c>
      <c r="O61" s="25" t="n">
        <v>142402</v>
      </c>
      <c r="P61" s="25" t="n">
        <v>132878</v>
      </c>
      <c r="Q61" s="25" t="n">
        <v>195721</v>
      </c>
    </row>
    <row r="62" customFormat="false" ht="15" hidden="false" customHeight="false" outlineLevel="0" collapsed="false">
      <c r="A62" s="0" t="s">
        <v>62</v>
      </c>
      <c r="B62" s="25" t="n">
        <v>2293</v>
      </c>
      <c r="C62" s="89" t="n">
        <v>7827.8</v>
      </c>
      <c r="D62" s="89" t="n">
        <v>20932.2</v>
      </c>
      <c r="E62" s="89" t="n">
        <v>20579.2</v>
      </c>
      <c r="F62" s="89" t="n">
        <v>4474.4</v>
      </c>
      <c r="G62" s="0" t="n">
        <v>11711</v>
      </c>
      <c r="H62" s="90" t="n">
        <f aca="false">(G62+I62)/2</f>
        <v>19746.5</v>
      </c>
      <c r="I62" s="0" t="n">
        <v>27782</v>
      </c>
      <c r="J62" s="25" t="n">
        <v>37243</v>
      </c>
      <c r="K62" s="25" t="n">
        <v>42602</v>
      </c>
      <c r="L62" s="25" t="n">
        <v>26795</v>
      </c>
      <c r="M62" s="25" t="n">
        <v>32124</v>
      </c>
      <c r="N62" s="25" t="n">
        <v>42752</v>
      </c>
      <c r="O62" s="25" t="n">
        <v>59849</v>
      </c>
      <c r="P62" s="25" t="n">
        <v>58070</v>
      </c>
      <c r="Q62" s="25" t="n">
        <v>83916</v>
      </c>
    </row>
    <row r="63" customFormat="false" ht="15" hidden="false" customHeight="false" outlineLevel="0" collapsed="false">
      <c r="A63" s="0" t="s">
        <v>63</v>
      </c>
      <c r="B63" s="25" t="n">
        <v>10</v>
      </c>
      <c r="C63" s="89" t="n">
        <v>80.1</v>
      </c>
      <c r="D63" s="89" t="n">
        <v>369.9</v>
      </c>
      <c r="E63" s="89" t="n">
        <v>401</v>
      </c>
      <c r="F63" s="89" t="n">
        <v>133.9</v>
      </c>
      <c r="G63" s="0" t="n">
        <v>832</v>
      </c>
      <c r="H63" s="0" t="n">
        <f aca="false">(G63+I63)/2</f>
        <v>628</v>
      </c>
      <c r="I63" s="0" t="n">
        <v>424</v>
      </c>
      <c r="J63" s="25" t="n">
        <v>661</v>
      </c>
      <c r="K63" s="25" t="n">
        <v>1098</v>
      </c>
      <c r="L63" s="25" t="n">
        <v>718</v>
      </c>
      <c r="M63" s="25" t="n">
        <v>684</v>
      </c>
      <c r="N63" s="25" t="n">
        <v>840</v>
      </c>
      <c r="O63" s="25" t="n">
        <v>1408</v>
      </c>
      <c r="P63" s="25" t="n">
        <v>1391</v>
      </c>
      <c r="Q63" s="25" t="n">
        <v>2434</v>
      </c>
    </row>
    <row r="64" customFormat="false" ht="15" hidden="false" customHeight="false" outlineLevel="0" collapsed="false">
      <c r="A64" s="0" t="s">
        <v>64</v>
      </c>
      <c r="B64" s="0" t="n">
        <v>334</v>
      </c>
      <c r="C64" s="89" t="n">
        <v>1550.9</v>
      </c>
      <c r="D64" s="89" t="n">
        <v>2804.7</v>
      </c>
      <c r="E64" s="89" t="n">
        <v>3565.5</v>
      </c>
      <c r="F64" s="89" t="n">
        <v>772.7</v>
      </c>
      <c r="G64" s="0" t="n">
        <v>2625</v>
      </c>
      <c r="H64" s="0" t="n">
        <f aca="false">(G64+I64)/2</f>
        <v>4165</v>
      </c>
      <c r="I64" s="25" t="n">
        <v>5705</v>
      </c>
      <c r="J64" s="25" t="n">
        <v>7632</v>
      </c>
      <c r="K64" s="25" t="n">
        <v>9333</v>
      </c>
      <c r="L64" s="25" t="n">
        <v>4885</v>
      </c>
      <c r="M64" s="25" t="n">
        <v>5412</v>
      </c>
      <c r="N64" s="25" t="n">
        <v>7012</v>
      </c>
      <c r="O64" s="25" t="n">
        <v>11403</v>
      </c>
      <c r="P64" s="25" t="n">
        <v>11337</v>
      </c>
      <c r="Q64" s="25" t="n">
        <v>20192</v>
      </c>
    </row>
    <row r="65" customFormat="false" ht="15" hidden="false" customHeight="false" outlineLevel="0" collapsed="false">
      <c r="A65" s="0" t="s">
        <v>65</v>
      </c>
      <c r="B65" s="25" t="n">
        <v>62</v>
      </c>
      <c r="C65" s="89" t="n">
        <v>120.1</v>
      </c>
      <c r="D65" s="89" t="n">
        <v>771.2</v>
      </c>
      <c r="E65" s="89" t="n">
        <v>1049.9</v>
      </c>
      <c r="F65" s="89" t="n">
        <v>249.5</v>
      </c>
      <c r="G65" s="25" t="n">
        <v>359</v>
      </c>
      <c r="H65" s="0" t="n">
        <f aca="false">(G65+I65)/2</f>
        <v>917</v>
      </c>
      <c r="I65" s="25" t="n">
        <v>1475</v>
      </c>
      <c r="J65" s="25" t="n">
        <v>1787</v>
      </c>
      <c r="K65" s="25" t="n">
        <v>2049</v>
      </c>
      <c r="L65" s="25" t="n">
        <v>1250</v>
      </c>
      <c r="M65" s="25" t="n">
        <v>1564</v>
      </c>
      <c r="N65" s="25" t="n">
        <v>2677</v>
      </c>
      <c r="O65" s="25" t="n">
        <v>4586</v>
      </c>
      <c r="P65" s="25" t="n">
        <v>4242</v>
      </c>
      <c r="Q65" s="25" t="n">
        <v>6382</v>
      </c>
    </row>
    <row r="66" customFormat="false" ht="15" hidden="false" customHeight="false" outlineLevel="0" collapsed="false">
      <c r="A66" s="0" t="s">
        <v>66</v>
      </c>
      <c r="B66" s="25" t="n">
        <v>559</v>
      </c>
      <c r="C66" s="89" t="n">
        <v>1047</v>
      </c>
      <c r="D66" s="89" t="n">
        <v>2161.2</v>
      </c>
      <c r="E66" s="89" t="n">
        <v>2105</v>
      </c>
      <c r="F66" s="89" t="n">
        <v>735.5</v>
      </c>
      <c r="G66" s="25" t="n">
        <v>1739</v>
      </c>
      <c r="H66" s="90" t="n">
        <f aca="false">(G66+I66)/2</f>
        <v>2346.5</v>
      </c>
      <c r="I66" s="25" t="n">
        <v>2954</v>
      </c>
      <c r="J66" s="25" t="n">
        <v>3813</v>
      </c>
      <c r="K66" s="25" t="n">
        <v>4583</v>
      </c>
      <c r="L66" s="25" t="n">
        <v>3193</v>
      </c>
      <c r="M66" s="25" t="n">
        <v>3681</v>
      </c>
      <c r="N66" s="25" t="n">
        <v>5554</v>
      </c>
      <c r="O66" s="25" t="n">
        <v>7960</v>
      </c>
      <c r="P66" s="25" t="n">
        <v>7506</v>
      </c>
      <c r="Q66" s="25" t="n">
        <v>11879</v>
      </c>
    </row>
    <row r="67" customFormat="false" ht="15" hidden="false" customHeight="false" outlineLevel="0" collapsed="false">
      <c r="A67" s="0" t="s">
        <v>67</v>
      </c>
      <c r="B67" s="25" t="n">
        <v>1874</v>
      </c>
      <c r="C67" s="89" t="n">
        <v>7969.9</v>
      </c>
      <c r="D67" s="89" t="n">
        <v>14276.3</v>
      </c>
      <c r="E67" s="89" t="n">
        <v>8476.5</v>
      </c>
      <c r="F67" s="89" t="n">
        <v>3818.7</v>
      </c>
      <c r="G67" s="25" t="n">
        <v>6718</v>
      </c>
      <c r="H67" s="90" t="n">
        <f aca="false">(G67+I67)/2</f>
        <v>9970</v>
      </c>
      <c r="I67" s="25" t="n">
        <v>13222</v>
      </c>
      <c r="J67" s="25" t="n">
        <v>18422</v>
      </c>
      <c r="K67" s="25" t="n">
        <v>21169</v>
      </c>
      <c r="L67" s="25" t="n">
        <v>13426</v>
      </c>
      <c r="M67" s="25" t="n">
        <v>17141</v>
      </c>
      <c r="N67" s="25" t="n">
        <v>23910</v>
      </c>
      <c r="O67" s="25" t="n">
        <v>36292</v>
      </c>
      <c r="P67" s="25" t="n">
        <v>34287</v>
      </c>
      <c r="Q67" s="25" t="n">
        <v>53478</v>
      </c>
    </row>
    <row r="68" customFormat="false" ht="15" hidden="false" customHeight="false" outlineLevel="0" collapsed="false">
      <c r="A68" s="0" t="s">
        <v>68</v>
      </c>
      <c r="B68" s="0" t="n">
        <v>336</v>
      </c>
      <c r="C68" s="89" t="n">
        <v>1163</v>
      </c>
      <c r="D68" s="89" t="n">
        <v>2798.7</v>
      </c>
      <c r="E68" s="89" t="n">
        <v>3307.4</v>
      </c>
      <c r="F68" s="89" t="n">
        <v>1079.5</v>
      </c>
      <c r="G68" s="0" t="n">
        <v>2942</v>
      </c>
      <c r="H68" s="90" t="n">
        <f aca="false">(G68+I68)/2</f>
        <v>5054.5</v>
      </c>
      <c r="I68" s="25" t="n">
        <v>7167</v>
      </c>
      <c r="J68" s="25" t="n">
        <v>8979</v>
      </c>
      <c r="K68" s="25" t="n">
        <v>11628</v>
      </c>
      <c r="L68" s="25" t="n">
        <v>6594</v>
      </c>
      <c r="M68" s="25" t="n">
        <v>7148</v>
      </c>
      <c r="N68" s="25" t="n">
        <v>10087</v>
      </c>
      <c r="O68" s="25" t="n">
        <v>15640</v>
      </c>
      <c r="P68" s="25" t="n">
        <v>14978</v>
      </c>
      <c r="Q68" s="25" t="n">
        <v>22606</v>
      </c>
    </row>
    <row r="69" customFormat="false" ht="15" hidden="false" customHeight="false" outlineLevel="0" collapsed="false">
      <c r="A69" s="0" t="s">
        <v>69</v>
      </c>
      <c r="B69" s="25" t="n">
        <v>3246</v>
      </c>
      <c r="C69" s="89" t="n">
        <v>9234.3</v>
      </c>
      <c r="D69" s="89" t="n">
        <v>21147.6</v>
      </c>
      <c r="E69" s="89" t="n">
        <v>21191.3</v>
      </c>
      <c r="F69" s="89" t="n">
        <v>5685.5</v>
      </c>
      <c r="G69" s="25" t="n">
        <v>12435</v>
      </c>
      <c r="H69" s="90" t="n">
        <f aca="false">(G69+I69)/2</f>
        <v>20124.5</v>
      </c>
      <c r="I69" s="25" t="n">
        <v>27814</v>
      </c>
      <c r="J69" s="25" t="n">
        <v>36518</v>
      </c>
      <c r="K69" s="25" t="n">
        <v>48207</v>
      </c>
      <c r="L69" s="25" t="n">
        <v>27583</v>
      </c>
      <c r="M69" s="25" t="n">
        <v>34037</v>
      </c>
      <c r="N69" s="25" t="n">
        <v>43850</v>
      </c>
      <c r="O69" s="25" t="n">
        <v>63273</v>
      </c>
      <c r="P69" s="25" t="n">
        <v>60335</v>
      </c>
      <c r="Q69" s="25" t="n">
        <v>95047</v>
      </c>
    </row>
    <row r="70" customFormat="false" ht="15" hidden="false" customHeight="false" outlineLevel="0" collapsed="false">
      <c r="A70" s="0" t="s">
        <v>70</v>
      </c>
      <c r="B70" s="25" t="n">
        <v>1329</v>
      </c>
      <c r="C70" s="89" t="n">
        <v>4976.8</v>
      </c>
      <c r="D70" s="89" t="n">
        <v>11980.4</v>
      </c>
      <c r="E70" s="89" t="n">
        <v>14818.8</v>
      </c>
      <c r="F70" s="89" t="n">
        <v>4468</v>
      </c>
      <c r="G70" s="25" t="n">
        <v>10809</v>
      </c>
      <c r="H70" s="90" t="n">
        <f aca="false">(G70+I70)/2</f>
        <v>15579.5</v>
      </c>
      <c r="I70" s="25" t="n">
        <v>20350</v>
      </c>
      <c r="J70" s="25" t="n">
        <v>26121</v>
      </c>
      <c r="K70" s="25" t="n">
        <v>33352</v>
      </c>
      <c r="L70" s="25" t="n">
        <v>19784</v>
      </c>
      <c r="M70" s="25" t="n">
        <v>22973</v>
      </c>
      <c r="N70" s="25" t="n">
        <v>31385</v>
      </c>
      <c r="O70" s="25" t="n">
        <v>44387</v>
      </c>
      <c r="P70" s="25" t="n">
        <v>41882</v>
      </c>
      <c r="Q70" s="25" t="n">
        <v>61433</v>
      </c>
    </row>
    <row r="71" customFormat="false" ht="15" hidden="false" customHeight="false" outlineLevel="0" collapsed="false">
      <c r="A71" s="0" t="s">
        <v>71</v>
      </c>
      <c r="B71" s="25" t="n">
        <v>2505</v>
      </c>
      <c r="C71" s="89" t="n">
        <v>5441.4</v>
      </c>
      <c r="D71" s="89" t="n">
        <v>12711.3</v>
      </c>
      <c r="E71" s="89" t="n">
        <v>12755.1</v>
      </c>
      <c r="F71" s="89" t="n">
        <v>2636.2</v>
      </c>
      <c r="G71" s="25" t="n">
        <v>5695</v>
      </c>
      <c r="H71" s="90" t="n">
        <f aca="false">(G71+I71)/2</f>
        <v>11285.5</v>
      </c>
      <c r="I71" s="25" t="n">
        <v>16876</v>
      </c>
      <c r="J71" s="25" t="n">
        <v>22254</v>
      </c>
      <c r="K71" s="25" t="n">
        <v>29638</v>
      </c>
      <c r="L71" s="25" t="n">
        <v>16939</v>
      </c>
      <c r="M71" s="25" t="n">
        <v>20258</v>
      </c>
      <c r="N71" s="25" t="n">
        <v>27754</v>
      </c>
      <c r="O71" s="25" t="n">
        <v>42108</v>
      </c>
      <c r="P71" s="25" t="n">
        <v>41471</v>
      </c>
      <c r="Q71" s="25" t="n">
        <v>59733</v>
      </c>
    </row>
    <row r="72" customFormat="false" ht="15" hidden="false" customHeight="false" outlineLevel="0" collapsed="false">
      <c r="A72" s="0" t="s">
        <v>72</v>
      </c>
      <c r="B72" s="25" t="n">
        <v>2412</v>
      </c>
      <c r="C72" s="89" t="n">
        <v>9471.6</v>
      </c>
      <c r="D72" s="89" t="n">
        <v>20034.1</v>
      </c>
      <c r="E72" s="89" t="n">
        <v>19188.5</v>
      </c>
      <c r="F72" s="89" t="n">
        <v>4709.5</v>
      </c>
      <c r="G72" s="25" t="n">
        <v>11783</v>
      </c>
      <c r="H72" s="0" t="n">
        <f aca="false">(G72+I72)/2</f>
        <v>19452</v>
      </c>
      <c r="I72" s="25" t="n">
        <v>27121</v>
      </c>
      <c r="J72" s="25" t="n">
        <v>36403</v>
      </c>
      <c r="K72" s="25" t="n">
        <v>43093</v>
      </c>
      <c r="L72" s="25" t="n">
        <v>25613</v>
      </c>
      <c r="M72" s="25" t="n">
        <v>33386</v>
      </c>
      <c r="N72" s="25" t="n">
        <v>46642</v>
      </c>
      <c r="O72" s="25" t="n">
        <v>70605</v>
      </c>
      <c r="P72" s="25" t="n">
        <v>69892</v>
      </c>
      <c r="Q72" s="25" t="n">
        <v>108462</v>
      </c>
    </row>
    <row r="73" customFormat="false" ht="15" hidden="false" customHeight="false" outlineLevel="0" collapsed="false">
      <c r="A73" s="0" t="s">
        <v>73</v>
      </c>
      <c r="B73" s="25" t="n">
        <v>1912</v>
      </c>
      <c r="C73" s="89" t="n">
        <v>6978.6</v>
      </c>
      <c r="D73" s="89" t="n">
        <v>14721.7</v>
      </c>
      <c r="E73" s="89" t="n">
        <v>10843.5</v>
      </c>
      <c r="F73" s="89" t="n">
        <v>1847.8</v>
      </c>
      <c r="G73" s="25" t="n">
        <v>6320</v>
      </c>
      <c r="H73" s="0" t="n">
        <f aca="false">(G73+I73)/2</f>
        <v>9998</v>
      </c>
      <c r="I73" s="25" t="n">
        <v>13676</v>
      </c>
      <c r="J73" s="25" t="n">
        <v>16869</v>
      </c>
      <c r="K73" s="25" t="n">
        <v>21091</v>
      </c>
      <c r="L73" s="25" t="n">
        <v>13060</v>
      </c>
      <c r="M73" s="25" t="n">
        <v>16256</v>
      </c>
      <c r="N73" s="25" t="n">
        <v>23237</v>
      </c>
      <c r="O73" s="25" t="n">
        <v>35649</v>
      </c>
      <c r="P73" s="25" t="n">
        <v>35375</v>
      </c>
      <c r="Q73" s="25" t="n">
        <v>52891</v>
      </c>
    </row>
    <row r="74" customFormat="false" ht="15" hidden="false" customHeight="false" outlineLevel="0" collapsed="false">
      <c r="A74" s="0" t="s">
        <v>74</v>
      </c>
      <c r="B74" s="25" t="n">
        <v>1374</v>
      </c>
      <c r="C74" s="89" t="n">
        <v>3364.5</v>
      </c>
      <c r="D74" s="89" t="n">
        <v>7629.8</v>
      </c>
      <c r="E74" s="89" t="n">
        <v>7932.9</v>
      </c>
      <c r="F74" s="89" t="n">
        <v>2199.1</v>
      </c>
      <c r="G74" s="25" t="n">
        <v>3995</v>
      </c>
      <c r="H74" s="0" t="n">
        <f aca="false">(G74+I74)/2</f>
        <v>6844</v>
      </c>
      <c r="I74" s="25" t="n">
        <v>9693</v>
      </c>
      <c r="J74" s="25" t="n">
        <v>11858</v>
      </c>
      <c r="K74" s="25" t="n">
        <v>14620</v>
      </c>
      <c r="L74" s="25" t="n">
        <v>8570</v>
      </c>
      <c r="M74" s="25" t="n">
        <v>11079</v>
      </c>
      <c r="N74" s="25" t="n">
        <v>13988</v>
      </c>
      <c r="O74" s="25" t="n">
        <v>20302</v>
      </c>
      <c r="P74" s="25" t="n">
        <v>18797</v>
      </c>
      <c r="Q74" s="25" t="n">
        <v>29783</v>
      </c>
    </row>
    <row r="75" customFormat="false" ht="15" hidden="false" customHeight="false" outlineLevel="0" collapsed="false">
      <c r="A75" s="0" t="s">
        <v>75</v>
      </c>
      <c r="B75" s="0" t="n">
        <v>702</v>
      </c>
      <c r="C75" s="89" t="n">
        <v>1703.4</v>
      </c>
      <c r="D75" s="89" t="n">
        <v>3267.2</v>
      </c>
      <c r="E75" s="89" t="n">
        <v>4926.5</v>
      </c>
      <c r="F75" s="89" t="n">
        <v>1716</v>
      </c>
      <c r="G75" s="0" t="n">
        <v>3859</v>
      </c>
      <c r="H75" s="90" t="n">
        <f aca="false">(G75+I75)/2</f>
        <v>7307.5</v>
      </c>
      <c r="I75" s="25" t="n">
        <v>10756</v>
      </c>
      <c r="J75" s="25" t="n">
        <v>14575</v>
      </c>
      <c r="K75" s="25" t="n">
        <v>19745</v>
      </c>
      <c r="L75" s="25" t="n">
        <v>14145</v>
      </c>
      <c r="M75" s="25" t="n">
        <v>19713</v>
      </c>
      <c r="N75" s="25" t="n">
        <v>24586</v>
      </c>
      <c r="O75" s="25" t="n">
        <v>35572</v>
      </c>
      <c r="P75" s="25" t="n">
        <v>31703</v>
      </c>
      <c r="Q75" s="25" t="n">
        <v>47317</v>
      </c>
    </row>
    <row r="76" customFormat="false" ht="15" hidden="false" customHeight="false" outlineLevel="0" collapsed="false">
      <c r="A76" s="0" t="s">
        <v>76</v>
      </c>
      <c r="B76" s="25" t="n">
        <v>42</v>
      </c>
      <c r="C76" s="89" t="n">
        <v>344</v>
      </c>
      <c r="D76" s="89" t="n">
        <v>839.1</v>
      </c>
      <c r="E76" s="89" t="n">
        <v>1360.4</v>
      </c>
      <c r="F76" s="89" t="n">
        <v>474.4</v>
      </c>
      <c r="G76" s="25" t="n">
        <v>1170</v>
      </c>
      <c r="H76" s="90" t="n">
        <f aca="false">(G76+I76)/2</f>
        <v>1988.5</v>
      </c>
      <c r="I76" s="25" t="n">
        <v>2807</v>
      </c>
      <c r="J76" s="25" t="n">
        <v>3424</v>
      </c>
      <c r="K76" s="25" t="n">
        <v>5111</v>
      </c>
      <c r="L76" s="25" t="n">
        <v>3508</v>
      </c>
      <c r="M76" s="25" t="n">
        <v>3677</v>
      </c>
      <c r="N76" s="25" t="n">
        <v>5151</v>
      </c>
      <c r="O76" s="25" t="n">
        <v>8031</v>
      </c>
      <c r="P76" s="25" t="n">
        <v>7986</v>
      </c>
      <c r="Q76" s="25" t="n">
        <v>11887</v>
      </c>
    </row>
    <row r="77" customFormat="false" ht="15" hidden="false" customHeight="false" outlineLevel="0" collapsed="false">
      <c r="A77" s="0" t="s">
        <v>77</v>
      </c>
      <c r="B77" s="25" t="n">
        <v>369</v>
      </c>
      <c r="C77" s="89" t="n">
        <v>1742.5</v>
      </c>
      <c r="D77" s="89" t="n">
        <v>5198.1</v>
      </c>
      <c r="E77" s="89" t="n">
        <v>6534.9</v>
      </c>
      <c r="F77" s="89" t="n">
        <v>1278.7</v>
      </c>
      <c r="G77" s="25" t="n">
        <v>3975</v>
      </c>
      <c r="H77" s="90" t="n">
        <f aca="false">(G77+I77)/2</f>
        <v>8393.5</v>
      </c>
      <c r="I77" s="25" t="n">
        <v>12812</v>
      </c>
      <c r="J77" s="25" t="n">
        <v>16449</v>
      </c>
      <c r="K77" s="25" t="n">
        <v>21372</v>
      </c>
      <c r="L77" s="25" t="n">
        <v>13461</v>
      </c>
      <c r="M77" s="25" t="n">
        <v>17041</v>
      </c>
      <c r="N77" s="25" t="n">
        <v>24530</v>
      </c>
      <c r="O77" s="25" t="n">
        <v>36588</v>
      </c>
      <c r="P77" s="25" t="n">
        <v>37241</v>
      </c>
      <c r="Q77" s="25" t="n">
        <v>63465</v>
      </c>
    </row>
    <row r="78" customFormat="false" ht="15" hidden="false" customHeight="false" outlineLevel="0" collapsed="false">
      <c r="A78" s="0" t="s">
        <v>78</v>
      </c>
      <c r="B78" s="25" t="n">
        <v>327</v>
      </c>
      <c r="C78" s="89" t="n">
        <v>1723.6</v>
      </c>
      <c r="D78" s="89" t="n">
        <v>6127.4</v>
      </c>
      <c r="E78" s="89" t="n">
        <v>7809.2</v>
      </c>
      <c r="F78" s="89" t="n">
        <v>2172.4</v>
      </c>
      <c r="G78" s="25" t="n">
        <v>5981</v>
      </c>
      <c r="H78" s="90" t="n">
        <f aca="false">(G78+I78)/2</f>
        <v>10103.5</v>
      </c>
      <c r="I78" s="25" t="n">
        <v>14226</v>
      </c>
      <c r="J78" s="25" t="n">
        <v>15082</v>
      </c>
      <c r="K78" s="25" t="n">
        <v>21395</v>
      </c>
      <c r="L78" s="25" t="n">
        <v>12428</v>
      </c>
      <c r="M78" s="25" t="n">
        <v>14136</v>
      </c>
      <c r="N78" s="25" t="n">
        <v>21255</v>
      </c>
      <c r="O78" s="25" t="n">
        <v>31087</v>
      </c>
      <c r="P78" s="25" t="n">
        <v>29696</v>
      </c>
      <c r="Q78" s="25" t="n">
        <v>48740</v>
      </c>
    </row>
    <row r="79" customFormat="false" ht="15" hidden="false" customHeight="false" outlineLevel="0" collapsed="false">
      <c r="A79" s="0" t="s">
        <v>79</v>
      </c>
      <c r="B79" s="25" t="n">
        <v>272</v>
      </c>
      <c r="C79" s="89" t="n">
        <v>953</v>
      </c>
      <c r="D79" s="89" t="n">
        <v>2190.1</v>
      </c>
      <c r="E79" s="89" t="n">
        <v>3358.6</v>
      </c>
      <c r="F79" s="89" t="n">
        <v>893.1</v>
      </c>
      <c r="G79" s="25" t="n">
        <v>2262</v>
      </c>
      <c r="H79" s="90" t="n">
        <f aca="false">(G79+I79)/2</f>
        <v>4702</v>
      </c>
      <c r="I79" s="25" t="n">
        <v>7142</v>
      </c>
      <c r="J79" s="25" t="n">
        <v>6811</v>
      </c>
      <c r="K79" s="25" t="n">
        <v>10535</v>
      </c>
      <c r="L79" s="25" t="n">
        <v>5707</v>
      </c>
      <c r="M79" s="25" t="n">
        <v>6565</v>
      </c>
      <c r="N79" s="25" t="n">
        <v>9594</v>
      </c>
      <c r="O79" s="25" t="n">
        <v>15782</v>
      </c>
      <c r="P79" s="25" t="n">
        <v>14707</v>
      </c>
      <c r="Q79" s="25" t="n">
        <v>25190</v>
      </c>
    </row>
    <row r="80" customFormat="false" ht="15" hidden="false" customHeight="false" outlineLevel="0" collapsed="false">
      <c r="A80" s="0" t="s">
        <v>80</v>
      </c>
      <c r="B80" s="25" t="n">
        <v>60</v>
      </c>
      <c r="C80" s="89" t="n">
        <v>271.4</v>
      </c>
      <c r="D80" s="89" t="n">
        <v>659.9</v>
      </c>
      <c r="E80" s="89" t="n">
        <v>888.4</v>
      </c>
      <c r="F80" s="89" t="n">
        <v>252.9</v>
      </c>
      <c r="G80" s="25" t="n">
        <v>589</v>
      </c>
      <c r="H80" s="90" t="n">
        <f aca="false">(G80+I80)/2</f>
        <v>1154.5</v>
      </c>
      <c r="I80" s="25" t="n">
        <v>1720</v>
      </c>
      <c r="J80" s="25" t="n">
        <v>2564</v>
      </c>
      <c r="K80" s="25" t="n">
        <v>3488</v>
      </c>
      <c r="L80" s="25" t="n">
        <v>2403</v>
      </c>
      <c r="M80" s="25" t="n">
        <v>2889</v>
      </c>
      <c r="N80" s="25" t="n">
        <v>3539</v>
      </c>
      <c r="O80" s="25" t="n">
        <v>5193</v>
      </c>
      <c r="P80" s="25" t="n">
        <v>4982</v>
      </c>
      <c r="Q80" s="25" t="n">
        <v>7447</v>
      </c>
    </row>
    <row r="81" customFormat="false" ht="15" hidden="false" customHeight="false" outlineLevel="0" collapsed="false">
      <c r="A81" s="0" t="s">
        <v>81</v>
      </c>
      <c r="B81" s="25" t="n">
        <v>150</v>
      </c>
      <c r="C81" s="89" t="n">
        <v>597.9</v>
      </c>
      <c r="D81" s="89" t="n">
        <v>1388.9</v>
      </c>
      <c r="E81" s="89" t="n">
        <v>2303.2</v>
      </c>
      <c r="F81" s="89" t="n">
        <v>843.9</v>
      </c>
      <c r="G81" s="25" t="n">
        <v>2028</v>
      </c>
      <c r="H81" s="0" t="n">
        <f aca="false">(G81+I81)/2</f>
        <v>3323</v>
      </c>
      <c r="I81" s="25" t="n">
        <v>4618</v>
      </c>
      <c r="J81" s="25" t="n">
        <v>5178</v>
      </c>
      <c r="K81" s="25" t="n">
        <v>7760</v>
      </c>
      <c r="L81" s="25" t="n">
        <v>5072</v>
      </c>
      <c r="M81" s="25" t="n">
        <v>6302</v>
      </c>
      <c r="N81" s="25" t="n">
        <v>9102</v>
      </c>
      <c r="O81" s="25" t="n">
        <v>13482</v>
      </c>
      <c r="P81" s="25" t="n">
        <v>13519</v>
      </c>
      <c r="Q81" s="25" t="n">
        <v>22464</v>
      </c>
    </row>
    <row r="82" customFormat="false" ht="15" hidden="false" customHeight="false" outlineLevel="0" collapsed="false">
      <c r="A82" s="0" t="s">
        <v>82</v>
      </c>
      <c r="B82" s="25" t="n">
        <v>16</v>
      </c>
      <c r="C82" s="89" t="n">
        <v>102.4</v>
      </c>
      <c r="D82" s="89" t="n">
        <v>400.8</v>
      </c>
      <c r="E82" s="89" t="n">
        <v>605.3</v>
      </c>
      <c r="F82" s="89" t="n">
        <v>232.5</v>
      </c>
      <c r="G82" s="25" t="n">
        <v>461</v>
      </c>
      <c r="H82" s="0" t="n">
        <f aca="false">(G82+I82)/2</f>
        <v>758</v>
      </c>
      <c r="I82" s="25" t="n">
        <v>1055</v>
      </c>
      <c r="J82" s="25" t="n">
        <v>1120</v>
      </c>
      <c r="K82" s="25" t="n">
        <v>1823</v>
      </c>
      <c r="L82" s="25" t="n">
        <v>956</v>
      </c>
      <c r="M82" s="25" t="n">
        <v>1043</v>
      </c>
      <c r="N82" s="25" t="n">
        <v>1416</v>
      </c>
      <c r="O82" s="25" t="n">
        <v>2328</v>
      </c>
      <c r="P82" s="25" t="n">
        <v>2066</v>
      </c>
      <c r="Q82" s="25" t="n">
        <v>2942</v>
      </c>
    </row>
    <row r="83" customFormat="false" ht="15" hidden="false" customHeight="false" outlineLevel="0" collapsed="false">
      <c r="A83" s="0" t="s">
        <v>83</v>
      </c>
      <c r="B83" s="25" t="n">
        <v>6</v>
      </c>
      <c r="C83" s="89" t="n">
        <v>27.5</v>
      </c>
      <c r="D83" s="89" t="n">
        <v>103.9</v>
      </c>
      <c r="E83" s="89" t="n">
        <v>180.9</v>
      </c>
      <c r="F83" s="89" t="n">
        <v>73.9</v>
      </c>
      <c r="G83" s="25" t="n">
        <v>155</v>
      </c>
      <c r="H83" s="90" t="n">
        <f aca="false">(G83+I83)/2</f>
        <v>289.5</v>
      </c>
      <c r="I83" s="25" t="n">
        <v>424</v>
      </c>
      <c r="J83" s="25" t="n">
        <v>560</v>
      </c>
      <c r="K83" s="25" t="n">
        <v>919</v>
      </c>
      <c r="L83" s="25" t="n">
        <v>651</v>
      </c>
      <c r="M83" s="25" t="n">
        <v>755</v>
      </c>
      <c r="N83" s="25" t="n">
        <v>1010</v>
      </c>
      <c r="O83" s="25" t="n">
        <v>1504</v>
      </c>
      <c r="P83" s="25" t="n">
        <v>1668</v>
      </c>
      <c r="Q83" s="25" t="n">
        <v>2559</v>
      </c>
    </row>
    <row r="84" customFormat="false" ht="15" hidden="false" customHeight="false" outlineLevel="0" collapsed="false">
      <c r="I84" s="0" t="n">
        <f aca="false">SUM(I2:I83)</f>
        <v>1054073</v>
      </c>
    </row>
    <row r="85" customFormat="false" ht="15" hidden="false" customHeight="false" outlineLevel="0" collapsed="false">
      <c r="I85" s="0" t="n">
        <f aca="false">I84/Население!J84</f>
        <v>7.35329654614328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LibreOffice/7.5.7.1$Linux_X86_64 LibreOffice_project/50$Build-1</Application>
  <AppVersion>15.0000</AppVersion>
  <Company>ФЭМИ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2021-10-12T08:31:28Z</dcterms:created>
  <dc:creator>1226</dc:creator>
  <dc:description/>
  <dc:language>ru-RU</dc:language>
  <cp:lastModifiedBy/>
  <dcterms:modified xsi:type="dcterms:W3CDTF">2023-10-24T10:24:06Z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