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saddatbijoy/Desktop/PilotPlantDesign/"/>
    </mc:Choice>
  </mc:AlternateContent>
  <xr:revisionPtr revIDLastSave="0" documentId="13_ncr:1_{033034D2-D51B-044D-9EE6-C98535180E7A}" xr6:coauthVersionLast="47" xr6:coauthVersionMax="47" xr10:uidLastSave="{00000000-0000-0000-0000-000000000000}"/>
  <bookViews>
    <workbookView xWindow="380" yWindow="500" windowWidth="22820" windowHeight="16100" xr2:uid="{FEC8307C-9DEC-6840-91C5-F70A98150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4" i="1" l="1"/>
  <c r="O86" i="1"/>
  <c r="O87" i="1"/>
  <c r="O88" i="1"/>
  <c r="O85" i="1"/>
  <c r="N87" i="1"/>
  <c r="O31" i="1"/>
  <c r="O32" i="1"/>
  <c r="O33" i="1"/>
  <c r="O34" i="1"/>
  <c r="O35" i="1"/>
  <c r="O36" i="1"/>
  <c r="O37" i="1"/>
  <c r="O38" i="1"/>
  <c r="O22" i="1"/>
  <c r="O23" i="1"/>
  <c r="O24" i="1"/>
  <c r="O25" i="1"/>
  <c r="O26" i="1"/>
  <c r="O27" i="1"/>
  <c r="O28" i="1"/>
  <c r="O21" i="1"/>
  <c r="H87" i="1"/>
  <c r="J88" i="1"/>
  <c r="J87" i="1"/>
  <c r="H88" i="1"/>
  <c r="C87" i="1"/>
  <c r="C88" i="1"/>
  <c r="N85" i="1"/>
  <c r="N86" i="1"/>
  <c r="N84" i="1"/>
  <c r="H86" i="1"/>
  <c r="G86" i="1" s="1"/>
  <c r="H85" i="1"/>
  <c r="J85" i="1"/>
  <c r="J86" i="1"/>
  <c r="J84" i="1"/>
  <c r="G85" i="1"/>
  <c r="C86" i="1"/>
  <c r="C85" i="1"/>
  <c r="G84" i="1"/>
  <c r="H84" i="1"/>
  <c r="C8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D32" i="1"/>
  <c r="D33" i="1"/>
  <c r="D34" i="1"/>
  <c r="D35" i="1"/>
  <c r="D36" i="1"/>
  <c r="D37" i="1"/>
  <c r="D38" i="1"/>
  <c r="D31" i="1"/>
  <c r="D22" i="1"/>
  <c r="D23" i="1"/>
  <c r="D24" i="1"/>
  <c r="D25" i="1"/>
  <c r="D26" i="1"/>
  <c r="D27" i="1"/>
  <c r="D28" i="1"/>
  <c r="D21" i="1"/>
  <c r="M7" i="1"/>
  <c r="N7" i="1"/>
  <c r="E32" i="1"/>
  <c r="E33" i="1"/>
  <c r="E34" i="1"/>
  <c r="E35" i="1"/>
  <c r="E36" i="1"/>
  <c r="E37" i="1"/>
  <c r="E38" i="1"/>
  <c r="E31" i="1"/>
  <c r="E22" i="1"/>
  <c r="E23" i="1"/>
  <c r="E24" i="1"/>
  <c r="E25" i="1"/>
  <c r="E26" i="1"/>
  <c r="E27" i="1"/>
  <c r="E28" i="1"/>
  <c r="E21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L32" i="1" s="1"/>
  <c r="B32" i="1"/>
  <c r="C31" i="1"/>
  <c r="B31" i="1"/>
  <c r="C22" i="1"/>
  <c r="C23" i="1"/>
  <c r="C24" i="1"/>
  <c r="C25" i="1"/>
  <c r="C26" i="1"/>
  <c r="C27" i="1"/>
  <c r="C28" i="1"/>
  <c r="C21" i="1"/>
  <c r="B22" i="1"/>
  <c r="B23" i="1"/>
  <c r="B24" i="1"/>
  <c r="B25" i="1"/>
  <c r="B26" i="1"/>
  <c r="B27" i="1"/>
  <c r="B28" i="1"/>
  <c r="B21" i="1"/>
  <c r="E18" i="1"/>
  <c r="E9" i="1"/>
  <c r="F26" i="1" s="1"/>
  <c r="H26" i="1" s="1"/>
  <c r="F9" i="1"/>
  <c r="F27" i="1" s="1"/>
  <c r="H27" i="1" s="1"/>
  <c r="G9" i="1"/>
  <c r="F38" i="1" s="1"/>
  <c r="H38" i="1" s="1"/>
  <c r="E8" i="1"/>
  <c r="F32" i="1" s="1"/>
  <c r="H32" i="1" s="1"/>
  <c r="F8" i="1"/>
  <c r="F33" i="1" s="1"/>
  <c r="H33" i="1" s="1"/>
  <c r="G8" i="1"/>
  <c r="F24" i="1" s="1"/>
  <c r="H24" i="1" s="1"/>
  <c r="D9" i="1"/>
  <c r="F35" i="1" s="1"/>
  <c r="H35" i="1" s="1"/>
  <c r="D8" i="1"/>
  <c r="F31" i="1" s="1"/>
  <c r="H31" i="1" s="1"/>
  <c r="D4" i="1"/>
  <c r="E4" i="1" s="1"/>
  <c r="D3" i="1"/>
  <c r="C3" i="1" s="1"/>
  <c r="D2" i="1"/>
  <c r="E2" i="1" s="1"/>
  <c r="G88" i="1" l="1"/>
  <c r="N88" i="1" s="1"/>
  <c r="G87" i="1"/>
  <c r="L34" i="1"/>
  <c r="L35" i="1"/>
  <c r="L36" i="1"/>
  <c r="L31" i="1"/>
  <c r="L28" i="1"/>
  <c r="L24" i="1"/>
  <c r="L33" i="1"/>
  <c r="L37" i="1"/>
  <c r="L23" i="1"/>
  <c r="L38" i="1"/>
  <c r="L21" i="1"/>
  <c r="F28" i="1"/>
  <c r="H28" i="1" s="1"/>
  <c r="F34" i="1"/>
  <c r="H34" i="1" s="1"/>
  <c r="L22" i="1"/>
  <c r="L27" i="1"/>
  <c r="L26" i="1"/>
  <c r="L25" i="1"/>
  <c r="F36" i="1"/>
  <c r="H36" i="1" s="1"/>
  <c r="F37" i="1"/>
  <c r="H37" i="1" s="1"/>
  <c r="F25" i="1"/>
  <c r="H25" i="1" s="1"/>
  <c r="F21" i="1"/>
  <c r="H21" i="1" s="1"/>
  <c r="F22" i="1"/>
  <c r="H22" i="1" s="1"/>
  <c r="F23" i="1"/>
  <c r="H23" i="1" s="1"/>
  <c r="O7" i="1"/>
  <c r="G33" i="1" s="1"/>
  <c r="G24" i="1" l="1"/>
  <c r="N24" i="1" s="1"/>
  <c r="G23" i="1"/>
  <c r="N23" i="1" s="1"/>
  <c r="G36" i="1"/>
  <c r="N36" i="1" s="1"/>
  <c r="G27" i="1"/>
  <c r="N27" i="1" s="1"/>
  <c r="G35" i="1"/>
  <c r="N35" i="1" s="1"/>
  <c r="G26" i="1"/>
  <c r="N26" i="1" s="1"/>
  <c r="G37" i="1"/>
  <c r="N37" i="1" s="1"/>
  <c r="G38" i="1"/>
  <c r="N38" i="1" s="1"/>
  <c r="G28" i="1"/>
  <c r="N28" i="1" s="1"/>
  <c r="N33" i="1"/>
  <c r="G31" i="1"/>
  <c r="G32" i="1"/>
  <c r="N32" i="1" s="1"/>
  <c r="G22" i="1"/>
  <c r="N22" i="1" s="1"/>
  <c r="G34" i="1"/>
  <c r="N34" i="1" s="1"/>
  <c r="G25" i="1"/>
  <c r="N25" i="1" s="1"/>
  <c r="G21" i="1"/>
  <c r="N21" i="1" s="1"/>
  <c r="N31" i="1" l="1"/>
</calcChain>
</file>

<file path=xl/sharedStrings.xml><?xml version="1.0" encoding="utf-8"?>
<sst xmlns="http://schemas.openxmlformats.org/spreadsheetml/2006/main" count="98" uniqueCount="70">
  <si>
    <t>Dia</t>
  </si>
  <si>
    <t>Height</t>
  </si>
  <si>
    <t>Volume ci</t>
  </si>
  <si>
    <t>Volume L</t>
  </si>
  <si>
    <t>Dimension</t>
  </si>
  <si>
    <t xml:space="preserve">Q </t>
  </si>
  <si>
    <t>CpH</t>
  </si>
  <si>
    <t>CpL</t>
  </si>
  <si>
    <t>j/Kg K</t>
  </si>
  <si>
    <t>KJ</t>
  </si>
  <si>
    <t>h1</t>
  </si>
  <si>
    <t>h2</t>
  </si>
  <si>
    <t>U</t>
  </si>
  <si>
    <t>check the units here</t>
  </si>
  <si>
    <t>W/m2 K</t>
  </si>
  <si>
    <t>A1 (SS)</t>
  </si>
  <si>
    <t>A2 (Cu)</t>
  </si>
  <si>
    <t>L2 (Cu)</t>
  </si>
  <si>
    <t>L1 (SS)</t>
  </si>
  <si>
    <t>W/mK</t>
  </si>
  <si>
    <t>m</t>
  </si>
  <si>
    <t>Kg</t>
  </si>
  <si>
    <t>K</t>
  </si>
  <si>
    <t>Hcp</t>
  </si>
  <si>
    <t>A (m2)</t>
  </si>
  <si>
    <t>Q(KJ/hr)</t>
  </si>
  <si>
    <t>t1(K)</t>
  </si>
  <si>
    <t>t1©</t>
  </si>
  <si>
    <t>t2©</t>
  </si>
  <si>
    <t>T2©</t>
  </si>
  <si>
    <t>t2(K)</t>
  </si>
  <si>
    <t>T2(K)</t>
  </si>
  <si>
    <t>U(KJ/h m2 K)</t>
  </si>
  <si>
    <t>DelTm</t>
  </si>
  <si>
    <t>DelTmManual</t>
  </si>
  <si>
    <t>h2 300</t>
  </si>
  <si>
    <t>h2 700</t>
  </si>
  <si>
    <t>Difference</t>
  </si>
  <si>
    <t>Diameter</t>
  </si>
  <si>
    <t>mm</t>
  </si>
  <si>
    <t>Times</t>
  </si>
  <si>
    <t>Length</t>
  </si>
  <si>
    <t>Main Issues</t>
  </si>
  <si>
    <t>how does flow rate relate to this</t>
  </si>
  <si>
    <t>Del Tm</t>
  </si>
  <si>
    <t>starting T</t>
  </si>
  <si>
    <t>Ending T</t>
  </si>
  <si>
    <t>Const</t>
  </si>
  <si>
    <t>If we knew how the heat increased we would be able to get an idea about how to control these temperatures</t>
  </si>
  <si>
    <t>not adjust but finds the amount of decrease in temperature in the biomass because of flow rate of the cold temperature</t>
  </si>
  <si>
    <t xml:space="preserve">Power Density Calculation According to </t>
  </si>
  <si>
    <t>https://checalc.com/solved/agitator.html</t>
  </si>
  <si>
    <t>C. Temp</t>
  </si>
  <si>
    <t>Volume M3</t>
  </si>
  <si>
    <t>Oxy U Kg/m3h</t>
  </si>
  <si>
    <t>Tin C</t>
  </si>
  <si>
    <t>FR CW (m3/h)</t>
  </si>
  <si>
    <t>Tout C</t>
  </si>
  <si>
    <t>Agtr D kW/m3</t>
  </si>
  <si>
    <t>??</t>
  </si>
  <si>
    <t>Del H Rxn (KW)</t>
  </si>
  <si>
    <t>Heat Released (kj/gmol)</t>
  </si>
  <si>
    <t>Cpc (J/KgC)</t>
  </si>
  <si>
    <t>Mc (kg/s)</t>
  </si>
  <si>
    <t>Tci ©</t>
  </si>
  <si>
    <t>Tco ©</t>
  </si>
  <si>
    <t>Q (KW)</t>
  </si>
  <si>
    <t>Ws (KW)</t>
  </si>
  <si>
    <t>Q (KJ/hr) UAT</t>
  </si>
  <si>
    <t>Make another table that adjusts the decreasing temperature of the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</si>
</sst>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B2380-CEBA-A34C-A51D-B0A9B07E2AD0}">
  <dimension ref="A1:O88"/>
  <sheetViews>
    <sheetView tabSelected="1" topLeftCell="A16" workbookViewId="0">
      <selection activeCell="O84" sqref="O84"/>
    </sheetView>
  </sheetViews>
  <sheetFormatPr baseColWidth="10" defaultRowHeight="16" x14ac:dyDescent="0.2"/>
  <cols>
    <col min="2" max="2" width="8.6640625" customWidth="1"/>
    <col min="3" max="3" width="13.33203125" customWidth="1"/>
    <col min="4" max="4" width="21.5" customWidth="1"/>
    <col min="5" max="5" width="11.5" customWidth="1"/>
    <col min="6" max="6" width="13.5" customWidth="1"/>
    <col min="9" max="9" width="12.33203125" customWidth="1"/>
    <col min="11" max="11" width="13" bestFit="1" customWidth="1"/>
    <col min="12" max="12" width="13.6640625" customWidth="1"/>
    <col min="14" max="14" width="12.6640625" bestFit="1" customWidth="1"/>
    <col min="15" max="15" width="12" customWidth="1"/>
  </cols>
  <sheetData>
    <row r="1" spans="1:1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15" x14ac:dyDescent="0.2">
      <c r="B2">
        <v>7</v>
      </c>
      <c r="C2">
        <v>13.3</v>
      </c>
      <c r="D2">
        <f>3.142*(B2/2)^2*C2</f>
        <v>511.91034999999999</v>
      </c>
      <c r="E2">
        <f>D2*0.0164</f>
        <v>8.3953297400000011</v>
      </c>
    </row>
    <row r="3" spans="1:15" x14ac:dyDescent="0.2">
      <c r="B3">
        <v>10</v>
      </c>
      <c r="C3">
        <f>D3/(3.142*((B3/2)^2))</f>
        <v>15.52529847386316</v>
      </c>
      <c r="D3">
        <f>E3/0.0164</f>
        <v>1219.5121951219512</v>
      </c>
      <c r="E3">
        <v>20</v>
      </c>
      <c r="M3" t="s">
        <v>39</v>
      </c>
      <c r="N3" t="s">
        <v>20</v>
      </c>
    </row>
    <row r="4" spans="1:15" x14ac:dyDescent="0.2">
      <c r="B4">
        <v>10.18</v>
      </c>
      <c r="C4">
        <v>15.7</v>
      </c>
      <c r="D4">
        <f>3.142*(B4/2)^2*C4</f>
        <v>1278.0310281399998</v>
      </c>
      <c r="E4">
        <f>D4*0.0164</f>
        <v>20.959708861495997</v>
      </c>
      <c r="L4" t="s">
        <v>38</v>
      </c>
      <c r="M4">
        <v>6</v>
      </c>
      <c r="N4">
        <v>0.01</v>
      </c>
    </row>
    <row r="5" spans="1:15" x14ac:dyDescent="0.2">
      <c r="L5" t="s">
        <v>40</v>
      </c>
      <c r="M5">
        <v>7</v>
      </c>
      <c r="N5">
        <v>6</v>
      </c>
    </row>
    <row r="6" spans="1:15" x14ac:dyDescent="0.2">
      <c r="L6" t="s">
        <v>41</v>
      </c>
      <c r="M6">
        <v>0.33019999999999999</v>
      </c>
      <c r="N6">
        <v>0.33019999999999999</v>
      </c>
    </row>
    <row r="7" spans="1:15" x14ac:dyDescent="0.2">
      <c r="C7" t="s">
        <v>8</v>
      </c>
      <c r="D7">
        <v>50</v>
      </c>
      <c r="E7">
        <v>45</v>
      </c>
      <c r="F7">
        <v>40</v>
      </c>
      <c r="G7">
        <v>35</v>
      </c>
      <c r="M7">
        <f>N4*M5*M6</f>
        <v>2.3114000000000003E-2</v>
      </c>
      <c r="N7">
        <f>N5*N6*N4</f>
        <v>1.9812E-2</v>
      </c>
      <c r="O7">
        <f>SUM(M7+N7)</f>
        <v>4.2926000000000006E-2</v>
      </c>
    </row>
    <row r="8" spans="1:15" x14ac:dyDescent="0.2">
      <c r="A8" t="s">
        <v>5</v>
      </c>
      <c r="B8" t="s">
        <v>6</v>
      </c>
      <c r="C8" s="1">
        <v>2000</v>
      </c>
      <c r="D8" s="2">
        <f>$C$8*(D$7-D$10)*$A$9/1000</f>
        <v>720</v>
      </c>
      <c r="E8" s="2">
        <f t="shared" ref="E8:G8" si="0">$C$8*(E$7-E$10)*$A$9/1000</f>
        <v>520</v>
      </c>
      <c r="F8" s="2">
        <f t="shared" si="0"/>
        <v>320</v>
      </c>
      <c r="G8" s="2">
        <f t="shared" si="0"/>
        <v>120</v>
      </c>
      <c r="H8" t="s">
        <v>9</v>
      </c>
    </row>
    <row r="9" spans="1:15" x14ac:dyDescent="0.2">
      <c r="A9">
        <v>20</v>
      </c>
      <c r="B9" t="s">
        <v>7</v>
      </c>
      <c r="C9" s="1">
        <v>1300</v>
      </c>
      <c r="D9" s="2">
        <f>$C$9*(D$7-D$10)*$A$9/1000</f>
        <v>468</v>
      </c>
      <c r="E9" s="2">
        <f t="shared" ref="E9:G9" si="1">$C$9*(E$7-E$10)*$A$9/1000</f>
        <v>338</v>
      </c>
      <c r="F9" s="2">
        <f t="shared" si="1"/>
        <v>208</v>
      </c>
      <c r="G9" s="2">
        <f t="shared" si="1"/>
        <v>78</v>
      </c>
      <c r="H9" t="s">
        <v>9</v>
      </c>
    </row>
    <row r="10" spans="1:15" x14ac:dyDescent="0.2">
      <c r="A10" t="s">
        <v>21</v>
      </c>
      <c r="D10">
        <v>32</v>
      </c>
      <c r="E10">
        <v>32</v>
      </c>
      <c r="F10">
        <v>32</v>
      </c>
      <c r="G10">
        <v>32</v>
      </c>
    </row>
    <row r="11" spans="1:15" x14ac:dyDescent="0.2">
      <c r="D11" t="s">
        <v>22</v>
      </c>
      <c r="E11" t="s">
        <v>22</v>
      </c>
      <c r="F11" t="s">
        <v>22</v>
      </c>
      <c r="G11" t="s">
        <v>22</v>
      </c>
      <c r="L11" t="s">
        <v>48</v>
      </c>
    </row>
    <row r="13" spans="1:15" x14ac:dyDescent="0.2">
      <c r="C13" t="s">
        <v>13</v>
      </c>
    </row>
    <row r="14" spans="1:15" x14ac:dyDescent="0.2">
      <c r="C14" t="s">
        <v>10</v>
      </c>
      <c r="D14" t="s">
        <v>15</v>
      </c>
      <c r="E14" t="s">
        <v>16</v>
      </c>
      <c r="F14" t="s">
        <v>11</v>
      </c>
      <c r="G14" t="s">
        <v>17</v>
      </c>
      <c r="H14" t="s">
        <v>18</v>
      </c>
    </row>
    <row r="15" spans="1:15" x14ac:dyDescent="0.2">
      <c r="C15">
        <v>3000</v>
      </c>
      <c r="D15">
        <v>15</v>
      </c>
      <c r="E15">
        <v>386</v>
      </c>
      <c r="F15" s="1">
        <v>700</v>
      </c>
      <c r="G15">
        <v>1E-3</v>
      </c>
      <c r="H15">
        <v>2E-3</v>
      </c>
    </row>
    <row r="16" spans="1:15" x14ac:dyDescent="0.2">
      <c r="C16" t="s">
        <v>14</v>
      </c>
      <c r="D16" t="s">
        <v>19</v>
      </c>
      <c r="E16" t="s">
        <v>19</v>
      </c>
      <c r="F16" t="s">
        <v>14</v>
      </c>
      <c r="G16" t="s">
        <v>20</v>
      </c>
      <c r="H16" t="s">
        <v>20</v>
      </c>
    </row>
    <row r="17" spans="1:15" x14ac:dyDescent="0.2">
      <c r="E17" t="s">
        <v>12</v>
      </c>
    </row>
    <row r="18" spans="1:15" x14ac:dyDescent="0.2">
      <c r="E18" s="2">
        <f>1/((1/C15)+(H15/D15)+(G15/E15)+(1/F15))</f>
        <v>526.91792665011246</v>
      </c>
    </row>
    <row r="19" spans="1:15" x14ac:dyDescent="0.2">
      <c r="A19" t="s">
        <v>35</v>
      </c>
    </row>
    <row r="20" spans="1:15" x14ac:dyDescent="0.2">
      <c r="A20" t="s">
        <v>23</v>
      </c>
      <c r="B20" t="s">
        <v>26</v>
      </c>
      <c r="C20" t="s">
        <v>30</v>
      </c>
      <c r="D20" t="s">
        <v>31</v>
      </c>
      <c r="E20" t="s">
        <v>32</v>
      </c>
      <c r="F20" t="s">
        <v>25</v>
      </c>
      <c r="G20" t="s">
        <v>24</v>
      </c>
      <c r="H20" t="s">
        <v>33</v>
      </c>
      <c r="I20" t="s">
        <v>27</v>
      </c>
      <c r="J20" t="s">
        <v>28</v>
      </c>
      <c r="K20" t="s">
        <v>29</v>
      </c>
      <c r="L20" t="s">
        <v>34</v>
      </c>
      <c r="M20" t="s">
        <v>14</v>
      </c>
      <c r="N20" t="s">
        <v>37</v>
      </c>
      <c r="O20" t="s">
        <v>68</v>
      </c>
    </row>
    <row r="21" spans="1:15" x14ac:dyDescent="0.2">
      <c r="A21">
        <v>2000</v>
      </c>
      <c r="B21">
        <f>I21+273</f>
        <v>293</v>
      </c>
      <c r="C21" s="2">
        <f>J21+273</f>
        <v>298</v>
      </c>
      <c r="D21">
        <f>K21+273</f>
        <v>305</v>
      </c>
      <c r="E21" s="2">
        <f>M21*3.6</f>
        <v>946.72080000000005</v>
      </c>
      <c r="F21" s="2">
        <f>D8</f>
        <v>720</v>
      </c>
      <c r="G21">
        <f>$O$7</f>
        <v>4.2926000000000006E-2</v>
      </c>
      <c r="H21">
        <f>F21/(E21*G21)</f>
        <v>17.716998821175029</v>
      </c>
      <c r="I21">
        <v>20</v>
      </c>
      <c r="J21" s="2">
        <v>25</v>
      </c>
      <c r="K21">
        <v>32</v>
      </c>
      <c r="L21">
        <f t="shared" ref="L21:L28" si="2">(((C21-B21)/((LN((D21-B21)/(D21-C21))))))</f>
        <v>9.2764980722569277</v>
      </c>
      <c r="M21">
        <v>262.97800000000001</v>
      </c>
      <c r="N21">
        <f t="shared" ref="N21:N28" si="3">H21-L21</f>
        <v>8.440500748918101</v>
      </c>
      <c r="O21">
        <f>E21*G21*L21</f>
        <v>376.98702130308192</v>
      </c>
    </row>
    <row r="22" spans="1:15" x14ac:dyDescent="0.2">
      <c r="A22">
        <v>2000</v>
      </c>
      <c r="B22">
        <f t="shared" ref="B22:B28" si="4">I22+273</f>
        <v>293</v>
      </c>
      <c r="C22" s="2">
        <f t="shared" ref="C22:C28" si="5">J22+273</f>
        <v>298</v>
      </c>
      <c r="D22">
        <f t="shared" ref="D22:D28" si="6">K22+273</f>
        <v>305</v>
      </c>
      <c r="E22" s="2">
        <f t="shared" ref="E22:E28" si="7">M22*3.6</f>
        <v>946.72080000000005</v>
      </c>
      <c r="F22" s="2">
        <f>E8</f>
        <v>520</v>
      </c>
      <c r="G22">
        <f t="shared" ref="G22:G28" si="8">$O$7</f>
        <v>4.2926000000000006E-2</v>
      </c>
      <c r="H22">
        <f t="shared" ref="H22:H28" si="9">F22/(E22*G22)</f>
        <v>12.79561025973752</v>
      </c>
      <c r="I22">
        <v>20</v>
      </c>
      <c r="J22" s="2">
        <v>25</v>
      </c>
      <c r="K22">
        <v>32</v>
      </c>
      <c r="L22">
        <f t="shared" si="2"/>
        <v>9.2764980722569277</v>
      </c>
      <c r="M22">
        <v>262.97800000000001</v>
      </c>
      <c r="N22">
        <f t="shared" si="3"/>
        <v>3.5191121874805926</v>
      </c>
      <c r="O22">
        <f t="shared" ref="O22:O38" si="10">E22*G22*L22</f>
        <v>376.98702130308192</v>
      </c>
    </row>
    <row r="23" spans="1:15" x14ac:dyDescent="0.2">
      <c r="A23">
        <v>2000</v>
      </c>
      <c r="B23">
        <f t="shared" si="4"/>
        <v>293</v>
      </c>
      <c r="C23" s="2">
        <f t="shared" si="5"/>
        <v>298</v>
      </c>
      <c r="D23">
        <f t="shared" si="6"/>
        <v>305</v>
      </c>
      <c r="E23" s="2">
        <f t="shared" si="7"/>
        <v>946.72080000000005</v>
      </c>
      <c r="F23" s="2">
        <f>F8</f>
        <v>320</v>
      </c>
      <c r="G23">
        <f t="shared" si="8"/>
        <v>4.2926000000000006E-2</v>
      </c>
      <c r="H23">
        <f t="shared" si="9"/>
        <v>7.8742216983000128</v>
      </c>
      <c r="I23">
        <v>20</v>
      </c>
      <c r="J23" s="2">
        <v>25</v>
      </c>
      <c r="K23">
        <v>32</v>
      </c>
      <c r="L23">
        <f t="shared" si="2"/>
        <v>9.2764980722569277</v>
      </c>
      <c r="M23">
        <v>262.97800000000001</v>
      </c>
      <c r="N23">
        <f t="shared" si="3"/>
        <v>-1.4022763739569148</v>
      </c>
      <c r="O23">
        <f t="shared" si="10"/>
        <v>376.98702130308192</v>
      </c>
    </row>
    <row r="24" spans="1:15" x14ac:dyDescent="0.2">
      <c r="A24">
        <v>2000</v>
      </c>
      <c r="B24">
        <f t="shared" si="4"/>
        <v>293</v>
      </c>
      <c r="C24" s="2">
        <f t="shared" si="5"/>
        <v>298</v>
      </c>
      <c r="D24">
        <f t="shared" si="6"/>
        <v>305</v>
      </c>
      <c r="E24" s="2">
        <f t="shared" si="7"/>
        <v>946.72080000000005</v>
      </c>
      <c r="F24" s="2">
        <f>G8</f>
        <v>120</v>
      </c>
      <c r="G24">
        <f t="shared" si="8"/>
        <v>4.2926000000000006E-2</v>
      </c>
      <c r="H24">
        <f t="shared" si="9"/>
        <v>2.9528331368625049</v>
      </c>
      <c r="I24">
        <v>20</v>
      </c>
      <c r="J24" s="2">
        <v>25</v>
      </c>
      <c r="K24">
        <v>32</v>
      </c>
      <c r="L24">
        <f t="shared" si="2"/>
        <v>9.2764980722569277</v>
      </c>
      <c r="M24">
        <v>262.97800000000001</v>
      </c>
      <c r="N24">
        <f t="shared" si="3"/>
        <v>-6.3236649353944223</v>
      </c>
      <c r="O24">
        <f t="shared" si="10"/>
        <v>376.98702130308192</v>
      </c>
    </row>
    <row r="25" spans="1:15" x14ac:dyDescent="0.2">
      <c r="A25">
        <v>1300</v>
      </c>
      <c r="B25">
        <f t="shared" si="4"/>
        <v>293</v>
      </c>
      <c r="C25" s="2">
        <f t="shared" si="5"/>
        <v>298</v>
      </c>
      <c r="D25">
        <f t="shared" si="6"/>
        <v>305</v>
      </c>
      <c r="E25" s="2">
        <f t="shared" si="7"/>
        <v>946.72080000000005</v>
      </c>
      <c r="F25" s="2">
        <f>D9</f>
        <v>468</v>
      </c>
      <c r="G25">
        <f t="shared" si="8"/>
        <v>4.2926000000000006E-2</v>
      </c>
      <c r="H25">
        <f t="shared" si="9"/>
        <v>11.51604923376377</v>
      </c>
      <c r="I25">
        <v>20</v>
      </c>
      <c r="J25" s="2">
        <v>25</v>
      </c>
      <c r="K25">
        <v>32</v>
      </c>
      <c r="L25">
        <f t="shared" si="2"/>
        <v>9.2764980722569277</v>
      </c>
      <c r="M25">
        <v>262.97800000000001</v>
      </c>
      <c r="N25">
        <f t="shared" si="3"/>
        <v>2.2395511615068422</v>
      </c>
      <c r="O25">
        <f t="shared" si="10"/>
        <v>376.98702130308192</v>
      </c>
    </row>
    <row r="26" spans="1:15" x14ac:dyDescent="0.2">
      <c r="A26">
        <v>1300</v>
      </c>
      <c r="B26">
        <f t="shared" si="4"/>
        <v>293</v>
      </c>
      <c r="C26" s="2">
        <f t="shared" si="5"/>
        <v>298</v>
      </c>
      <c r="D26">
        <f t="shared" si="6"/>
        <v>305</v>
      </c>
      <c r="E26" s="2">
        <f t="shared" si="7"/>
        <v>946.72080000000005</v>
      </c>
      <c r="F26" s="2">
        <f>E9</f>
        <v>338</v>
      </c>
      <c r="G26">
        <f t="shared" si="8"/>
        <v>4.2926000000000006E-2</v>
      </c>
      <c r="H26">
        <f t="shared" si="9"/>
        <v>8.3171466688293894</v>
      </c>
      <c r="I26">
        <v>20</v>
      </c>
      <c r="J26" s="2">
        <v>25</v>
      </c>
      <c r="K26">
        <v>32</v>
      </c>
      <c r="L26">
        <f t="shared" si="2"/>
        <v>9.2764980722569277</v>
      </c>
      <c r="M26">
        <v>262.97800000000001</v>
      </c>
      <c r="N26">
        <f t="shared" si="3"/>
        <v>-0.95935140342753833</v>
      </c>
      <c r="O26">
        <f t="shared" si="10"/>
        <v>376.98702130308192</v>
      </c>
    </row>
    <row r="27" spans="1:15" x14ac:dyDescent="0.2">
      <c r="A27">
        <v>1300</v>
      </c>
      <c r="B27">
        <f t="shared" si="4"/>
        <v>293</v>
      </c>
      <c r="C27" s="2">
        <f t="shared" si="5"/>
        <v>298</v>
      </c>
      <c r="D27">
        <f t="shared" si="6"/>
        <v>305</v>
      </c>
      <c r="E27" s="2">
        <f t="shared" si="7"/>
        <v>946.72080000000005</v>
      </c>
      <c r="F27" s="2">
        <f>F9</f>
        <v>208</v>
      </c>
      <c r="G27">
        <f t="shared" si="8"/>
        <v>4.2926000000000006E-2</v>
      </c>
      <c r="H27">
        <f t="shared" si="9"/>
        <v>5.1182441038950088</v>
      </c>
      <c r="I27">
        <v>20</v>
      </c>
      <c r="J27" s="2">
        <v>25</v>
      </c>
      <c r="K27">
        <v>32</v>
      </c>
      <c r="L27">
        <f t="shared" si="2"/>
        <v>9.2764980722569277</v>
      </c>
      <c r="M27">
        <v>262.97800000000001</v>
      </c>
      <c r="N27">
        <f t="shared" si="3"/>
        <v>-4.1582539683619189</v>
      </c>
      <c r="O27">
        <f t="shared" si="10"/>
        <v>376.98702130308192</v>
      </c>
    </row>
    <row r="28" spans="1:15" x14ac:dyDescent="0.2">
      <c r="A28">
        <v>1300</v>
      </c>
      <c r="B28">
        <f t="shared" si="4"/>
        <v>293</v>
      </c>
      <c r="C28" s="2">
        <f t="shared" si="5"/>
        <v>298</v>
      </c>
      <c r="D28">
        <f t="shared" si="6"/>
        <v>305</v>
      </c>
      <c r="E28" s="2">
        <f t="shared" si="7"/>
        <v>946.72080000000005</v>
      </c>
      <c r="F28" s="2">
        <f>G9</f>
        <v>78</v>
      </c>
      <c r="G28">
        <f t="shared" si="8"/>
        <v>4.2926000000000006E-2</v>
      </c>
      <c r="H28">
        <f t="shared" si="9"/>
        <v>1.9193415389606281</v>
      </c>
      <c r="I28">
        <v>20</v>
      </c>
      <c r="J28" s="2">
        <v>25</v>
      </c>
      <c r="K28">
        <v>32</v>
      </c>
      <c r="L28">
        <f t="shared" si="2"/>
        <v>9.2764980722569277</v>
      </c>
      <c r="M28">
        <v>262.97800000000001</v>
      </c>
      <c r="N28">
        <f t="shared" si="3"/>
        <v>-7.3571565332962994</v>
      </c>
      <c r="O28">
        <f t="shared" si="10"/>
        <v>376.98702130308192</v>
      </c>
    </row>
    <row r="29" spans="1:15" x14ac:dyDescent="0.2">
      <c r="A29" t="s">
        <v>36</v>
      </c>
    </row>
    <row r="30" spans="1:15" x14ac:dyDescent="0.2">
      <c r="A30" t="s">
        <v>23</v>
      </c>
      <c r="B30" t="s">
        <v>26</v>
      </c>
      <c r="C30" t="s">
        <v>30</v>
      </c>
      <c r="D30" t="s">
        <v>31</v>
      </c>
      <c r="E30" t="s">
        <v>32</v>
      </c>
      <c r="F30" t="s">
        <v>25</v>
      </c>
      <c r="G30" t="s">
        <v>24</v>
      </c>
      <c r="H30" t="s">
        <v>33</v>
      </c>
      <c r="I30" t="s">
        <v>27</v>
      </c>
      <c r="J30" t="s">
        <v>28</v>
      </c>
      <c r="K30" t="s">
        <v>29</v>
      </c>
      <c r="L30" t="s">
        <v>34</v>
      </c>
      <c r="M30" t="s">
        <v>14</v>
      </c>
      <c r="N30" t="s">
        <v>37</v>
      </c>
      <c r="O30" t="s">
        <v>68</v>
      </c>
    </row>
    <row r="31" spans="1:15" x14ac:dyDescent="0.2">
      <c r="A31">
        <v>2000</v>
      </c>
      <c r="B31">
        <f>I31+273</f>
        <v>293</v>
      </c>
      <c r="C31" s="2">
        <f>J31+273</f>
        <v>298</v>
      </c>
      <c r="D31">
        <f>K31+273</f>
        <v>305</v>
      </c>
      <c r="E31" s="2">
        <f>M31*3.6</f>
        <v>1896.876</v>
      </c>
      <c r="F31" s="2">
        <f>D8</f>
        <v>720</v>
      </c>
      <c r="G31">
        <f>$O$7</f>
        <v>4.2926000000000006E-2</v>
      </c>
      <c r="H31">
        <f>F31/(E31*G31)</f>
        <v>8.8424606023703625</v>
      </c>
      <c r="I31">
        <v>20</v>
      </c>
      <c r="J31" s="2">
        <v>25</v>
      </c>
      <c r="K31">
        <v>32</v>
      </c>
      <c r="L31">
        <f t="shared" ref="L31:L38" si="11">(((C31-B31)/((LN((D31-B31)/(D31-C31))))))</f>
        <v>9.2764980722569277</v>
      </c>
      <c r="M31">
        <v>526.91</v>
      </c>
      <c r="N31">
        <f t="shared" ref="N31:N38" si="12">H31-L31</f>
        <v>-0.43403746988656522</v>
      </c>
      <c r="O31">
        <f t="shared" si="10"/>
        <v>755.34163083910767</v>
      </c>
    </row>
    <row r="32" spans="1:15" x14ac:dyDescent="0.2">
      <c r="A32">
        <v>2000</v>
      </c>
      <c r="B32">
        <f t="shared" ref="B32:B38" si="13">I32+273</f>
        <v>293</v>
      </c>
      <c r="C32" s="2">
        <f t="shared" ref="C32:C38" si="14">J32+273</f>
        <v>298</v>
      </c>
      <c r="D32">
        <f t="shared" ref="D32:D38" si="15">K32+273</f>
        <v>305</v>
      </c>
      <c r="E32" s="2">
        <f t="shared" ref="E32:E38" si="16">M32*3.6</f>
        <v>1896.876</v>
      </c>
      <c r="F32" s="2">
        <f>E8</f>
        <v>520</v>
      </c>
      <c r="G32">
        <f t="shared" ref="G32:G38" si="17">$O$7</f>
        <v>4.2926000000000006E-2</v>
      </c>
      <c r="H32">
        <f t="shared" ref="H32:H37" si="18">F32/(E32*G32)</f>
        <v>6.3862215461563725</v>
      </c>
      <c r="I32">
        <v>20</v>
      </c>
      <c r="J32" s="2">
        <v>25</v>
      </c>
      <c r="K32">
        <v>32</v>
      </c>
      <c r="L32">
        <f t="shared" si="11"/>
        <v>9.2764980722569277</v>
      </c>
      <c r="M32">
        <v>526.91</v>
      </c>
      <c r="N32">
        <f t="shared" si="12"/>
        <v>-2.8902765261005552</v>
      </c>
      <c r="O32">
        <f t="shared" si="10"/>
        <v>755.34163083910767</v>
      </c>
    </row>
    <row r="33" spans="1:15" x14ac:dyDescent="0.2">
      <c r="A33">
        <v>2000</v>
      </c>
      <c r="B33">
        <f t="shared" si="13"/>
        <v>293</v>
      </c>
      <c r="C33" s="2">
        <f t="shared" si="14"/>
        <v>298</v>
      </c>
      <c r="D33">
        <f t="shared" si="15"/>
        <v>305</v>
      </c>
      <c r="E33" s="2">
        <f t="shared" si="16"/>
        <v>1896.876</v>
      </c>
      <c r="F33" s="2">
        <f>F8</f>
        <v>320</v>
      </c>
      <c r="G33">
        <f t="shared" si="17"/>
        <v>4.2926000000000006E-2</v>
      </c>
      <c r="H33">
        <f t="shared" si="18"/>
        <v>3.929982489942383</v>
      </c>
      <c r="I33">
        <v>20</v>
      </c>
      <c r="J33" s="2">
        <v>25</v>
      </c>
      <c r="K33">
        <v>32</v>
      </c>
      <c r="L33">
        <f t="shared" si="11"/>
        <v>9.2764980722569277</v>
      </c>
      <c r="M33">
        <v>526.91</v>
      </c>
      <c r="N33">
        <f t="shared" si="12"/>
        <v>-5.3465155823145452</v>
      </c>
      <c r="O33">
        <f t="shared" si="10"/>
        <v>755.34163083910767</v>
      </c>
    </row>
    <row r="34" spans="1:15" x14ac:dyDescent="0.2">
      <c r="A34">
        <v>2000</v>
      </c>
      <c r="B34">
        <f t="shared" si="13"/>
        <v>293</v>
      </c>
      <c r="C34" s="2">
        <f t="shared" si="14"/>
        <v>298</v>
      </c>
      <c r="D34">
        <f t="shared" si="15"/>
        <v>305</v>
      </c>
      <c r="E34" s="2">
        <f t="shared" si="16"/>
        <v>1896.876</v>
      </c>
      <c r="F34" s="2">
        <f>G8</f>
        <v>120</v>
      </c>
      <c r="G34">
        <f t="shared" si="17"/>
        <v>4.2926000000000006E-2</v>
      </c>
      <c r="H34">
        <f t="shared" si="18"/>
        <v>1.4737434337283937</v>
      </c>
      <c r="I34">
        <v>20</v>
      </c>
      <c r="J34" s="2">
        <v>25</v>
      </c>
      <c r="K34">
        <v>32</v>
      </c>
      <c r="L34">
        <f t="shared" si="11"/>
        <v>9.2764980722569277</v>
      </c>
      <c r="M34">
        <v>526.91</v>
      </c>
      <c r="N34">
        <f t="shared" si="12"/>
        <v>-7.8027546385285342</v>
      </c>
      <c r="O34">
        <f t="shared" si="10"/>
        <v>755.34163083910767</v>
      </c>
    </row>
    <row r="35" spans="1:15" x14ac:dyDescent="0.2">
      <c r="A35">
        <v>1300</v>
      </c>
      <c r="B35">
        <f t="shared" si="13"/>
        <v>293</v>
      </c>
      <c r="C35" s="2">
        <f t="shared" si="14"/>
        <v>298</v>
      </c>
      <c r="D35">
        <f t="shared" si="15"/>
        <v>305</v>
      </c>
      <c r="E35" s="2">
        <f t="shared" si="16"/>
        <v>1896.876</v>
      </c>
      <c r="F35" s="2">
        <f>D9</f>
        <v>468</v>
      </c>
      <c r="G35">
        <f t="shared" si="17"/>
        <v>4.2926000000000006E-2</v>
      </c>
      <c r="H35">
        <f t="shared" si="18"/>
        <v>5.7475993915407351</v>
      </c>
      <c r="I35">
        <v>20</v>
      </c>
      <c r="J35" s="2">
        <v>25</v>
      </c>
      <c r="K35">
        <v>32</v>
      </c>
      <c r="L35">
        <f t="shared" si="11"/>
        <v>9.2764980722569277</v>
      </c>
      <c r="M35">
        <v>526.91</v>
      </c>
      <c r="N35">
        <f t="shared" si="12"/>
        <v>-3.5288986807161926</v>
      </c>
      <c r="O35">
        <f t="shared" si="10"/>
        <v>755.34163083910767</v>
      </c>
    </row>
    <row r="36" spans="1:15" x14ac:dyDescent="0.2">
      <c r="A36">
        <v>1300</v>
      </c>
      <c r="B36">
        <f t="shared" si="13"/>
        <v>293</v>
      </c>
      <c r="C36" s="2">
        <f t="shared" si="14"/>
        <v>298</v>
      </c>
      <c r="D36">
        <f t="shared" si="15"/>
        <v>305</v>
      </c>
      <c r="E36" s="2">
        <f t="shared" si="16"/>
        <v>1896.876</v>
      </c>
      <c r="F36" s="2">
        <f>E9</f>
        <v>338</v>
      </c>
      <c r="G36">
        <f t="shared" si="17"/>
        <v>4.2926000000000006E-2</v>
      </c>
      <c r="H36">
        <f t="shared" si="18"/>
        <v>4.1510440050016424</v>
      </c>
      <c r="I36">
        <v>20</v>
      </c>
      <c r="J36" s="2">
        <v>25</v>
      </c>
      <c r="K36">
        <v>32</v>
      </c>
      <c r="L36">
        <f t="shared" si="11"/>
        <v>9.2764980722569277</v>
      </c>
      <c r="M36">
        <v>526.91</v>
      </c>
      <c r="N36">
        <f t="shared" si="12"/>
        <v>-5.1254540672552853</v>
      </c>
      <c r="O36">
        <f t="shared" si="10"/>
        <v>755.34163083910767</v>
      </c>
    </row>
    <row r="37" spans="1:15" x14ac:dyDescent="0.2">
      <c r="A37">
        <v>1300</v>
      </c>
      <c r="B37">
        <f t="shared" si="13"/>
        <v>293</v>
      </c>
      <c r="C37" s="2">
        <f t="shared" si="14"/>
        <v>298</v>
      </c>
      <c r="D37">
        <f t="shared" si="15"/>
        <v>305</v>
      </c>
      <c r="E37" s="2">
        <f t="shared" si="16"/>
        <v>1896.876</v>
      </c>
      <c r="F37" s="2">
        <f>F9</f>
        <v>208</v>
      </c>
      <c r="G37">
        <f t="shared" si="17"/>
        <v>4.2926000000000006E-2</v>
      </c>
      <c r="H37">
        <f t="shared" si="18"/>
        <v>2.5544886184625493</v>
      </c>
      <c r="I37">
        <v>20</v>
      </c>
      <c r="J37" s="2">
        <v>25</v>
      </c>
      <c r="K37">
        <v>32</v>
      </c>
      <c r="L37">
        <f t="shared" si="11"/>
        <v>9.2764980722569277</v>
      </c>
      <c r="M37">
        <v>526.91</v>
      </c>
      <c r="N37">
        <f t="shared" si="12"/>
        <v>-6.722009453794378</v>
      </c>
      <c r="O37">
        <f t="shared" si="10"/>
        <v>755.34163083910767</v>
      </c>
    </row>
    <row r="38" spans="1:15" x14ac:dyDescent="0.2">
      <c r="A38">
        <v>1300</v>
      </c>
      <c r="B38">
        <f t="shared" si="13"/>
        <v>293</v>
      </c>
      <c r="C38" s="2">
        <f t="shared" si="14"/>
        <v>298</v>
      </c>
      <c r="D38">
        <f t="shared" si="15"/>
        <v>305</v>
      </c>
      <c r="E38" s="2">
        <f t="shared" si="16"/>
        <v>1896.876</v>
      </c>
      <c r="F38" s="2">
        <f>G9</f>
        <v>78</v>
      </c>
      <c r="G38">
        <f t="shared" si="17"/>
        <v>4.2926000000000006E-2</v>
      </c>
      <c r="H38">
        <f>F38/(E38*G38)</f>
        <v>0.95793323192345592</v>
      </c>
      <c r="I38">
        <v>20</v>
      </c>
      <c r="J38" s="2">
        <v>25</v>
      </c>
      <c r="K38">
        <v>32</v>
      </c>
      <c r="L38">
        <f t="shared" si="11"/>
        <v>9.2764980722569277</v>
      </c>
      <c r="M38">
        <v>526.91</v>
      </c>
      <c r="N38">
        <f t="shared" si="12"/>
        <v>-8.3185648403334724</v>
      </c>
      <c r="O38">
        <f t="shared" si="10"/>
        <v>755.34163083910767</v>
      </c>
    </row>
    <row r="42" spans="1:15" x14ac:dyDescent="0.2">
      <c r="B42" t="s">
        <v>42</v>
      </c>
    </row>
    <row r="44" spans="1:15" x14ac:dyDescent="0.2">
      <c r="B44" t="s">
        <v>43</v>
      </c>
      <c r="J44" t="s">
        <v>69</v>
      </c>
    </row>
    <row r="45" spans="1:15" x14ac:dyDescent="0.2">
      <c r="J45" t="s">
        <v>49</v>
      </c>
    </row>
    <row r="54" spans="8:11" x14ac:dyDescent="0.2">
      <c r="H54" t="s">
        <v>44</v>
      </c>
      <c r="I54" t="s">
        <v>45</v>
      </c>
      <c r="J54" t="s">
        <v>46</v>
      </c>
      <c r="K54" t="s">
        <v>47</v>
      </c>
    </row>
    <row r="55" spans="8:11" x14ac:dyDescent="0.2">
      <c r="H55">
        <f>(((J55-I55)/(LN((K55-I55)/(K55-J55)))))</f>
        <v>16.494948257622092</v>
      </c>
      <c r="I55">
        <v>15</v>
      </c>
      <c r="J55">
        <v>16</v>
      </c>
      <c r="K55">
        <v>32</v>
      </c>
    </row>
    <row r="56" spans="8:11" x14ac:dyDescent="0.2">
      <c r="H56">
        <f t="shared" ref="H56:H69" si="19">(((J56-I56)/(LN((K56-I56)/(K56-J56)))))</f>
        <v>15.979144920761097</v>
      </c>
      <c r="I56">
        <v>15</v>
      </c>
      <c r="J56">
        <v>17</v>
      </c>
      <c r="K56">
        <v>32</v>
      </c>
    </row>
    <row r="57" spans="8:11" x14ac:dyDescent="0.2">
      <c r="H57">
        <f t="shared" si="19"/>
        <v>15.451491464933714</v>
      </c>
      <c r="I57">
        <v>15</v>
      </c>
      <c r="J57">
        <v>18</v>
      </c>
      <c r="K57">
        <v>32</v>
      </c>
    </row>
    <row r="58" spans="8:11" x14ac:dyDescent="0.2">
      <c r="H58">
        <f t="shared" si="19"/>
        <v>14.910685741965091</v>
      </c>
      <c r="I58">
        <v>15</v>
      </c>
      <c r="J58">
        <v>19</v>
      </c>
      <c r="K58">
        <v>32</v>
      </c>
    </row>
    <row r="59" spans="8:11" x14ac:dyDescent="0.2">
      <c r="H59">
        <f t="shared" si="19"/>
        <v>14.355164808143819</v>
      </c>
      <c r="I59">
        <v>15</v>
      </c>
      <c r="J59">
        <v>20</v>
      </c>
      <c r="K59">
        <v>32</v>
      </c>
    </row>
    <row r="60" spans="8:11" x14ac:dyDescent="0.2">
      <c r="H60">
        <f t="shared" si="19"/>
        <v>13.783025323674442</v>
      </c>
      <c r="I60">
        <v>15</v>
      </c>
      <c r="J60">
        <v>21</v>
      </c>
      <c r="K60">
        <v>32</v>
      </c>
    </row>
    <row r="61" spans="8:11" x14ac:dyDescent="0.2">
      <c r="H61">
        <f t="shared" si="19"/>
        <v>13.191909752237926</v>
      </c>
      <c r="I61">
        <v>15</v>
      </c>
      <c r="J61">
        <v>22</v>
      </c>
      <c r="K61">
        <v>32</v>
      </c>
    </row>
    <row r="62" spans="8:11" x14ac:dyDescent="0.2">
      <c r="H62">
        <f t="shared" si="19"/>
        <v>12.5788385245523</v>
      </c>
      <c r="I62">
        <v>15</v>
      </c>
      <c r="J62">
        <v>23</v>
      </c>
      <c r="K62">
        <v>32</v>
      </c>
    </row>
    <row r="63" spans="8:11" x14ac:dyDescent="0.2">
      <c r="H63">
        <f t="shared" si="19"/>
        <v>11.939953141821082</v>
      </c>
      <c r="I63">
        <v>15</v>
      </c>
      <c r="J63">
        <v>24</v>
      </c>
      <c r="K63">
        <v>32</v>
      </c>
    </row>
    <row r="64" spans="8:11" x14ac:dyDescent="0.2">
      <c r="H64">
        <f t="shared" si="19"/>
        <v>11.270104803341574</v>
      </c>
      <c r="I64">
        <v>15</v>
      </c>
      <c r="J64">
        <v>25</v>
      </c>
      <c r="K64">
        <v>32</v>
      </c>
    </row>
    <row r="65" spans="1:11" x14ac:dyDescent="0.2">
      <c r="H65">
        <f t="shared" si="19"/>
        <v>10.562157639304946</v>
      </c>
      <c r="I65">
        <v>15</v>
      </c>
      <c r="J65">
        <v>26</v>
      </c>
      <c r="K65">
        <v>32</v>
      </c>
    </row>
    <row r="66" spans="1:11" x14ac:dyDescent="0.2">
      <c r="H66">
        <f t="shared" si="19"/>
        <v>9.8057206329873665</v>
      </c>
      <c r="I66">
        <v>15</v>
      </c>
      <c r="J66">
        <v>27</v>
      </c>
      <c r="K66">
        <v>32</v>
      </c>
    </row>
    <row r="67" spans="1:11" x14ac:dyDescent="0.2">
      <c r="H67">
        <f t="shared" si="19"/>
        <v>8.9846080902320242</v>
      </c>
      <c r="I67">
        <v>15</v>
      </c>
      <c r="J67">
        <v>28</v>
      </c>
      <c r="K67">
        <v>32</v>
      </c>
    </row>
    <row r="68" spans="1:11" x14ac:dyDescent="0.2">
      <c r="H68">
        <f t="shared" si="19"/>
        <v>8.0710201095015393</v>
      </c>
      <c r="I68">
        <v>15</v>
      </c>
      <c r="J68">
        <v>29</v>
      </c>
      <c r="K68">
        <v>32</v>
      </c>
    </row>
    <row r="69" spans="1:11" x14ac:dyDescent="0.2">
      <c r="H69">
        <f t="shared" si="19"/>
        <v>7.0091290894923484</v>
      </c>
      <c r="I69">
        <v>15</v>
      </c>
      <c r="J69">
        <v>30</v>
      </c>
      <c r="K69">
        <v>32</v>
      </c>
    </row>
    <row r="74" spans="1:11" x14ac:dyDescent="0.2">
      <c r="A74" t="s">
        <v>50</v>
      </c>
    </row>
    <row r="75" spans="1:11" x14ac:dyDescent="0.2">
      <c r="A75" t="s">
        <v>51</v>
      </c>
    </row>
    <row r="79" spans="1:11" x14ac:dyDescent="0.2">
      <c r="A79" t="s">
        <v>53</v>
      </c>
      <c r="B79" t="s">
        <v>52</v>
      </c>
      <c r="C79" t="s">
        <v>54</v>
      </c>
      <c r="D79" t="s">
        <v>58</v>
      </c>
      <c r="E79" t="s">
        <v>55</v>
      </c>
      <c r="F79" t="s">
        <v>56</v>
      </c>
      <c r="G79" t="s">
        <v>57</v>
      </c>
    </row>
    <row r="80" spans="1:11" x14ac:dyDescent="0.2">
      <c r="A80">
        <v>150</v>
      </c>
      <c r="B80">
        <v>35</v>
      </c>
      <c r="C80">
        <v>1.5</v>
      </c>
      <c r="D80">
        <v>1</v>
      </c>
      <c r="E80">
        <v>10</v>
      </c>
      <c r="F80">
        <v>60</v>
      </c>
      <c r="G80" t="s">
        <v>59</v>
      </c>
    </row>
    <row r="83" spans="3:15" x14ac:dyDescent="0.2">
      <c r="C83" t="s">
        <v>60</v>
      </c>
      <c r="D83" t="s">
        <v>61</v>
      </c>
      <c r="E83" t="s">
        <v>54</v>
      </c>
      <c r="F83" t="s">
        <v>53</v>
      </c>
      <c r="G83" t="s">
        <v>66</v>
      </c>
      <c r="H83" t="s">
        <v>67</v>
      </c>
      <c r="I83" t="s">
        <v>58</v>
      </c>
      <c r="J83" t="s">
        <v>63</v>
      </c>
      <c r="K83" t="s">
        <v>56</v>
      </c>
      <c r="L83" t="s">
        <v>62</v>
      </c>
      <c r="M83" t="s">
        <v>64</v>
      </c>
      <c r="N83" t="s">
        <v>65</v>
      </c>
    </row>
    <row r="84" spans="3:15" x14ac:dyDescent="0.2">
      <c r="C84">
        <f>D84*(1/32)*(1000)*E84*(1/3600)*F84</f>
        <v>-898.4375</v>
      </c>
      <c r="D84">
        <v>-460</v>
      </c>
      <c r="E84">
        <v>1.5</v>
      </c>
      <c r="F84">
        <v>150</v>
      </c>
      <c r="G84">
        <f>-(C84)+H84</f>
        <v>1048.4375</v>
      </c>
      <c r="H84">
        <f>I84*F84</f>
        <v>150</v>
      </c>
      <c r="I84">
        <v>1</v>
      </c>
      <c r="J84">
        <f>K84*(1/3600)*1000</f>
        <v>16.666666666666668</v>
      </c>
      <c r="K84">
        <v>60</v>
      </c>
      <c r="L84">
        <v>4190</v>
      </c>
      <c r="M84">
        <v>10</v>
      </c>
      <c r="N84">
        <f>M84+((G84*1000)/(J84*L84))</f>
        <v>25.013424821002385</v>
      </c>
      <c r="O84">
        <f>(J84*L84*(N84-M84))/G84</f>
        <v>1000</v>
      </c>
    </row>
    <row r="85" spans="3:15" x14ac:dyDescent="0.2">
      <c r="C85">
        <f>D85*(1/32)*(1000)*E85*(1/3600)*F85</f>
        <v>-0.11979166666666666</v>
      </c>
      <c r="D85">
        <v>-460</v>
      </c>
      <c r="E85">
        <v>1.5</v>
      </c>
      <c r="F85">
        <v>0.02</v>
      </c>
      <c r="G85">
        <f t="shared" ref="G85:G88" si="20">-(C85)+H85</f>
        <v>0.12059166666666665</v>
      </c>
      <c r="H85">
        <f>I85*F85</f>
        <v>8.0000000000000004E-4</v>
      </c>
      <c r="I85">
        <v>0.04</v>
      </c>
      <c r="J85">
        <f t="shared" ref="J85:J88" si="21">K85*(1/3600)*1000</f>
        <v>6.9444444444444448E-2</v>
      </c>
      <c r="K85">
        <v>0.25</v>
      </c>
      <c r="L85">
        <v>4190</v>
      </c>
      <c r="M85">
        <v>15</v>
      </c>
      <c r="N85">
        <f t="shared" ref="N85:N88" si="22">M85+((G85*1000)/(J85*L85))</f>
        <v>15.414443914081145</v>
      </c>
      <c r="O85">
        <f>(J85*L85*(N85-M85))/G85</f>
        <v>999.99999999999955</v>
      </c>
    </row>
    <row r="86" spans="3:15" x14ac:dyDescent="0.2">
      <c r="C86">
        <f>D86*(1/32)*(1000)*E86*(1/3600)*F86</f>
        <v>-0.11979166666666666</v>
      </c>
      <c r="D86">
        <v>-460</v>
      </c>
      <c r="E86">
        <v>1.5</v>
      </c>
      <c r="F86">
        <v>0.02</v>
      </c>
      <c r="G86">
        <f t="shared" si="20"/>
        <v>0.12059166666666665</v>
      </c>
      <c r="H86">
        <f>I86*F86</f>
        <v>8.0000000000000004E-4</v>
      </c>
      <c r="I86">
        <v>0.04</v>
      </c>
      <c r="J86">
        <f t="shared" si="21"/>
        <v>0.33333333333333331</v>
      </c>
      <c r="K86">
        <v>1.2</v>
      </c>
      <c r="L86">
        <v>4190</v>
      </c>
      <c r="M86">
        <v>20</v>
      </c>
      <c r="N86">
        <f t="shared" si="22"/>
        <v>20.086342482100239</v>
      </c>
      <c r="O86">
        <f t="shared" ref="O86:O88" si="23">(J86*L86*(N86-M86))/G86</f>
        <v>1000.0000000000036</v>
      </c>
    </row>
    <row r="87" spans="3:15" x14ac:dyDescent="0.2">
      <c r="C87">
        <f t="shared" ref="C87:C88" si="24">D87*(1/32)*(1000)*E87*(1/3600)*F87</f>
        <v>-0.11979166666666666</v>
      </c>
      <c r="D87">
        <v>-460</v>
      </c>
      <c r="E87">
        <v>1.5</v>
      </c>
      <c r="F87">
        <v>0.02</v>
      </c>
      <c r="G87">
        <f t="shared" si="20"/>
        <v>0.12079166666666666</v>
      </c>
      <c r="H87">
        <f>I87*F87</f>
        <v>1E-3</v>
      </c>
      <c r="I87">
        <v>0.05</v>
      </c>
      <c r="J87">
        <f t="shared" si="21"/>
        <v>6.9444444444444448E-2</v>
      </c>
      <c r="K87">
        <v>0.25</v>
      </c>
      <c r="L87">
        <v>4190</v>
      </c>
      <c r="M87">
        <v>20</v>
      </c>
      <c r="N87">
        <f>M87+((G87*1000)/(J87*L87))</f>
        <v>20.415131264916468</v>
      </c>
      <c r="O87">
        <f t="shared" si="23"/>
        <v>1000.0000000000007</v>
      </c>
    </row>
    <row r="88" spans="3:15" x14ac:dyDescent="0.2">
      <c r="C88">
        <f t="shared" si="24"/>
        <v>-0.11979166666666666</v>
      </c>
      <c r="D88">
        <v>-460</v>
      </c>
      <c r="E88">
        <v>1.5</v>
      </c>
      <c r="F88">
        <v>0.02</v>
      </c>
      <c r="G88">
        <f t="shared" si="20"/>
        <v>0.12079166666666666</v>
      </c>
      <c r="H88">
        <f t="shared" ref="H88" si="25">I88*F88</f>
        <v>1E-3</v>
      </c>
      <c r="I88">
        <v>0.05</v>
      </c>
      <c r="J88">
        <f t="shared" si="21"/>
        <v>0.33333333333333331</v>
      </c>
      <c r="K88">
        <v>1.2</v>
      </c>
      <c r="L88">
        <v>4190</v>
      </c>
      <c r="M88">
        <v>15</v>
      </c>
      <c r="N88">
        <f t="shared" si="22"/>
        <v>15.086485680190931</v>
      </c>
      <c r="O88">
        <f t="shared" si="23"/>
        <v>1000.0000000000005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2021-11-17T09:36:25Z</dcterms:created>
  <dcterms:modified xsi:type="dcterms:W3CDTF">2021-12-21T04:27:20Z</dcterms:modified>
</cp:coreProperties>
</file>