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.data\PhilaBudget\"/>
    </mc:Choice>
  </mc:AlternateContent>
  <bookViews>
    <workbookView xWindow="0" yWindow="0" windowWidth="19368" windowHeight="8832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2" l="1"/>
  <c r="E19" i="2"/>
  <c r="E20" i="2"/>
  <c r="E21" i="2"/>
  <c r="E22" i="2"/>
  <c r="E23" i="2"/>
  <c r="E24" i="2"/>
  <c r="E25" i="2"/>
  <c r="E26" i="2"/>
  <c r="E17" i="2"/>
  <c r="C18" i="2"/>
  <c r="C19" i="2"/>
  <c r="C20" i="2"/>
  <c r="C21" i="2"/>
  <c r="C22" i="2"/>
  <c r="C23" i="2"/>
  <c r="C24" i="2"/>
  <c r="C25" i="2"/>
  <c r="C26" i="2"/>
  <c r="C17" i="2"/>
  <c r="AN24" i="2"/>
  <c r="AN23" i="2"/>
  <c r="AM23" i="2"/>
  <c r="AN22" i="2"/>
  <c r="AM22" i="2"/>
  <c r="AN21" i="2"/>
  <c r="AM21" i="2"/>
  <c r="AN18" i="2"/>
  <c r="AM18" i="2"/>
  <c r="AN26" i="2"/>
  <c r="AM26" i="2"/>
  <c r="AN25" i="2"/>
  <c r="AM25" i="2"/>
  <c r="AN20" i="2"/>
  <c r="AM20" i="2"/>
  <c r="AM17" i="2" l="1"/>
  <c r="AN17" i="2" s="1"/>
  <c r="V14" i="2" l="1"/>
  <c r="J10" i="2" l="1"/>
  <c r="D10" i="2"/>
  <c r="F10" i="2"/>
  <c r="D13" i="2" s="1"/>
  <c r="K10" i="2"/>
  <c r="L10" i="2" s="1"/>
  <c r="M10" i="2"/>
  <c r="N10" i="2" s="1"/>
  <c r="Z10" i="2"/>
  <c r="AA10" i="2"/>
  <c r="AB10" i="2"/>
  <c r="AC10" i="2"/>
  <c r="AD10" i="2"/>
  <c r="AE10" i="2"/>
  <c r="AF10" i="2"/>
  <c r="AG10" i="2"/>
  <c r="AH10" i="2"/>
  <c r="AI10" i="2"/>
  <c r="AR10" i="2"/>
  <c r="AP10" i="2" s="1"/>
  <c r="AK4" i="2"/>
  <c r="AK5" i="2"/>
  <c r="AK6" i="2"/>
  <c r="AK7" i="2"/>
  <c r="AK8" i="2"/>
  <c r="AK3" i="2"/>
  <c r="AM4" i="2"/>
  <c r="AM5" i="2"/>
  <c r="AM6" i="2"/>
  <c r="AM7" i="2"/>
  <c r="AM8" i="2"/>
  <c r="AM3" i="2"/>
  <c r="E10" i="2"/>
  <c r="O10" i="2"/>
  <c r="P10" i="2" s="1"/>
  <c r="R10" i="2"/>
  <c r="S10" i="2" s="1"/>
  <c r="U10" i="2"/>
  <c r="V10" i="2" s="1"/>
  <c r="AJ10" i="2"/>
  <c r="AL10" i="2"/>
  <c r="AS10" i="2"/>
  <c r="AQ10" i="2" s="1"/>
  <c r="G10" i="2" l="1"/>
  <c r="AT10" i="2"/>
  <c r="Q10" i="2"/>
  <c r="Y10" i="2"/>
  <c r="X10" i="2" s="1"/>
  <c r="H10" i="2"/>
  <c r="W10" i="2"/>
  <c r="T10" i="2"/>
  <c r="AM10" i="2"/>
  <c r="AK10" i="2"/>
  <c r="D31" i="1"/>
  <c r="D30" i="1"/>
  <c r="D29" i="1"/>
  <c r="D26" i="1"/>
  <c r="D16" i="1"/>
  <c r="D20" i="1" s="1"/>
  <c r="D14" i="1"/>
  <c r="R3" i="1"/>
  <c r="D12" i="2" l="1"/>
  <c r="D14" i="2" s="1"/>
  <c r="AN10" i="2"/>
  <c r="D28" i="1"/>
  <c r="D32" i="1" s="1"/>
</calcChain>
</file>

<file path=xl/sharedStrings.xml><?xml version="1.0" encoding="utf-8"?>
<sst xmlns="http://schemas.openxmlformats.org/spreadsheetml/2006/main" count="131" uniqueCount="107">
  <si>
    <t>general</t>
  </si>
  <si>
    <t>number of cameras</t>
  </si>
  <si>
    <t>total</t>
  </si>
  <si>
    <t>class 200</t>
  </si>
  <si>
    <t>class 300/400</t>
  </si>
  <si>
    <t>2019 target</t>
  </si>
  <si>
    <t>2020 target</t>
  </si>
  <si>
    <t>Accelerated Body Camera Issuance </t>
  </si>
  <si>
    <t>fund</t>
  </si>
  <si>
    <t>category</t>
  </si>
  <si>
    <t>camera services</t>
  </si>
  <si>
    <t>org support services</t>
  </si>
  <si>
    <t>class 216</t>
  </si>
  <si>
    <t>camera accessories</t>
  </si>
  <si>
    <t>class 316</t>
  </si>
  <si>
    <t>body cameras</t>
  </si>
  <si>
    <t>class 424</t>
  </si>
  <si>
    <t>purchase of services</t>
  </si>
  <si>
    <t>materials and supples</t>
  </si>
  <si>
    <t>equipment</t>
  </si>
  <si>
    <t>class 310</t>
  </si>
  <si>
    <t>general operating</t>
  </si>
  <si>
    <t>class 100</t>
  </si>
  <si>
    <t>employee compensation</t>
  </si>
  <si>
    <t>general fund</t>
  </si>
  <si>
    <t>class 200 - services</t>
  </si>
  <si>
    <t>class 300 - materials and supplies</t>
  </si>
  <si>
    <t>class 100 - employee compenstion</t>
  </si>
  <si>
    <t>class 400 - equipment</t>
  </si>
  <si>
    <t>2020 proposed</t>
  </si>
  <si>
    <t>TOTAL</t>
  </si>
  <si>
    <t>grants</t>
  </si>
  <si>
    <t>aviation</t>
  </si>
  <si>
    <t>all funds</t>
  </si>
  <si>
    <t>number of full time</t>
  </si>
  <si>
    <t>number of uniformed</t>
  </si>
  <si>
    <t>field operations</t>
  </si>
  <si>
    <t>organizational support services*</t>
  </si>
  <si>
    <t>* This program is responsible for the administrative, fiscal, and human resources operations for the department; planning, development, and implementation of
all aspects of police training for both police recruits and in-service sworn personnel, including Reality-Based Training (RBT) and tactical scenarios; and
information technology support services, including Police Communication Information Systems.</t>
  </si>
  <si>
    <t>Finance Dept associated funds - employee benefits (field operations) - civilian</t>
  </si>
  <si>
    <t>Finance Dept associated funds  - employee benefits (field operations) - uniformed</t>
  </si>
  <si>
    <t>Finance Dept associated funds - employee benefits (org. support services) - civilian</t>
  </si>
  <si>
    <t>Finance Dept associated funds  - employee benefits (org. support services) - uniformed</t>
  </si>
  <si>
    <t>lump sum</t>
  </si>
  <si>
    <t>unused uniform leave</t>
  </si>
  <si>
    <t>shift/stress</t>
  </si>
  <si>
    <t>PD function</t>
  </si>
  <si>
    <t>full time positions</t>
  </si>
  <si>
    <t>Finance Dept employee benefits (uniformed officers)</t>
  </si>
  <si>
    <t xml:space="preserve">general fund - employee compensation </t>
  </si>
  <si>
    <t>general fund - services</t>
  </si>
  <si>
    <t>general fund - materials and supplies</t>
  </si>
  <si>
    <t>general fund - equipment</t>
  </si>
  <si>
    <t>full time uniform positions</t>
  </si>
  <si>
    <t>GF/compensation - full time all</t>
  </si>
  <si>
    <t>GF/compensation - full time - civilian</t>
  </si>
  <si>
    <t>GF/compensation - full time - uniformed</t>
  </si>
  <si>
    <t>general fund of which is non-tax</t>
  </si>
  <si>
    <t>Professional standards - program responsible for ensuring integrity of the department</t>
  </si>
  <si>
    <t>overtime civilian</t>
  </si>
  <si>
    <t>overtime uniform</t>
  </si>
  <si>
    <t>part time/temp/seasonal/consultants</t>
  </si>
  <si>
    <t>holiday overtime - civilian</t>
  </si>
  <si>
    <t>abatement/transfer</t>
  </si>
  <si>
    <t>Finance Dept employee benefits civilian)</t>
  </si>
  <si>
    <t>total finance dept. benefits</t>
  </si>
  <si>
    <t>full time civilian positions</t>
  </si>
  <si>
    <t>totals</t>
  </si>
  <si>
    <t>% of GF (compensation)</t>
  </si>
  <si>
    <t>% of GF (services)</t>
  </si>
  <si>
    <t>% of GF (mat. And supp.)</t>
  </si>
  <si>
    <t>% of GF (equip)</t>
  </si>
  <si>
    <t>% of employee compensation (civilian full time wages)</t>
  </si>
  <si>
    <t>% of GF (civilian full time wages)</t>
  </si>
  <si>
    <t>% of GF (uniformed wages)</t>
  </si>
  <si>
    <t>% of employee compensation (uniformed wages)</t>
  </si>
  <si>
    <t>% of GF (all fringe benefits)</t>
  </si>
  <si>
    <t>employee compensation per employee</t>
  </si>
  <si>
    <t>% of GF (uniformed fringe benefits)</t>
  </si>
  <si>
    <t>% of employee compensation (all full time wages)</t>
  </si>
  <si>
    <t>% of GF (all full time wages)</t>
  </si>
  <si>
    <t>Philadelphia population *Census 2019 estimate</t>
  </si>
  <si>
    <t>total finance department fringe benefits budget</t>
  </si>
  <si>
    <t>% of finance fringe (uniformed fringe)</t>
  </si>
  <si>
    <t>non-wage compensation</t>
  </si>
  <si>
    <t>% of GF (non-wage compensation)</t>
  </si>
  <si>
    <t>% of finance fringe (civilian fringe)</t>
  </si>
  <si>
    <t>from approved budget</t>
  </si>
  <si>
    <t>per person</t>
  </si>
  <si>
    <t>bonus gross adjustments</t>
  </si>
  <si>
    <t>Heart&amp;Lung Injured on duty sick</t>
  </si>
  <si>
    <t>organizational support services *admin fiscal HR operations for the department training technology</t>
  </si>
  <si>
    <t>criminal investigations - investigating criminal acts interviewing witensses prove guilt issue gun permits</t>
  </si>
  <si>
    <t>intelligence and homeland security - response prevention investigation of high-risk incidents events and threats</t>
  </si>
  <si>
    <t>forensics - accurate collections interpretation of evidence</t>
  </si>
  <si>
    <t>parks and rec</t>
  </si>
  <si>
    <t>labor</t>
  </si>
  <si>
    <t>fire</t>
  </si>
  <si>
    <t>homelessness</t>
  </si>
  <si>
    <t>free library</t>
  </si>
  <si>
    <t>mural arts</t>
  </si>
  <si>
    <t>sustainability</t>
  </si>
  <si>
    <t>community empowerment</t>
  </si>
  <si>
    <t>public health</t>
  </si>
  <si>
    <t>prisons</t>
  </si>
  <si>
    <t>per person (GF)</t>
  </si>
  <si>
    <t>per person (GF + benefits)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</si>
</sst>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4" fontId="0" fillId="0" borderId="0" xfId="0" applyNumberFormat="1"/>
    <xf numFmtId="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4" fontId="2" fillId="0" borderId="0" xfId="0" applyNumberFormat="1" applyFont="1"/>
    <xf numFmtId="0" fontId="0" fillId="0" borderId="0" xfId="0" applyNumberFormat="1"/>
    <xf numFmtId="0" fontId="1" fillId="0" borderId="0" xfId="0" applyFont="1" applyAlignment="1">
      <alignment wrapText="1"/>
    </xf>
    <xf numFmtId="4" fontId="0" fillId="0" borderId="0" xfId="0" applyNumberFormat="1" applyAlignment="1"/>
    <xf numFmtId="4" fontId="0" fillId="0" borderId="0" xfId="0" applyNumberFormat="1" applyAlignment="1">
      <alignment wrapText="1"/>
    </xf>
    <xf numFmtId="0" fontId="1" fillId="0" borderId="0" xfId="0" applyFont="1"/>
    <xf numFmtId="4" fontId="1" fillId="0" borderId="0" xfId="0" applyNumberFormat="1" applyFont="1"/>
    <xf numFmtId="0" fontId="1" fillId="0" borderId="0" xfId="0" applyNumberFormat="1" applyFont="1"/>
    <xf numFmtId="4" fontId="1" fillId="0" borderId="0" xfId="0" applyNumberFormat="1" applyFont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Fill="1" applyAlignment="1">
      <alignment wrapText="1"/>
    </xf>
    <xf numFmtId="0" fontId="0" fillId="0" borderId="0" xfId="0" applyFill="1"/>
    <xf numFmtId="0" fontId="3" fillId="0" borderId="0" xfId="0" applyFont="1" applyFill="1"/>
    <xf numFmtId="4" fontId="1" fillId="0" borderId="0" xfId="0" applyNumberFormat="1" applyFont="1" applyFill="1"/>
    <xf numFmtId="4" fontId="0" fillId="0" borderId="0" xfId="0" applyNumberFormat="1" applyFill="1"/>
    <xf numFmtId="4" fontId="3" fillId="0" borderId="0" xfId="0" applyNumberFormat="1" applyFont="1" applyFill="1"/>
    <xf numFmtId="0" fontId="0" fillId="0" borderId="0" xfId="0" applyNumberFormat="1" applyFill="1"/>
    <xf numFmtId="4" fontId="4" fillId="0" borderId="0" xfId="0" applyNumberFormat="1" applyFont="1" applyFill="1"/>
    <xf numFmtId="0" fontId="1" fillId="0" borderId="0" xfId="0" applyNumberFormat="1" applyFont="1" applyFill="1"/>
    <xf numFmtId="4" fontId="0" fillId="0" borderId="0" xfId="0" applyNumberFormat="1" applyFill="1" applyAlignment="1">
      <alignment wrapText="1"/>
    </xf>
    <xf numFmtId="4" fontId="1" fillId="0" borderId="0" xfId="0" applyNumberFormat="1" applyFont="1" applyFill="1" applyAlignment="1">
      <alignment wrapText="1"/>
    </xf>
    <xf numFmtId="4" fontId="3" fillId="0" borderId="0" xfId="0" applyNumberFormat="1" applyFont="1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opLeftCell="A8" workbookViewId="0">
      <selection activeCell="E8" sqref="E1:E1048576"/>
    </sheetView>
  </sheetViews>
  <sheetFormatPr defaultRowHeight="14.4" x14ac:dyDescent="0.3"/>
  <cols>
    <col min="2" max="2" width="23.109375" style="7" customWidth="1"/>
    <col min="3" max="3" width="1.77734375" customWidth="1"/>
    <col min="4" max="10" width="14.109375" customWidth="1"/>
    <col min="12" max="13" width="14" customWidth="1"/>
    <col min="14" max="14" width="80.77734375" customWidth="1"/>
    <col min="15" max="17" width="14" customWidth="1"/>
    <col min="18" max="18" width="15.33203125" customWidth="1"/>
    <col min="19" max="19" width="14" customWidth="1"/>
  </cols>
  <sheetData>
    <row r="1" spans="1:23" hidden="1" x14ac:dyDescent="0.3">
      <c r="B1" s="6"/>
      <c r="L1" s="1"/>
      <c r="M1" s="1" t="s">
        <v>23</v>
      </c>
      <c r="N1" s="1" t="s">
        <v>17</v>
      </c>
      <c r="O1" s="1"/>
      <c r="P1" s="1" t="s">
        <v>18</v>
      </c>
      <c r="R1" s="1"/>
      <c r="S1" s="1" t="s">
        <v>19</v>
      </c>
      <c r="T1" s="30" t="s">
        <v>1</v>
      </c>
      <c r="U1" s="30"/>
      <c r="V1" s="1"/>
    </row>
    <row r="2" spans="1:23" hidden="1" x14ac:dyDescent="0.3">
      <c r="B2" s="6"/>
      <c r="C2" s="1"/>
      <c r="D2" s="1" t="s">
        <v>8</v>
      </c>
      <c r="E2" s="1"/>
      <c r="F2" s="1"/>
      <c r="G2" s="1"/>
      <c r="H2" s="1"/>
      <c r="I2" s="1"/>
      <c r="J2" s="1"/>
      <c r="K2" s="1" t="s">
        <v>9</v>
      </c>
      <c r="L2" s="1" t="s">
        <v>2</v>
      </c>
      <c r="M2" s="1" t="s">
        <v>22</v>
      </c>
      <c r="N2" s="1" t="s">
        <v>3</v>
      </c>
      <c r="O2" s="1" t="s">
        <v>12</v>
      </c>
      <c r="P2" s="1" t="s">
        <v>20</v>
      </c>
      <c r="Q2" s="1" t="s">
        <v>14</v>
      </c>
      <c r="R2" s="1" t="s">
        <v>4</v>
      </c>
      <c r="S2" s="1" t="s">
        <v>16</v>
      </c>
      <c r="T2" s="1"/>
      <c r="U2" s="5">
        <v>2018</v>
      </c>
      <c r="V2" s="1" t="s">
        <v>5</v>
      </c>
      <c r="W2" s="1" t="s">
        <v>6</v>
      </c>
    </row>
    <row r="3" spans="1:23" hidden="1" x14ac:dyDescent="0.3">
      <c r="B3" s="6" t="s">
        <v>21</v>
      </c>
      <c r="C3" s="1"/>
      <c r="D3" s="1" t="s">
        <v>0</v>
      </c>
      <c r="E3" s="1"/>
      <c r="F3" s="1"/>
      <c r="G3" s="1"/>
      <c r="H3" s="1"/>
      <c r="I3" s="1"/>
      <c r="J3" s="1"/>
      <c r="K3" s="1"/>
      <c r="L3" s="8">
        <v>104599761</v>
      </c>
      <c r="M3" s="8">
        <v>22717418</v>
      </c>
      <c r="N3" s="8">
        <v>80789462</v>
      </c>
      <c r="O3" s="8"/>
      <c r="P3" s="8"/>
      <c r="Q3" s="8"/>
      <c r="R3" s="8">
        <f>762557+330324</f>
        <v>1092881</v>
      </c>
      <c r="S3" s="8"/>
      <c r="T3" s="1"/>
      <c r="U3" s="4">
        <v>747</v>
      </c>
      <c r="V3" s="4">
        <v>200</v>
      </c>
      <c r="W3" s="4">
        <v>200</v>
      </c>
    </row>
    <row r="4" spans="1:23" ht="28.8" hidden="1" x14ac:dyDescent="0.3">
      <c r="B4" s="6" t="s">
        <v>7</v>
      </c>
      <c r="C4" s="1"/>
      <c r="D4" s="1" t="s">
        <v>0</v>
      </c>
      <c r="E4" s="1"/>
      <c r="F4" s="1"/>
      <c r="G4" s="1"/>
      <c r="H4" s="1"/>
      <c r="I4" s="1"/>
      <c r="J4" s="1"/>
      <c r="K4" s="1"/>
      <c r="L4" s="3">
        <v>1157714</v>
      </c>
      <c r="M4" s="3"/>
      <c r="N4" s="3">
        <v>518256</v>
      </c>
      <c r="O4" s="3"/>
      <c r="P4" s="3"/>
      <c r="Q4" s="3"/>
      <c r="R4" s="3">
        <v>639458</v>
      </c>
      <c r="S4" s="3"/>
    </row>
    <row r="5" spans="1:23" hidden="1" x14ac:dyDescent="0.3">
      <c r="B5" s="7" t="s">
        <v>10</v>
      </c>
      <c r="D5" t="s">
        <v>0</v>
      </c>
      <c r="K5" t="s">
        <v>11</v>
      </c>
      <c r="L5" s="2">
        <v>449226</v>
      </c>
      <c r="M5" s="2"/>
      <c r="N5" s="2"/>
      <c r="O5" s="2">
        <v>449226</v>
      </c>
      <c r="P5" s="2"/>
      <c r="Q5" s="2"/>
      <c r="R5" s="2"/>
      <c r="S5" s="2"/>
    </row>
    <row r="6" spans="1:23" hidden="1" x14ac:dyDescent="0.3">
      <c r="B6" s="7" t="s">
        <v>13</v>
      </c>
      <c r="D6" t="s">
        <v>0</v>
      </c>
      <c r="K6" t="s">
        <v>11</v>
      </c>
      <c r="L6" s="2">
        <v>241103</v>
      </c>
      <c r="M6" s="2"/>
      <c r="N6" s="2"/>
      <c r="O6" s="2"/>
      <c r="P6" s="2">
        <v>241103</v>
      </c>
      <c r="Q6" s="2">
        <v>241103</v>
      </c>
      <c r="R6" s="2"/>
    </row>
    <row r="7" spans="1:23" hidden="1" x14ac:dyDescent="0.3">
      <c r="B7" s="7" t="s">
        <v>15</v>
      </c>
      <c r="D7" t="s">
        <v>0</v>
      </c>
      <c r="K7" t="s">
        <v>11</v>
      </c>
      <c r="L7" s="2">
        <v>458838</v>
      </c>
      <c r="M7" s="2"/>
      <c r="N7" s="2"/>
      <c r="O7" s="2"/>
      <c r="P7" s="2"/>
      <c r="Q7" s="2"/>
      <c r="R7" s="2"/>
      <c r="S7" s="2">
        <v>458838</v>
      </c>
    </row>
    <row r="8" spans="1:23" s="7" customFormat="1" ht="115.2" x14ac:dyDescent="0.3">
      <c r="D8" s="7" t="s">
        <v>29</v>
      </c>
      <c r="E8" s="7" t="s">
        <v>36</v>
      </c>
      <c r="F8" s="7" t="s">
        <v>37</v>
      </c>
      <c r="G8" s="7" t="s">
        <v>39</v>
      </c>
      <c r="H8" s="7" t="s">
        <v>40</v>
      </c>
      <c r="I8" s="7" t="s">
        <v>41</v>
      </c>
      <c r="J8" s="7" t="s">
        <v>42</v>
      </c>
      <c r="K8" s="7" t="s">
        <v>34</v>
      </c>
      <c r="L8" s="12" t="s">
        <v>35</v>
      </c>
      <c r="M8" s="12"/>
      <c r="N8" s="12"/>
      <c r="O8" s="12"/>
      <c r="P8" s="12"/>
      <c r="Q8" s="12"/>
      <c r="R8" s="12"/>
      <c r="S8" s="12"/>
    </row>
    <row r="9" spans="1:23" ht="4.2" customHeight="1" x14ac:dyDescent="0.3">
      <c r="L9" s="2"/>
      <c r="M9" s="2"/>
      <c r="N9" s="2"/>
      <c r="O9" s="2"/>
      <c r="P9" s="2"/>
      <c r="Q9" s="2"/>
      <c r="R9" s="2"/>
      <c r="S9" s="2"/>
    </row>
    <row r="10" spans="1:23" ht="28.8" x14ac:dyDescent="0.3">
      <c r="A10" s="7" t="s">
        <v>24</v>
      </c>
      <c r="B10" s="7" t="s">
        <v>27</v>
      </c>
      <c r="D10" s="2">
        <v>718359324</v>
      </c>
      <c r="E10" s="2"/>
      <c r="F10" s="2"/>
      <c r="G10" s="2"/>
      <c r="H10" s="2"/>
      <c r="I10" s="2"/>
      <c r="J10" s="2"/>
      <c r="K10" s="9">
        <v>7443</v>
      </c>
      <c r="L10" s="9">
        <v>6575</v>
      </c>
      <c r="M10" s="2"/>
      <c r="N10" s="11" t="s">
        <v>38</v>
      </c>
      <c r="O10" s="2"/>
      <c r="P10" s="2"/>
      <c r="Q10" s="2"/>
      <c r="R10" s="2"/>
      <c r="S10" s="2"/>
    </row>
    <row r="11" spans="1:23" x14ac:dyDescent="0.3">
      <c r="B11" s="7" t="s">
        <v>25</v>
      </c>
      <c r="D11" s="2">
        <v>8103063</v>
      </c>
      <c r="E11" s="2"/>
      <c r="F11" s="2"/>
      <c r="G11" s="2"/>
      <c r="H11" s="2"/>
      <c r="I11" s="2"/>
      <c r="J11" s="2"/>
      <c r="K11" s="9"/>
      <c r="L11" s="9"/>
      <c r="M11" s="2"/>
      <c r="N11" s="2"/>
      <c r="O11" s="2"/>
      <c r="P11" s="2"/>
      <c r="Q11" s="2"/>
      <c r="R11" s="2"/>
      <c r="S11" s="2"/>
    </row>
    <row r="12" spans="1:23" ht="28.8" x14ac:dyDescent="0.3">
      <c r="B12" s="7" t="s">
        <v>26</v>
      </c>
      <c r="D12" s="2">
        <v>11939266</v>
      </c>
      <c r="E12" s="2"/>
      <c r="F12" s="2"/>
      <c r="G12" s="2"/>
      <c r="H12" s="2"/>
      <c r="I12" s="2"/>
      <c r="J12" s="2"/>
      <c r="K12" s="9"/>
      <c r="L12" s="9"/>
      <c r="M12" s="2"/>
      <c r="N12" s="2"/>
      <c r="O12" s="2"/>
      <c r="P12" s="2"/>
      <c r="Q12" s="2"/>
      <c r="R12" s="2"/>
      <c r="S12" s="2"/>
    </row>
    <row r="13" spans="1:23" x14ac:dyDescent="0.3">
      <c r="B13" s="7" t="s">
        <v>28</v>
      </c>
      <c r="D13" s="2">
        <v>2513444</v>
      </c>
      <c r="E13" s="2"/>
      <c r="F13" s="2"/>
      <c r="G13" s="2"/>
      <c r="H13" s="2"/>
      <c r="I13" s="2"/>
      <c r="J13" s="2"/>
      <c r="K13" s="9"/>
      <c r="L13" s="9"/>
      <c r="M13" s="2"/>
      <c r="N13" s="2"/>
      <c r="O13" s="2"/>
      <c r="P13" s="2"/>
      <c r="Q13" s="2"/>
      <c r="R13" s="2"/>
      <c r="S13" s="2"/>
    </row>
    <row r="14" spans="1:23" x14ac:dyDescent="0.3">
      <c r="B14" s="10" t="s">
        <v>30</v>
      </c>
      <c r="D14" s="2">
        <f>SUM(D10:D13)</f>
        <v>740915097</v>
      </c>
      <c r="E14" s="2">
        <v>403259020</v>
      </c>
      <c r="F14" s="2">
        <v>102022990</v>
      </c>
      <c r="G14" s="2"/>
      <c r="H14" s="2"/>
      <c r="I14" s="2"/>
      <c r="J14" s="2"/>
      <c r="K14" s="9">
        <v>4189</v>
      </c>
      <c r="L14" s="9"/>
      <c r="M14" s="2"/>
      <c r="N14" s="2"/>
      <c r="O14" s="2"/>
      <c r="P14" s="2"/>
      <c r="Q14" s="2"/>
      <c r="R14" s="2"/>
      <c r="S14" s="2"/>
    </row>
    <row r="15" spans="1:23" ht="4.8" customHeight="1" x14ac:dyDescent="0.3">
      <c r="K15" s="9"/>
      <c r="L15" s="9"/>
      <c r="M15" s="2"/>
      <c r="N15" s="2"/>
      <c r="O15" s="2"/>
      <c r="P15" s="2"/>
      <c r="Q15" s="2"/>
      <c r="R15" s="2"/>
      <c r="S15" s="2"/>
    </row>
    <row r="16" spans="1:23" ht="28.8" x14ac:dyDescent="0.3">
      <c r="A16" t="s">
        <v>31</v>
      </c>
      <c r="B16" s="7" t="s">
        <v>27</v>
      </c>
      <c r="D16" s="2">
        <f>3473869+361232</f>
        <v>3835101</v>
      </c>
      <c r="E16" s="2"/>
      <c r="F16" s="2"/>
      <c r="G16" s="2"/>
      <c r="H16" s="2"/>
      <c r="I16" s="2"/>
      <c r="J16" s="2"/>
      <c r="K16" s="9"/>
      <c r="L16" s="9"/>
      <c r="M16" s="2"/>
      <c r="N16" s="2"/>
      <c r="O16" s="2"/>
      <c r="P16" s="2"/>
      <c r="Q16" s="2"/>
      <c r="R16" s="2"/>
      <c r="S16" s="2"/>
    </row>
    <row r="17" spans="1:19" x14ac:dyDescent="0.3">
      <c r="B17" s="7" t="s">
        <v>25</v>
      </c>
      <c r="D17" s="2">
        <v>3453363</v>
      </c>
      <c r="E17" s="2"/>
      <c r="F17" s="2"/>
      <c r="G17" s="2"/>
      <c r="H17" s="2"/>
      <c r="I17" s="2"/>
      <c r="J17" s="2"/>
      <c r="K17" s="9"/>
      <c r="L17" s="9"/>
      <c r="M17" s="2"/>
      <c r="N17" s="2"/>
      <c r="O17" s="2"/>
      <c r="P17" s="2"/>
      <c r="Q17" s="2"/>
      <c r="R17" s="2"/>
      <c r="S17" s="2"/>
    </row>
    <row r="18" spans="1:19" ht="28.8" x14ac:dyDescent="0.3">
      <c r="B18" s="7" t="s">
        <v>26</v>
      </c>
      <c r="D18" s="2">
        <v>2820641</v>
      </c>
      <c r="E18" s="2"/>
      <c r="F18" s="2"/>
      <c r="G18" s="2"/>
      <c r="H18" s="2"/>
      <c r="I18" s="2"/>
      <c r="J18" s="2"/>
      <c r="K18" s="9"/>
      <c r="L18" s="9"/>
      <c r="M18" s="2"/>
      <c r="N18" s="2"/>
      <c r="O18" s="2"/>
      <c r="P18" s="2"/>
      <c r="Q18" s="2"/>
      <c r="R18" s="2"/>
      <c r="S18" s="2"/>
    </row>
    <row r="19" spans="1:19" x14ac:dyDescent="0.3">
      <c r="B19" s="7" t="s">
        <v>28</v>
      </c>
      <c r="D19" s="2">
        <v>4330880</v>
      </c>
      <c r="E19" s="2"/>
      <c r="F19" s="2"/>
      <c r="G19" s="2"/>
      <c r="H19" s="2"/>
      <c r="I19" s="2"/>
      <c r="J19" s="2"/>
      <c r="K19" s="9"/>
      <c r="L19" s="9"/>
      <c r="M19" s="2"/>
      <c r="N19" s="2"/>
      <c r="O19" s="2"/>
      <c r="P19" s="2"/>
      <c r="Q19" s="2"/>
      <c r="R19" s="2"/>
      <c r="S19" s="2"/>
    </row>
    <row r="20" spans="1:19" x14ac:dyDescent="0.3">
      <c r="B20" s="10" t="s">
        <v>30</v>
      </c>
      <c r="D20" s="2">
        <f>SUM(D16:D19)</f>
        <v>14439985</v>
      </c>
      <c r="E20" s="2">
        <v>1450000</v>
      </c>
      <c r="F20" s="2">
        <v>1615612</v>
      </c>
      <c r="G20" s="2"/>
      <c r="H20" s="2"/>
      <c r="I20" s="2"/>
      <c r="J20" s="2"/>
      <c r="K20" s="9"/>
      <c r="L20" s="9"/>
      <c r="M20" s="2"/>
      <c r="N20" s="2"/>
      <c r="O20" s="2"/>
      <c r="P20" s="2"/>
      <c r="Q20" s="2"/>
      <c r="R20" s="2"/>
      <c r="S20" s="2"/>
    </row>
    <row r="21" spans="1:19" ht="4.8" customHeight="1" x14ac:dyDescent="0.3">
      <c r="K21" s="9"/>
      <c r="L21" s="9"/>
      <c r="M21" s="2"/>
      <c r="N21" s="2"/>
      <c r="O21" s="2"/>
      <c r="P21" s="2"/>
      <c r="Q21" s="2"/>
      <c r="R21" s="2"/>
      <c r="S21" s="2"/>
    </row>
    <row r="22" spans="1:19" ht="28.8" x14ac:dyDescent="0.3">
      <c r="A22" t="s">
        <v>32</v>
      </c>
      <c r="B22" s="7" t="s">
        <v>27</v>
      </c>
      <c r="D22" s="2">
        <v>17861395</v>
      </c>
      <c r="E22" s="2"/>
      <c r="F22" s="2"/>
      <c r="G22" s="2"/>
      <c r="H22" s="2"/>
      <c r="I22" s="2"/>
      <c r="J22" s="2"/>
      <c r="K22" s="9"/>
      <c r="L22" s="9"/>
      <c r="M22" s="2"/>
      <c r="N22" s="2"/>
      <c r="O22" s="2"/>
      <c r="P22" s="2"/>
      <c r="Q22" s="2"/>
      <c r="R22" s="2"/>
      <c r="S22" s="2"/>
    </row>
    <row r="23" spans="1:19" x14ac:dyDescent="0.3">
      <c r="B23" s="7" t="s">
        <v>25</v>
      </c>
      <c r="K23" s="9"/>
      <c r="L23" s="9"/>
      <c r="M23" s="2"/>
      <c r="N23" s="2"/>
      <c r="O23" s="2"/>
      <c r="P23" s="2"/>
      <c r="Q23" s="2"/>
      <c r="R23" s="2"/>
      <c r="S23" s="2"/>
    </row>
    <row r="24" spans="1:19" ht="28.8" x14ac:dyDescent="0.3">
      <c r="B24" s="7" t="s">
        <v>26</v>
      </c>
      <c r="D24">
        <v>77500</v>
      </c>
      <c r="K24" s="9"/>
      <c r="L24" s="9"/>
      <c r="M24" s="2"/>
      <c r="N24" s="2"/>
      <c r="O24" s="2"/>
      <c r="P24" s="2"/>
      <c r="Q24" s="2"/>
      <c r="R24" s="2"/>
      <c r="S24" s="2"/>
    </row>
    <row r="25" spans="1:19" x14ac:dyDescent="0.3">
      <c r="B25" s="7" t="s">
        <v>28</v>
      </c>
      <c r="D25">
        <v>93000</v>
      </c>
      <c r="K25" s="9"/>
      <c r="L25" s="9"/>
      <c r="M25" s="2"/>
      <c r="N25" s="2"/>
      <c r="O25" s="2"/>
      <c r="P25" s="2"/>
      <c r="Q25" s="2"/>
      <c r="R25" s="2"/>
      <c r="S25" s="2"/>
    </row>
    <row r="26" spans="1:19" x14ac:dyDescent="0.3">
      <c r="B26" s="10" t="s">
        <v>30</v>
      </c>
      <c r="D26" s="2">
        <f>SUM(D22:D25)</f>
        <v>18031895</v>
      </c>
      <c r="E26" s="2"/>
      <c r="F26" s="2"/>
      <c r="G26" s="2"/>
      <c r="H26" s="2"/>
      <c r="I26" s="2"/>
      <c r="J26" s="2"/>
      <c r="K26" s="9"/>
      <c r="L26" s="9"/>
      <c r="M26" s="2"/>
      <c r="N26" s="2"/>
      <c r="O26" s="2"/>
      <c r="P26" s="2"/>
      <c r="Q26" s="2"/>
      <c r="R26" s="2"/>
      <c r="S26" s="2"/>
    </row>
    <row r="27" spans="1:19" ht="5.4" customHeight="1" x14ac:dyDescent="0.3">
      <c r="K27" s="9"/>
      <c r="L27" s="9"/>
      <c r="M27" s="2"/>
      <c r="N27" s="2"/>
      <c r="O27" s="2"/>
      <c r="P27" s="2"/>
      <c r="Q27" s="2"/>
      <c r="R27" s="2"/>
      <c r="S27" s="2"/>
    </row>
    <row r="28" spans="1:19" ht="28.8" x14ac:dyDescent="0.3">
      <c r="A28" t="s">
        <v>33</v>
      </c>
      <c r="B28" s="7" t="s">
        <v>27</v>
      </c>
      <c r="D28" s="2">
        <f>SUM(D22,D16,D10)</f>
        <v>740055820</v>
      </c>
      <c r="E28" s="2"/>
      <c r="F28" s="2"/>
      <c r="G28" s="2"/>
      <c r="H28" s="2"/>
      <c r="I28" s="2"/>
      <c r="J28" s="2"/>
      <c r="K28" s="9"/>
      <c r="L28" s="9"/>
    </row>
    <row r="29" spans="1:19" x14ac:dyDescent="0.3">
      <c r="B29" s="7" t="s">
        <v>25</v>
      </c>
      <c r="D29" s="2">
        <f>SUM(D17,D11)</f>
        <v>11556426</v>
      </c>
      <c r="E29" s="2"/>
      <c r="F29" s="2"/>
      <c r="G29" s="2"/>
      <c r="H29" s="2"/>
      <c r="I29" s="2"/>
      <c r="J29" s="2"/>
      <c r="K29" s="9"/>
      <c r="L29" s="9"/>
    </row>
    <row r="30" spans="1:19" ht="28.8" x14ac:dyDescent="0.3">
      <c r="B30" s="7" t="s">
        <v>26</v>
      </c>
      <c r="D30" s="2">
        <f>SUM(D24,D18,D12)</f>
        <v>14837407</v>
      </c>
      <c r="E30" s="2"/>
      <c r="F30" s="2"/>
      <c r="G30" s="2"/>
      <c r="H30" s="2"/>
      <c r="I30" s="2"/>
      <c r="J30" s="2"/>
      <c r="K30" s="9"/>
      <c r="L30" s="9"/>
    </row>
    <row r="31" spans="1:19" x14ac:dyDescent="0.3">
      <c r="B31" s="7" t="s">
        <v>28</v>
      </c>
      <c r="D31" s="2">
        <f>SUM(D25,D19,D13)</f>
        <v>6937324</v>
      </c>
      <c r="E31" s="2"/>
      <c r="F31" s="2"/>
      <c r="G31" s="2"/>
      <c r="H31" s="2"/>
      <c r="I31" s="2"/>
      <c r="J31" s="2"/>
      <c r="K31" s="9"/>
      <c r="L31" s="9"/>
    </row>
    <row r="32" spans="1:19" x14ac:dyDescent="0.3">
      <c r="B32" s="10" t="s">
        <v>30</v>
      </c>
      <c r="D32" s="2">
        <f>SUM(D28:D31)</f>
        <v>773386977</v>
      </c>
      <c r="E32" s="2"/>
      <c r="F32" s="2"/>
      <c r="G32" s="2">
        <v>1936418</v>
      </c>
      <c r="H32" s="2">
        <v>107385474</v>
      </c>
      <c r="I32" s="2">
        <v>11366259</v>
      </c>
      <c r="J32" s="2">
        <v>16923623</v>
      </c>
      <c r="K32" s="9"/>
    </row>
  </sheetData>
  <mergeCells count="1">
    <mergeCell ref="T1:U1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6"/>
  <sheetViews>
    <sheetView tabSelected="1" workbookViewId="0">
      <selection activeCell="E27" sqref="E27"/>
    </sheetView>
  </sheetViews>
  <sheetFormatPr defaultRowHeight="14.4" x14ac:dyDescent="0.3"/>
  <cols>
    <col min="1" max="1" width="2.33203125" customWidth="1"/>
    <col min="2" max="3" width="32.109375" customWidth="1"/>
    <col min="4" max="4" width="13.77734375" style="22" bestFit="1" customWidth="1"/>
    <col min="5" max="9" width="13.5546875" style="22" customWidth="1"/>
    <col min="10" max="24" width="13.5546875" style="19" customWidth="1"/>
    <col min="25" max="25" width="19.21875" style="19" customWidth="1"/>
    <col min="26" max="35" width="13.5546875" style="19" customWidth="1"/>
    <col min="36" max="37" width="14.33203125" style="19" customWidth="1"/>
    <col min="38" max="38" width="8.88671875" style="19"/>
    <col min="39" max="39" width="13.5546875" style="22" customWidth="1"/>
    <col min="40" max="40" width="13.5546875" style="19" customWidth="1"/>
    <col min="41" max="43" width="16.21875" style="19" customWidth="1"/>
    <col min="44" max="44" width="13.5546875" style="19" customWidth="1"/>
    <col min="45" max="45" width="13.5546875" style="19" bestFit="1" customWidth="1"/>
    <col min="46" max="46" width="13.5546875" style="19" customWidth="1"/>
    <col min="47" max="47" width="1.77734375" customWidth="1"/>
  </cols>
  <sheetData>
    <row r="1" spans="1:56" s="7" customFormat="1" ht="72" x14ac:dyDescent="0.3">
      <c r="B1" s="7" t="s">
        <v>46</v>
      </c>
      <c r="C1" s="7" t="s">
        <v>81</v>
      </c>
      <c r="D1" s="28" t="s">
        <v>24</v>
      </c>
      <c r="E1" s="27" t="s">
        <v>57</v>
      </c>
      <c r="F1" s="27" t="s">
        <v>49</v>
      </c>
      <c r="G1" s="27" t="s">
        <v>68</v>
      </c>
      <c r="H1" s="27" t="s">
        <v>77</v>
      </c>
      <c r="I1" s="27" t="s">
        <v>50</v>
      </c>
      <c r="J1" s="17" t="s">
        <v>69</v>
      </c>
      <c r="K1" s="17" t="s">
        <v>51</v>
      </c>
      <c r="L1" s="17" t="s">
        <v>70</v>
      </c>
      <c r="M1" s="17" t="s">
        <v>52</v>
      </c>
      <c r="N1" s="17" t="s">
        <v>71</v>
      </c>
      <c r="O1" s="17" t="s">
        <v>54</v>
      </c>
      <c r="P1" s="17" t="s">
        <v>80</v>
      </c>
      <c r="Q1" s="17" t="s">
        <v>79</v>
      </c>
      <c r="R1" s="17" t="s">
        <v>55</v>
      </c>
      <c r="S1" s="17" t="s">
        <v>73</v>
      </c>
      <c r="T1" s="17" t="s">
        <v>72</v>
      </c>
      <c r="U1" s="17" t="s">
        <v>56</v>
      </c>
      <c r="V1" s="17" t="s">
        <v>74</v>
      </c>
      <c r="W1" s="17" t="s">
        <v>75</v>
      </c>
      <c r="X1" s="17" t="s">
        <v>85</v>
      </c>
      <c r="Y1" s="18" t="s">
        <v>84</v>
      </c>
      <c r="Z1" s="17" t="s">
        <v>43</v>
      </c>
      <c r="AA1" s="17" t="s">
        <v>89</v>
      </c>
      <c r="AB1" s="17" t="s">
        <v>61</v>
      </c>
      <c r="AC1" s="17" t="s">
        <v>59</v>
      </c>
      <c r="AD1" s="17" t="s">
        <v>60</v>
      </c>
      <c r="AE1" s="17" t="s">
        <v>63</v>
      </c>
      <c r="AF1" s="17" t="s">
        <v>62</v>
      </c>
      <c r="AG1" s="17" t="s">
        <v>44</v>
      </c>
      <c r="AH1" s="17" t="s">
        <v>45</v>
      </c>
      <c r="AI1" s="17" t="s">
        <v>90</v>
      </c>
      <c r="AJ1" s="17" t="s">
        <v>47</v>
      </c>
      <c r="AK1" s="17" t="s">
        <v>66</v>
      </c>
      <c r="AL1" s="17" t="s">
        <v>53</v>
      </c>
      <c r="AM1" s="29" t="s">
        <v>65</v>
      </c>
      <c r="AN1" s="18" t="s">
        <v>76</v>
      </c>
      <c r="AO1" s="18" t="s">
        <v>82</v>
      </c>
      <c r="AP1" s="18" t="s">
        <v>86</v>
      </c>
      <c r="AQ1" s="18" t="s">
        <v>83</v>
      </c>
      <c r="AR1" s="17" t="s">
        <v>64</v>
      </c>
      <c r="AS1" s="17" t="s">
        <v>48</v>
      </c>
      <c r="AT1" s="17" t="s">
        <v>78</v>
      </c>
    </row>
    <row r="2" spans="1:56" ht="4.8" customHeight="1" x14ac:dyDescent="0.3">
      <c r="D2" s="21"/>
      <c r="Y2" s="20"/>
      <c r="AM2" s="23"/>
      <c r="AN2" s="20"/>
      <c r="AO2" s="20"/>
      <c r="AP2" s="20"/>
      <c r="AQ2" s="20"/>
    </row>
    <row r="3" spans="1:56" x14ac:dyDescent="0.3">
      <c r="A3" s="2"/>
      <c r="B3" s="2" t="s">
        <v>36</v>
      </c>
      <c r="C3" s="2"/>
      <c r="D3" s="21">
        <v>401809020</v>
      </c>
      <c r="F3" s="22">
        <v>395881753</v>
      </c>
      <c r="I3" s="22">
        <v>2676408</v>
      </c>
      <c r="J3" s="22"/>
      <c r="K3" s="22">
        <v>3216513</v>
      </c>
      <c r="L3" s="22"/>
      <c r="M3" s="22">
        <v>34346</v>
      </c>
      <c r="N3" s="22"/>
      <c r="O3" s="22">
        <v>302059941</v>
      </c>
      <c r="P3" s="22"/>
      <c r="Q3" s="22"/>
      <c r="R3" s="22">
        <v>4502907</v>
      </c>
      <c r="S3" s="22"/>
      <c r="T3" s="22"/>
      <c r="U3" s="22">
        <v>297557034</v>
      </c>
      <c r="V3" s="22"/>
      <c r="W3" s="22"/>
      <c r="X3" s="22"/>
      <c r="Y3" s="23"/>
      <c r="Z3" s="22">
        <v>3310886</v>
      </c>
      <c r="AA3" s="22">
        <v>776089</v>
      </c>
      <c r="AB3" s="22">
        <v>12681885</v>
      </c>
      <c r="AC3" s="22">
        <v>33050</v>
      </c>
      <c r="AD3" s="22">
        <v>43963946</v>
      </c>
      <c r="AE3" s="22">
        <v>-21317000</v>
      </c>
      <c r="AF3" s="22">
        <v>85829</v>
      </c>
      <c r="AG3" s="22">
        <v>15496619</v>
      </c>
      <c r="AH3" s="22">
        <v>21508111</v>
      </c>
      <c r="AI3" s="22">
        <v>19163691</v>
      </c>
      <c r="AJ3" s="24">
        <v>4189</v>
      </c>
      <c r="AK3" s="24">
        <f>AJ3-AL3</f>
        <v>100</v>
      </c>
      <c r="AL3" s="24">
        <v>4089</v>
      </c>
      <c r="AM3" s="23">
        <f>AR3+AS3</f>
        <v>109321892</v>
      </c>
      <c r="AN3" s="23"/>
      <c r="AO3" s="23"/>
      <c r="AP3" s="23"/>
      <c r="AQ3" s="23"/>
      <c r="AR3" s="22">
        <v>1936418</v>
      </c>
      <c r="AS3" s="22">
        <v>107385474</v>
      </c>
      <c r="AT3" s="22"/>
      <c r="AU3" s="2"/>
    </row>
    <row r="4" spans="1:56" x14ac:dyDescent="0.3">
      <c r="A4" s="2"/>
      <c r="B4" s="2" t="s">
        <v>91</v>
      </c>
      <c r="C4" s="2"/>
      <c r="D4" s="21">
        <v>100407378</v>
      </c>
      <c r="E4" s="22">
        <v>9470000</v>
      </c>
      <c r="F4" s="22">
        <v>90027652</v>
      </c>
      <c r="I4" s="22">
        <v>2502653</v>
      </c>
      <c r="J4" s="22"/>
      <c r="K4" s="22">
        <v>5814026</v>
      </c>
      <c r="L4" s="22"/>
      <c r="M4" s="22">
        <v>2063047</v>
      </c>
      <c r="N4" s="22"/>
      <c r="O4" s="22">
        <v>77356232</v>
      </c>
      <c r="P4" s="22"/>
      <c r="Q4" s="22"/>
      <c r="R4" s="22">
        <v>26449529</v>
      </c>
      <c r="S4" s="22"/>
      <c r="T4" s="22"/>
      <c r="U4" s="22">
        <v>50906703</v>
      </c>
      <c r="V4" s="22"/>
      <c r="W4" s="22"/>
      <c r="X4" s="22"/>
      <c r="Y4" s="20"/>
      <c r="Z4" s="22">
        <v>986000</v>
      </c>
      <c r="AA4" s="22">
        <v>441564</v>
      </c>
      <c r="AC4" s="22">
        <v>3787797</v>
      </c>
      <c r="AD4" s="22">
        <v>2995000</v>
      </c>
      <c r="AE4" s="22"/>
      <c r="AF4" s="22">
        <v>757727</v>
      </c>
      <c r="AG4" s="22">
        <v>2068961</v>
      </c>
      <c r="AH4" s="22">
        <v>3136401</v>
      </c>
      <c r="AI4" s="22">
        <v>2763546</v>
      </c>
      <c r="AJ4" s="24">
        <v>1220</v>
      </c>
      <c r="AK4" s="24">
        <f t="shared" ref="AK4:AK8" si="0">AJ4-AL4</f>
        <v>569</v>
      </c>
      <c r="AL4" s="24">
        <v>651</v>
      </c>
      <c r="AM4" s="23">
        <f t="shared" ref="AM4:AM8" si="1">AR4+AS4</f>
        <v>28289882</v>
      </c>
      <c r="AN4" s="23"/>
      <c r="AO4" s="23"/>
      <c r="AP4" s="23"/>
      <c r="AQ4" s="23"/>
      <c r="AR4" s="22">
        <v>11366259</v>
      </c>
      <c r="AS4" s="22">
        <v>16923623</v>
      </c>
      <c r="AT4" s="22"/>
      <c r="AU4" s="2"/>
    </row>
    <row r="5" spans="1:56" x14ac:dyDescent="0.3">
      <c r="A5" s="2"/>
      <c r="B5" s="2" t="s">
        <v>58</v>
      </c>
      <c r="C5" s="2"/>
      <c r="D5" s="21">
        <v>23700519</v>
      </c>
      <c r="F5" s="22">
        <v>23310999</v>
      </c>
      <c r="I5" s="22">
        <v>256272</v>
      </c>
      <c r="J5" s="22"/>
      <c r="K5" s="22">
        <v>131748</v>
      </c>
      <c r="L5" s="22"/>
      <c r="M5" s="22">
        <v>1500</v>
      </c>
      <c r="N5" s="22"/>
      <c r="O5" s="22">
        <v>19802957</v>
      </c>
      <c r="P5" s="22"/>
      <c r="Q5" s="22"/>
      <c r="R5" s="22">
        <v>706913</v>
      </c>
      <c r="S5" s="22"/>
      <c r="T5" s="22"/>
      <c r="U5" s="22">
        <v>19096044</v>
      </c>
      <c r="V5" s="22"/>
      <c r="W5" s="22"/>
      <c r="X5" s="22"/>
      <c r="Y5" s="23"/>
      <c r="Z5" s="22">
        <v>209000</v>
      </c>
      <c r="AA5" s="22">
        <v>27425</v>
      </c>
      <c r="AB5" s="22"/>
      <c r="AC5" s="22">
        <v>1500</v>
      </c>
      <c r="AD5" s="22">
        <v>575886</v>
      </c>
      <c r="AE5" s="22"/>
      <c r="AF5" s="22">
        <v>14735</v>
      </c>
      <c r="AG5" s="22">
        <v>874628</v>
      </c>
      <c r="AH5" s="22">
        <v>1232993</v>
      </c>
      <c r="AI5" s="22">
        <v>557406</v>
      </c>
      <c r="AJ5" s="24">
        <v>225</v>
      </c>
      <c r="AK5" s="24">
        <f t="shared" si="0"/>
        <v>14</v>
      </c>
      <c r="AL5" s="24">
        <v>211</v>
      </c>
      <c r="AM5" s="23">
        <f t="shared" si="1"/>
        <v>7244368</v>
      </c>
      <c r="AN5" s="23"/>
      <c r="AO5" s="23"/>
      <c r="AP5" s="23"/>
      <c r="AQ5" s="23"/>
      <c r="AR5" s="22">
        <v>304339</v>
      </c>
      <c r="AS5" s="22">
        <v>6940029</v>
      </c>
      <c r="AT5" s="22"/>
      <c r="AU5" s="2"/>
    </row>
    <row r="6" spans="1:56" x14ac:dyDescent="0.3">
      <c r="A6" s="2"/>
      <c r="B6" s="2" t="s">
        <v>92</v>
      </c>
      <c r="C6" s="2"/>
      <c r="D6" s="21">
        <v>127102200</v>
      </c>
      <c r="F6" s="22">
        <v>125044820</v>
      </c>
      <c r="I6" s="22">
        <v>1367116</v>
      </c>
      <c r="J6" s="22"/>
      <c r="K6" s="22">
        <v>661179</v>
      </c>
      <c r="L6" s="22"/>
      <c r="M6" s="22">
        <v>29085</v>
      </c>
      <c r="N6" s="22"/>
      <c r="O6" s="22">
        <v>89532287</v>
      </c>
      <c r="P6" s="22"/>
      <c r="Q6" s="22"/>
      <c r="R6" s="22">
        <v>639176</v>
      </c>
      <c r="S6" s="22"/>
      <c r="T6" s="22"/>
      <c r="U6" s="22">
        <v>88893111</v>
      </c>
      <c r="V6" s="22"/>
      <c r="W6" s="22"/>
      <c r="X6" s="22"/>
      <c r="Y6" s="23"/>
      <c r="Z6" s="22">
        <v>1025660</v>
      </c>
      <c r="AA6" s="22">
        <v>251510</v>
      </c>
      <c r="AB6" s="22"/>
      <c r="AC6" s="22">
        <v>2000</v>
      </c>
      <c r="AD6" s="22">
        <v>22703280</v>
      </c>
      <c r="AE6" s="22">
        <v>-1597000</v>
      </c>
      <c r="AF6" s="22">
        <v>6540</v>
      </c>
      <c r="AG6" s="22">
        <v>4071440</v>
      </c>
      <c r="AH6" s="22">
        <v>6940320</v>
      </c>
      <c r="AI6" s="22">
        <v>2061165</v>
      </c>
      <c r="AJ6" s="24">
        <v>1041</v>
      </c>
      <c r="AK6" s="24">
        <f t="shared" si="0"/>
        <v>13</v>
      </c>
      <c r="AL6" s="24">
        <v>1028</v>
      </c>
      <c r="AM6" s="23">
        <f t="shared" si="1"/>
        <v>32214358</v>
      </c>
      <c r="AN6" s="23"/>
      <c r="AO6" s="23"/>
      <c r="AP6" s="23"/>
      <c r="AQ6" s="23"/>
      <c r="AR6" s="22">
        <v>274716</v>
      </c>
      <c r="AS6" s="22">
        <v>31939642</v>
      </c>
      <c r="AT6" s="22"/>
      <c r="AU6" s="2"/>
    </row>
    <row r="7" spans="1:56" x14ac:dyDescent="0.3">
      <c r="A7" s="2"/>
      <c r="B7" s="2" t="s">
        <v>93</v>
      </c>
      <c r="C7" s="2"/>
      <c r="D7" s="21">
        <v>70513602</v>
      </c>
      <c r="F7" s="22">
        <v>68249576</v>
      </c>
      <c r="I7" s="22">
        <v>816632</v>
      </c>
      <c r="J7" s="22"/>
      <c r="K7" s="22">
        <v>1077894</v>
      </c>
      <c r="L7" s="22"/>
      <c r="M7" s="22">
        <v>369500</v>
      </c>
      <c r="N7" s="22"/>
      <c r="O7" s="22">
        <v>47275092</v>
      </c>
      <c r="P7" s="22"/>
      <c r="Q7" s="22"/>
      <c r="R7" s="22">
        <v>3925189</v>
      </c>
      <c r="S7" s="22"/>
      <c r="T7" s="22"/>
      <c r="U7" s="22">
        <v>43349903</v>
      </c>
      <c r="V7" s="22"/>
      <c r="W7" s="22"/>
      <c r="X7" s="22"/>
      <c r="Y7" s="23"/>
      <c r="Z7" s="22">
        <v>598000</v>
      </c>
      <c r="AA7" s="22">
        <v>165195</v>
      </c>
      <c r="AB7" s="22"/>
      <c r="AC7" s="22">
        <v>260832</v>
      </c>
      <c r="AD7" s="22">
        <v>12542700</v>
      </c>
      <c r="AE7" s="22"/>
      <c r="AF7" s="22">
        <v>67869</v>
      </c>
      <c r="AG7" s="22">
        <v>1885082</v>
      </c>
      <c r="AH7" s="22">
        <v>3478761</v>
      </c>
      <c r="AI7" s="22">
        <v>1943646</v>
      </c>
      <c r="AJ7" s="24">
        <v>596</v>
      </c>
      <c r="AK7" s="24">
        <f t="shared" si="0"/>
        <v>70</v>
      </c>
      <c r="AL7" s="24">
        <v>526</v>
      </c>
      <c r="AM7" s="23">
        <f t="shared" si="1"/>
        <v>17441069</v>
      </c>
      <c r="AN7" s="23"/>
      <c r="AO7" s="23"/>
      <c r="AP7" s="23"/>
      <c r="AQ7" s="23"/>
      <c r="AR7" s="22">
        <v>1688537</v>
      </c>
      <c r="AS7" s="22">
        <v>15752532</v>
      </c>
      <c r="AT7" s="22"/>
      <c r="AU7" s="2"/>
    </row>
    <row r="8" spans="1:56" x14ac:dyDescent="0.3">
      <c r="A8" s="2"/>
      <c r="B8" s="2" t="s">
        <v>94</v>
      </c>
      <c r="C8" s="2"/>
      <c r="D8" s="21">
        <v>17382378</v>
      </c>
      <c r="F8" s="22">
        <v>15844524</v>
      </c>
      <c r="I8" s="22">
        <v>483982</v>
      </c>
      <c r="J8" s="22"/>
      <c r="K8" s="22">
        <v>1037906</v>
      </c>
      <c r="L8" s="22"/>
      <c r="M8" s="22">
        <v>15966</v>
      </c>
      <c r="N8" s="22"/>
      <c r="O8" s="22">
        <v>12986804</v>
      </c>
      <c r="P8" s="22"/>
      <c r="Q8" s="22"/>
      <c r="R8" s="22">
        <v>7239953</v>
      </c>
      <c r="S8" s="22"/>
      <c r="T8" s="22"/>
      <c r="U8" s="22">
        <v>5746851</v>
      </c>
      <c r="V8" s="22"/>
      <c r="W8" s="22"/>
      <c r="X8" s="22"/>
      <c r="Y8" s="23"/>
      <c r="Z8" s="22">
        <v>188000</v>
      </c>
      <c r="AA8" s="22">
        <v>95225</v>
      </c>
      <c r="AB8" s="22"/>
      <c r="AC8" s="22">
        <v>414821</v>
      </c>
      <c r="AD8" s="22">
        <v>1449188</v>
      </c>
      <c r="AE8" s="22">
        <v>-170000</v>
      </c>
      <c r="AF8" s="22">
        <v>29800</v>
      </c>
      <c r="AG8" s="22">
        <v>272215</v>
      </c>
      <c r="AH8" s="22">
        <v>454313</v>
      </c>
      <c r="AI8" s="22">
        <v>70546</v>
      </c>
      <c r="AJ8" s="24">
        <v>172</v>
      </c>
      <c r="AK8" s="24">
        <f t="shared" si="0"/>
        <v>102</v>
      </c>
      <c r="AL8" s="24">
        <v>70</v>
      </c>
      <c r="AM8" s="23">
        <f t="shared" si="1"/>
        <v>5215989</v>
      </c>
      <c r="AN8" s="23"/>
      <c r="AO8" s="23"/>
      <c r="AP8" s="23"/>
      <c r="AQ8" s="23"/>
      <c r="AR8" s="22">
        <v>3127593</v>
      </c>
      <c r="AS8" s="22">
        <v>2088396</v>
      </c>
      <c r="AT8" s="22"/>
      <c r="AU8" s="2"/>
    </row>
    <row r="9" spans="1:56" ht="4.8" customHeight="1" x14ac:dyDescent="0.3">
      <c r="A9" s="9"/>
      <c r="B9" s="2"/>
      <c r="C9" s="2"/>
      <c r="D9" s="21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3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4"/>
      <c r="AK9" s="24"/>
      <c r="AL9" s="24"/>
      <c r="AN9" s="22"/>
      <c r="AO9" s="22"/>
      <c r="AP9" s="22"/>
      <c r="AQ9" s="22"/>
      <c r="AR9" s="22"/>
      <c r="AS9" s="22"/>
      <c r="AT9" s="22"/>
      <c r="AU9" s="9"/>
      <c r="AV9" s="9"/>
      <c r="AW9" s="9"/>
      <c r="AX9" s="9"/>
      <c r="AY9" s="9"/>
      <c r="AZ9" s="9"/>
      <c r="BA9" s="9"/>
      <c r="BB9" s="9"/>
      <c r="BC9" s="9"/>
      <c r="BD9" s="9"/>
    </row>
    <row r="10" spans="1:56" s="13" customFormat="1" ht="14.4" customHeight="1" x14ac:dyDescent="0.3">
      <c r="A10" s="15"/>
      <c r="B10" s="14" t="s">
        <v>67</v>
      </c>
      <c r="C10" s="14">
        <v>1584064</v>
      </c>
      <c r="D10" s="21">
        <f>SUM(D3:D8)</f>
        <v>740915097</v>
      </c>
      <c r="E10" s="21">
        <f t="shared" ref="E10:AS10" si="2">SUM(E3:E8)</f>
        <v>9470000</v>
      </c>
      <c r="F10" s="21">
        <f>SUM(F3:F8)</f>
        <v>718359324</v>
      </c>
      <c r="G10" s="21">
        <f>(F10/D11)*100</f>
        <v>96.922983409187708</v>
      </c>
      <c r="H10" s="21">
        <f>F10/AJ10</f>
        <v>96514.755340588468</v>
      </c>
      <c r="I10" s="21">
        <v>8353063</v>
      </c>
      <c r="J10" s="21">
        <f>(I10/D11)*100</f>
        <v>1.127017857938877</v>
      </c>
      <c r="K10" s="21">
        <f>SUM(K3:K8)</f>
        <v>11939266</v>
      </c>
      <c r="L10" s="21">
        <f>(K10/D11)*100</f>
        <v>1.6108780686417024</v>
      </c>
      <c r="M10" s="21">
        <f>SUM(M3:M8)</f>
        <v>2513444</v>
      </c>
      <c r="N10" s="21">
        <f>(M10/D11)*100</f>
        <v>0.33912066423171028</v>
      </c>
      <c r="O10" s="21">
        <f t="shared" si="2"/>
        <v>549013313</v>
      </c>
      <c r="P10" s="21">
        <f>(O10/D11)*100</f>
        <v>74.074361464433608</v>
      </c>
      <c r="Q10" s="21">
        <f>(O10/F10)*100</f>
        <v>76.426002232832431</v>
      </c>
      <c r="R10" s="21">
        <f t="shared" si="2"/>
        <v>43463667</v>
      </c>
      <c r="S10" s="21">
        <f>(R10/D11)*100</f>
        <v>5.8642355361750127</v>
      </c>
      <c r="T10" s="21">
        <f>(R10/F10)*100</f>
        <v>6.0504075812622151</v>
      </c>
      <c r="U10" s="21">
        <f t="shared" si="2"/>
        <v>505549646</v>
      </c>
      <c r="V10" s="21">
        <f>(U10/D11)*100</f>
        <v>68.210125928258606</v>
      </c>
      <c r="W10" s="21">
        <f>(U10/F10)*100</f>
        <v>70.375594651570211</v>
      </c>
      <c r="X10" s="21">
        <f>(Y10/D11)*100</f>
        <v>23.65799249178621</v>
      </c>
      <c r="Y10" s="25">
        <f>SUM(Z10:AI10)</f>
        <v>175344783</v>
      </c>
      <c r="Z10" s="21">
        <f t="shared" si="2"/>
        <v>6317546</v>
      </c>
      <c r="AA10" s="21">
        <f t="shared" si="2"/>
        <v>1757008</v>
      </c>
      <c r="AB10" s="21">
        <f t="shared" si="2"/>
        <v>12681885</v>
      </c>
      <c r="AC10" s="21">
        <f t="shared" si="2"/>
        <v>4500000</v>
      </c>
      <c r="AD10" s="21">
        <f t="shared" si="2"/>
        <v>84230000</v>
      </c>
      <c r="AE10" s="21">
        <f t="shared" si="2"/>
        <v>-23084000</v>
      </c>
      <c r="AF10" s="21">
        <f t="shared" si="2"/>
        <v>962500</v>
      </c>
      <c r="AG10" s="21">
        <f t="shared" si="2"/>
        <v>24668945</v>
      </c>
      <c r="AH10" s="21">
        <f t="shared" si="2"/>
        <v>36750899</v>
      </c>
      <c r="AI10" s="21">
        <f>SUM(AI3:AI8)</f>
        <v>26560000</v>
      </c>
      <c r="AJ10" s="26">
        <f t="shared" si="2"/>
        <v>7443</v>
      </c>
      <c r="AK10" s="26">
        <f>SUM(AK3:AK8)</f>
        <v>868</v>
      </c>
      <c r="AL10" s="26">
        <f t="shared" si="2"/>
        <v>6575</v>
      </c>
      <c r="AM10" s="21">
        <f>SUM(AM3:AM8)</f>
        <v>199727558</v>
      </c>
      <c r="AN10" s="21">
        <f>(AM10/D11)*100</f>
        <v>26.947782458784619</v>
      </c>
      <c r="AO10" s="21">
        <v>1626731012</v>
      </c>
      <c r="AP10" s="21">
        <f>(AR10/AO10)*100</f>
        <v>1.1494132626765217</v>
      </c>
      <c r="AQ10" s="21">
        <f>(AS10/AO10)*100</f>
        <v>11.128434551538506</v>
      </c>
      <c r="AR10" s="21">
        <f>SUM(AR3:AR8)</f>
        <v>18697862</v>
      </c>
      <c r="AS10" s="21">
        <f t="shared" si="2"/>
        <v>181029696</v>
      </c>
      <c r="AT10" s="21">
        <f>(AS10/D11)*100</f>
        <v>24.425016333439135</v>
      </c>
      <c r="AU10" s="15"/>
      <c r="AV10" s="15"/>
      <c r="AW10" s="15"/>
      <c r="AX10" s="15"/>
      <c r="AY10" s="15"/>
      <c r="AZ10" s="15"/>
      <c r="BA10" s="15"/>
      <c r="BB10" s="15"/>
      <c r="BC10" s="15"/>
      <c r="BD10" s="15"/>
    </row>
    <row r="11" spans="1:56" s="13" customFormat="1" ht="14.4" customHeight="1" x14ac:dyDescent="0.3">
      <c r="A11" s="15"/>
      <c r="B11" s="14" t="s">
        <v>87</v>
      </c>
      <c r="C11" s="14"/>
      <c r="D11" s="21">
        <v>741165097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5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6"/>
      <c r="AK11" s="26"/>
      <c r="AL11" s="26"/>
      <c r="AM11" s="21"/>
      <c r="AN11" s="21"/>
      <c r="AO11" s="21"/>
      <c r="AP11" s="21"/>
      <c r="AQ11" s="21"/>
      <c r="AR11" s="21"/>
      <c r="AS11" s="21"/>
      <c r="AT11" s="21"/>
      <c r="AU11" s="15"/>
      <c r="AV11" s="15"/>
      <c r="AW11" s="15"/>
      <c r="AX11" s="15"/>
      <c r="AY11" s="15"/>
      <c r="AZ11" s="15"/>
      <c r="BA11" s="15"/>
      <c r="BB11" s="15"/>
      <c r="BC11" s="15"/>
      <c r="BD11" s="15"/>
    </row>
    <row r="12" spans="1:56" x14ac:dyDescent="0.3">
      <c r="A12" s="2"/>
      <c r="B12" s="2"/>
      <c r="D12" s="22">
        <f>D11+AM10</f>
        <v>940892655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4"/>
      <c r="AK12" s="24"/>
      <c r="AL12" s="24"/>
      <c r="AN12" s="22"/>
      <c r="AO12" s="22"/>
      <c r="AP12" s="22"/>
      <c r="AQ12" s="22"/>
      <c r="AR12" s="22"/>
      <c r="AS12" s="22"/>
      <c r="AT12" s="22"/>
      <c r="AU12" s="2"/>
    </row>
    <row r="13" spans="1:56" x14ac:dyDescent="0.3">
      <c r="A13" s="2"/>
      <c r="B13" s="2" t="s">
        <v>88</v>
      </c>
      <c r="D13" s="22">
        <f>F10/C10</f>
        <v>453.49135135954106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N13" s="22"/>
      <c r="AO13" s="22"/>
      <c r="AP13" s="22"/>
      <c r="AQ13" s="22"/>
      <c r="AR13" s="22"/>
      <c r="AS13" s="22"/>
      <c r="AT13" s="22"/>
      <c r="AU13" s="2"/>
    </row>
    <row r="14" spans="1:56" x14ac:dyDescent="0.3">
      <c r="A14" s="2"/>
      <c r="B14" s="2" t="s">
        <v>88</v>
      </c>
      <c r="C14" s="2"/>
      <c r="D14" s="22">
        <f>D12/C10</f>
        <v>593.97388931255307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>
        <f>O10+Y10</f>
        <v>724358096</v>
      </c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N14" s="22"/>
      <c r="AO14" s="22"/>
      <c r="AP14" s="22"/>
      <c r="AQ14" s="22"/>
      <c r="AR14" s="22"/>
      <c r="AS14" s="22"/>
      <c r="AT14" s="22"/>
      <c r="AU14" s="2"/>
    </row>
    <row r="15" spans="1:56" x14ac:dyDescent="0.3">
      <c r="A15" s="2"/>
      <c r="B15" s="16"/>
      <c r="C15" s="16"/>
      <c r="D15" s="27"/>
      <c r="E15" s="27"/>
      <c r="F15" s="27"/>
      <c r="G15" s="27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N15" s="22"/>
      <c r="AO15" s="22"/>
      <c r="AP15" s="22"/>
      <c r="AQ15" s="22"/>
      <c r="AR15" s="22"/>
      <c r="AS15" s="22"/>
      <c r="AT15" s="22"/>
      <c r="AU15" s="2"/>
    </row>
    <row r="16" spans="1:56" x14ac:dyDescent="0.3">
      <c r="B16" s="2"/>
      <c r="C16" s="2" t="s">
        <v>105</v>
      </c>
      <c r="E16" s="22" t="s">
        <v>106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N16" s="22"/>
      <c r="AO16" s="22"/>
      <c r="AP16" s="22"/>
      <c r="AQ16" s="22"/>
      <c r="AR16" s="22"/>
      <c r="AS16" s="22"/>
      <c r="AT16" s="22"/>
    </row>
    <row r="17" spans="2:40" x14ac:dyDescent="0.3">
      <c r="B17" t="s">
        <v>95</v>
      </c>
      <c r="C17" s="2">
        <f>D17/$C$10</f>
        <v>41.070345011312675</v>
      </c>
      <c r="D17" s="2">
        <v>65058055</v>
      </c>
      <c r="E17" s="22">
        <f>(D17+AM17)/$C$10</f>
        <v>51.691766873055634</v>
      </c>
      <c r="F17" s="22">
        <v>52490935</v>
      </c>
      <c r="AM17" s="22">
        <f>6105098+8456974+1315953+946987</f>
        <v>16825012</v>
      </c>
      <c r="AN17" s="21">
        <f>(AM17/D17)*100</f>
        <v>25.861535516240071</v>
      </c>
    </row>
    <row r="18" spans="2:40" x14ac:dyDescent="0.3">
      <c r="B18" s="2" t="s">
        <v>96</v>
      </c>
      <c r="C18" s="2">
        <f t="shared" ref="C18:C26" si="3">D18/$C$10</f>
        <v>1.5497025372712214</v>
      </c>
      <c r="D18" s="2">
        <v>2454828</v>
      </c>
      <c r="E18" s="22">
        <f t="shared" ref="E18:E26" si="4">(D18+AM18)/$C$10</f>
        <v>2.1058587279301846</v>
      </c>
      <c r="F18" s="22">
        <v>2021091</v>
      </c>
      <c r="AM18" s="22">
        <f>478449+402538</f>
        <v>880987</v>
      </c>
      <c r="AN18" s="21">
        <f>(AM18/D18)*100</f>
        <v>35.887931863250706</v>
      </c>
    </row>
    <row r="19" spans="2:40" x14ac:dyDescent="0.3">
      <c r="B19" s="2" t="s">
        <v>97</v>
      </c>
      <c r="C19" s="2">
        <f t="shared" si="3"/>
        <v>188.47046457718881</v>
      </c>
      <c r="D19" s="2">
        <v>298549278</v>
      </c>
      <c r="E19" s="22">
        <f t="shared" si="4"/>
        <v>188.47046457718881</v>
      </c>
      <c r="F19" s="22">
        <v>273324292</v>
      </c>
    </row>
    <row r="20" spans="2:40" x14ac:dyDescent="0.3">
      <c r="B20" s="2" t="s">
        <v>98</v>
      </c>
      <c r="C20" s="2">
        <f t="shared" si="3"/>
        <v>37.842990560987438</v>
      </c>
      <c r="D20" s="22">
        <v>59945719</v>
      </c>
      <c r="E20" s="22">
        <f t="shared" si="4"/>
        <v>40.173593996202172</v>
      </c>
      <c r="F20" s="22">
        <v>9545748</v>
      </c>
      <c r="AM20" s="22">
        <f>1001312+1224228+1466285</f>
        <v>3691825</v>
      </c>
      <c r="AN20" s="21">
        <f>(AM20/D20)*100</f>
        <v>6.1586132614407383</v>
      </c>
    </row>
    <row r="21" spans="2:40" x14ac:dyDescent="0.3">
      <c r="B21" s="2" t="s">
        <v>99</v>
      </c>
      <c r="C21" s="2">
        <f t="shared" si="3"/>
        <v>28.887963491374087</v>
      </c>
      <c r="D21" s="2">
        <v>45760383</v>
      </c>
      <c r="E21" s="22">
        <f t="shared" si="4"/>
        <v>38.952513282291626</v>
      </c>
      <c r="F21" s="22">
        <v>40633647</v>
      </c>
      <c r="AM21" s="22">
        <f>1245757+12573791+963892+1159451</f>
        <v>15942891</v>
      </c>
      <c r="AN21" s="21">
        <f>(AM21/D21)*100</f>
        <v>34.839942226882151</v>
      </c>
    </row>
    <row r="22" spans="2:40" x14ac:dyDescent="0.3">
      <c r="B22" s="2" t="s">
        <v>100</v>
      </c>
      <c r="C22" s="2">
        <f t="shared" si="3"/>
        <v>1.5779678093814391</v>
      </c>
      <c r="D22" s="2">
        <v>2499602</v>
      </c>
      <c r="E22" s="22">
        <f t="shared" si="4"/>
        <v>1.7419176245404226</v>
      </c>
      <c r="F22" s="22">
        <v>618987</v>
      </c>
      <c r="AM22" s="22">
        <f>217410+42297</f>
        <v>259707</v>
      </c>
      <c r="AN22" s="21">
        <f>(AM22/D22)*100</f>
        <v>10.389934077505139</v>
      </c>
    </row>
    <row r="23" spans="2:40" x14ac:dyDescent="0.3">
      <c r="B23" s="2" t="s">
        <v>101</v>
      </c>
      <c r="C23" s="2">
        <f t="shared" si="3"/>
        <v>0.76591476101975675</v>
      </c>
      <c r="D23" s="2">
        <v>1213258</v>
      </c>
      <c r="E23" s="22">
        <f t="shared" si="4"/>
        <v>0.91096824370732499</v>
      </c>
      <c r="F23" s="22">
        <v>551910</v>
      </c>
      <c r="AM23" s="22">
        <f>153625+76149</f>
        <v>229774</v>
      </c>
      <c r="AN23" s="21">
        <f>(AM23/D23)*100</f>
        <v>18.938593440142164</v>
      </c>
    </row>
    <row r="24" spans="2:40" x14ac:dyDescent="0.3">
      <c r="B24" s="2" t="s">
        <v>102</v>
      </c>
      <c r="C24" s="2">
        <f t="shared" si="3"/>
        <v>5.6815886226819115E-2</v>
      </c>
      <c r="D24" s="22">
        <v>90000</v>
      </c>
      <c r="E24" s="22">
        <f t="shared" si="4"/>
        <v>8.1189901418124516E-2</v>
      </c>
      <c r="F24" s="22">
        <v>90000</v>
      </c>
      <c r="AM24" s="22">
        <v>38610</v>
      </c>
      <c r="AN24" s="21">
        <f>(AM24/D24)*100</f>
        <v>42.9</v>
      </c>
    </row>
    <row r="25" spans="2:40" x14ac:dyDescent="0.3">
      <c r="B25" s="2" t="s">
        <v>103</v>
      </c>
      <c r="C25" s="2">
        <f t="shared" si="3"/>
        <v>101.36720486040969</v>
      </c>
      <c r="D25" s="2">
        <v>160572140</v>
      </c>
      <c r="E25" s="22">
        <f t="shared" si="4"/>
        <v>114.63134570320391</v>
      </c>
      <c r="F25" s="22">
        <v>58328165</v>
      </c>
      <c r="AM25" s="22">
        <f>9813920+165455+37888+2053555+2005297+1844331+513115+1047043+555701+1150717+927141+476192+420893</f>
        <v>21011248</v>
      </c>
      <c r="AN25" s="21">
        <f>(AM25/D25)*100</f>
        <v>13.085238821628709</v>
      </c>
    </row>
    <row r="26" spans="2:40" x14ac:dyDescent="0.3">
      <c r="B26" s="2" t="s">
        <v>104</v>
      </c>
      <c r="C26" s="2">
        <f t="shared" si="3"/>
        <v>150.36231048745506</v>
      </c>
      <c r="D26" s="2">
        <v>238183523</v>
      </c>
      <c r="E26" s="22">
        <f t="shared" si="4"/>
        <v>180.25015150902993</v>
      </c>
      <c r="F26" s="22">
        <v>139765668</v>
      </c>
      <c r="AM26" s="22">
        <f>2856016+39230690+3949591+1246050+61906</f>
        <v>47344253</v>
      </c>
      <c r="AN26" s="21">
        <f>(AM26/D26)*100</f>
        <v>19.877215855943149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Stehle</dc:creator>
  <cp:lastModifiedBy>Sam Stehle</cp:lastModifiedBy>
  <dcterms:created xsi:type="dcterms:W3CDTF">2020-07-19T16:35:13Z</dcterms:created>
  <dcterms:modified xsi:type="dcterms:W3CDTF">2020-08-05T21:56:22Z</dcterms:modified>
</cp:coreProperties>
</file>