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laura.a.cortes\Downloads\"/>
    </mc:Choice>
  </mc:AlternateContent>
  <xr:revisionPtr revIDLastSave="0" documentId="13_ncr:1_{F1E91F44-913E-47E9-A7DA-93B9B000A807}" xr6:coauthVersionLast="44" xr6:coauthVersionMax="44" xr10:uidLastSave="{00000000-0000-0000-0000-000000000000}"/>
  <bookViews>
    <workbookView xWindow="-108" yWindow="-108" windowWidth="23256" windowHeight="12576" tabRatio="811" activeTab="1" xr2:uid="{00000000-000D-0000-FFFF-FFFF00000000}"/>
  </bookViews>
  <sheets>
    <sheet name="FLUJO DE CAJA" sheetId="22" r:id="rId1"/>
    <sheet name="Inversion" sheetId="23" r:id="rId2"/>
    <sheet name="Calculo Riesgos y Costos" sheetId="24" r:id="rId3"/>
    <sheet name="EVALUACION FINANCIERA" sheetId="2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___RAM1">[1]Hoja2!$J$12:$J$17</definedName>
    <definedName name="___RAM1">[1]Hoja2!$J$12:$J$17</definedName>
    <definedName name="__RAM1">[1]Hoja2!$J$12:$J$17</definedName>
    <definedName name="_1__SuperStack_II_Hub_100_T4_Class_I__3C250_T4">[2]PRECIOS!#REF!</definedName>
    <definedName name="_10__Fast_EtherLink_XL_PCI_10_100BASE_T4__2x_3C905_T4_5PK">[2]PRECIOS!#REF!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_Order2" hidden="1">255</definedName>
    <definedName name="_RAM1">[1]Hoja2!$J$12:$J$17</definedName>
    <definedName name="_Regression_Out" hidden="1">#REF!</definedName>
    <definedName name="_Regression_X" hidden="1">#REF!</definedName>
    <definedName name="_Regression_Y" hidden="1">#REF!</definedName>
    <definedName name="aaa">[2]PRECIOS!#REF!</definedName>
    <definedName name="aaaa">[2]PRECIOS!#REF!</definedName>
    <definedName name="años">[1]Hoja2!$G$1:$G$4</definedName>
    <definedName name="AREAS">[1]Hoja2!$B$62:$B$83</definedName>
    <definedName name="ATM_25_Mbps_ISA">[2]PRECIOS!#REF!</definedName>
    <definedName name="ATM_25_Mbps_PCI">[2]PRECIOS!#REF!</definedName>
    <definedName name="ATM_Network_Interface_Cards">[2]PRECIOS!#REF!</definedName>
    <definedName name="business">'[3]Maturity Matrix'!$B$4:$D$4</definedName>
    <definedName name="CAUSACION">OFFSET([1]INDICADORES!$E$6,[1]INDICADORES!$G$2,0,[1]INDICADORES!$G$3,1)</definedName>
    <definedName name="CAUSACIONPROGRAMADA">OFFSET([1]INDICADORES!$D$40,[1]INDICADORES!$G$36,0,[1]INDICADORES!$G$37,1)</definedName>
    <definedName name="CAUSACIONREAL">OFFSET([1]INDICADORES!$E$40,[1]INDICADORES!$G$36,0,[1]INDICADORES!$G$37,1)</definedName>
    <definedName name="CBWorkbookPriority" hidden="1">-1385358669</definedName>
    <definedName name="comm">'[3]Maturity Matrix'!$B$16:$E$16</definedName>
    <definedName name="contribucion">'[4]Riesgos del negocio'!$W$1:$W$4</definedName>
    <definedName name="Criticidad">[5]Tabla!$A$1:$A$5</definedName>
    <definedName name="curr_est">[6]Normalize!$R$2:$R$3</definedName>
    <definedName name="currency">[3]Calcs!$N$2:$N$3</definedName>
    <definedName name="Datos">OFFSET([1]INDICADORES!$B$6,[1]INDICADORES!$G$2,1,[1]INDICADORES!$G$3,1)</definedName>
    <definedName name="Desktop_and_Portable_Network_Interface_Cards_and_Modems">[2]PRECIOS!#REF!</definedName>
    <definedName name="disc">'[3]Maturity Matrix'!$B$38:$E$38</definedName>
    <definedName name="elec">'[3]Maturity Matrix'!$B$34:$E$34</definedName>
    <definedName name="environ">'[3]Maturity Matrix'!$B$5:$D$5</definedName>
    <definedName name="esc">'[3]Maturity Matrix'!$B$23:$D$23</definedName>
    <definedName name="EtherLink_XL_PCI">[2]PRECIOS!#REF!</definedName>
    <definedName name="EtherLink_XL_PCI__10BASE_T_only">[2]PRECIOS!#REF!</definedName>
    <definedName name="EtherLink_XL_PCI__10BASE_T_only___100_Pack">[2]PRECIOS!#REF!</definedName>
    <definedName name="EtherLink_XL_PCI__10BASE_T_only___20_Pack">[2]PRECIOS!#REF!</definedName>
    <definedName name="EtherLink_XL_PCI__10BASE_T_only___60_Pack">[2]PRECIOS!#REF!</definedName>
    <definedName name="EtherLink_XL_PCI__10BASE_T_only___Five_Pack">[2]PRECIOS!#REF!</definedName>
    <definedName name="EtherLink_XL_PCI_10BASE_FL_ST">[2]PRECIOS!#REF!</definedName>
    <definedName name="EtherLink_XL_PCI_10BASE_FL_ST___20_Pack">[2]PRECIOS!#REF!</definedName>
    <definedName name="EtherLink_XL_PCI_10BASE_FL_ST___Five_Pack">[2]PRECIOS!#REF!</definedName>
    <definedName name="Ethernet_Network_Interface_Cards">[2]PRECIOS!#REF!</definedName>
    <definedName name="exec">'[3]Maturity Matrix'!$B$25:$D$25</definedName>
    <definedName name="external">'[3]Maturity Matrix'!$B$9:$E$9</definedName>
    <definedName name="Facility">[6]Initialize!$B$38:$B$43</definedName>
    <definedName name="FASE">[1]Hoja2!$B$2:$B$6</definedName>
    <definedName name="Fast_EtherLink__R__XL_PCI_TX__Includes_Remote_Wake_Up">[2]PRECIOS!#REF!</definedName>
    <definedName name="Fast_EtherLink_EISA">[2]PRECIOS!#REF!</definedName>
    <definedName name="Fast_EtherLink_EISA_10_100BASE_TX">[2]PRECIOS!#REF!</definedName>
    <definedName name="Fast_EtherLink_EISA_10_100BASE_TX__Five_Pack">[2]PRECIOS!#REF!</definedName>
    <definedName name="Fast_EtherLink_ISA">[2]PRECIOS!#REF!</definedName>
    <definedName name="Fast_EtherLink_ISA_10_100BASE_TX">[2]PRECIOS!#REF!</definedName>
    <definedName name="Fast_EtherLink_ISA_10_100BASE_TX__20_Pack">[2]PRECIOS!#REF!</definedName>
    <definedName name="Fast_EtherLink_ISA_10_100BASE_TX__Five_Pack">[2]PRECIOS!#REF!</definedName>
    <definedName name="Fast_EtherLink_R__XL_PCI_10_100BASE_TX">[2]PRECIOS!#REF!</definedName>
    <definedName name="Fast_EtherLink_XL_PCI_10_100_V_B_NM">[2]PRECIOS!#REF!</definedName>
    <definedName name="Fast_EtherLink_XL_PCI_10_100_V_B_NM__100_Pack">[2]PRECIOS!#REF!</definedName>
    <definedName name="Fast_EtherLink_XL_PCI_10_100_V_B_NM__20_Pack">[2]PRECIOS!#REF!</definedName>
    <definedName name="Fast_EtherLink_XL_PCI_10_100_V_B_NM__Five_Pack">[2]PRECIOS!#REF!</definedName>
    <definedName name="Fast_EtherLink_XL_PCI_10_100BASE_T4">[2]PRECIOS!#REF!</definedName>
    <definedName name="Fast_EtherLink_XL_PCI_10_100BASE_T4__20_Pack">[2]PRECIOS!#REF!</definedName>
    <definedName name="Fast_EtherLink_XL_PCI_10_100BASE_T4__Five_Pack">[2]PRECIOS!#REF!</definedName>
    <definedName name="Fast_EtherLink_XL_PCI_10_100BASE_TX__100_Pack">[2]PRECIOS!#REF!</definedName>
    <definedName name="Fast_EtherLink_XL_PCI_10_100BASE_TX__20_Pack">[2]PRECIOS!#REF!</definedName>
    <definedName name="Fast_EtherLink_XL_PCI_10_100BASE_TX__Five_Pack">[2]PRECIOS!#REF!</definedName>
    <definedName name="Fast_EtherLink_XL_PCI_100BASE_FX_SC">[2]PRECIOS!#REF!</definedName>
    <definedName name="Fast_EtherLink_XL_PCI_100BASE_FX_SC___20_Pack">[2]PRECIOS!#REF!</definedName>
    <definedName name="Fast_EtherLink_XL_PCI_100BASE_FX_SC___Five_Pack">[2]PRECIOS!#REF!</definedName>
    <definedName name="Fast_EtherLink_XL_PCI_FX">[2]PRECIOS!#REF!</definedName>
    <definedName name="Fast_EtherLink_XL_PCI_T4">[2]PRECIOS!#REF!</definedName>
    <definedName name="Fast_EtherLink_XL_PCI_TX_NM__Does_Not_Include_Remote_Wake_Up">[2]PRECIOS!#REF!</definedName>
    <definedName name="Fast_Ethernet_T4_Workgroup_Pack__Class_I">[2]PRECIOS!#REF!</definedName>
    <definedName name="five">[3]Calcs!$I$2:$I$7</definedName>
    <definedName name="flow">'[3]Maturity Matrix'!$B$31:$E$31</definedName>
    <definedName name="FUENTE">#REF!</definedName>
    <definedName name="ga">'[3]Maturity Matrix'!$B$36:$E$36</definedName>
    <definedName name="GeoMaster">[7]Generalidades!$G$95</definedName>
    <definedName name="GeoSenior">[7]Generalidades!$G$94</definedName>
    <definedName name="IEC">OFFSET([1]INDICADORES!$D$6,[1]INDICADORES!$G$2,0,[1]INDICADORES!$G$3,1)</definedName>
    <definedName name="Includes">[2]PRECIOS!#REF!</definedName>
    <definedName name="Index">[8]Escalación!$BD$60:$CJ$92</definedName>
    <definedName name="Inflacion2005">#REF!</definedName>
    <definedName name="Inflacion2006">#REF!</definedName>
    <definedName name="Inflacion2007">#REF!</definedName>
    <definedName name="int">'[3]Maturity Matrix'!$B$21:$D$21</definedName>
    <definedName name="InversionTotal">#REF!</definedName>
    <definedName name="ljflkdjslkfjw">[2]PRECIOS!#REF!</definedName>
    <definedName name="lo">[9]Master!#REF!</definedName>
    <definedName name="location">'[3]Maturity Matrix'!$B$13:$E$13</definedName>
    <definedName name="major">'[3]Maturity Matrix'!$B$33:$E$33</definedName>
    <definedName name="MATRIZ_RAM">#REF!</definedName>
    <definedName name="MESES1">OFFSET([1]INDICADORES!$B$6,[1]INDICADORES!$G$2,0,[1]INDICADORES!$G$3,1)</definedName>
    <definedName name="MESES2">OFFSET([1]INDICADORES!$A$40,[1]INDICADORES!$G$36,0,[1]INDICADORES!$G$37,1)</definedName>
    <definedName name="Network_Interface_Cards">[2]PRECIOS!#REF!</definedName>
    <definedName name="oo">#REF!</definedName>
    <definedName name="Oportunidad">[1]Hoja2!$B$8:$B$10</definedName>
    <definedName name="owner">'[3]Maturity Matrix'!$B$8:$D$8</definedName>
    <definedName name="Pal_Workbook_GUID" hidden="1">"SR8S76V89W3LRKYBH7E32JEC"</definedName>
    <definedName name="piping">'[3]Maturity Matrix'!$B$32:$E$32</definedName>
    <definedName name="plot">'[3]Maturity Matrix'!$B$30:$E$30</definedName>
    <definedName name="PROBABILIDAD">#REF!</definedName>
    <definedName name="proc">'[3]Maturity Matrix'!$B$26:$D$26</definedName>
    <definedName name="proj">'[3]Maturity Matrix'!$B$22:$D$22</definedName>
    <definedName name="Project">'[3]Maturity Matrix'!$B$7:$D$7</definedName>
    <definedName name="PYAvlrHH">[7]Generalidades!$G$92</definedName>
    <definedName name="reg">'[3]Maturity Matrix'!$B$15:$E$15</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howRiskWindowAtEndOfSimulation">FALSE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cope">'[3]Maturity Matrix'!$B$12:$D$12</definedName>
    <definedName name="SII">[1]Hoja2!$K$2:$K$4</definedName>
    <definedName name="site">'[3]Maturity Matrix'!$B$17:$E$17</definedName>
    <definedName name="size">#REF!</definedName>
    <definedName name="soil">'[3]Maturity Matrix'!$B$18:$E$18</definedName>
    <definedName name="spare">'[3]Maturity Matrix'!$B$37:$E$37</definedName>
    <definedName name="spec">'[3]Maturity Matrix'!$B$35:$E$35</definedName>
    <definedName name="stake">'[3]Maturity Matrix'!$B$6:$E$6</definedName>
    <definedName name="STATUS_DEL_PROYECTO">#REF!</definedName>
    <definedName name="sys">'[3]Maturity Matrix'!$B$27:$D$27</definedName>
    <definedName name="TCRM2005">[7]BeneficiosEstimados!$E$10</definedName>
    <definedName name="TCRM2006">[7]BeneficiosEstimados!$F$10</definedName>
    <definedName name="TCRM2007">[7]BeneficiosEstimados!$G$10</definedName>
    <definedName name="TCRM2008">#REF!</definedName>
    <definedName name="tech">'[3]Maturity Matrix'!$B$14:$E$14</definedName>
    <definedName name="ten">[3]Calcs!$H$2:$H$12</definedName>
    <definedName name="TIPO_DE_OPORTUNIDAD">#REF!</definedName>
    <definedName name="TIPO_DE_PROYECTO">#REF!</definedName>
    <definedName name="TIPO1">[1]Hoja2!$D$18:$D$21</definedName>
    <definedName name="Trimestre">OFFSET([10]Graficos!$B$9,[10]Graficos!$G$5,0,3,1)</definedName>
    <definedName name="Type">[6]Normalize!$Q$2:$Q$3</definedName>
    <definedName name="UIvlrHH">[7]Generalidades!$G$99</definedName>
    <definedName name="VALORACION_RAM">#REF!</definedName>
    <definedName name="Valoracion_RAMVAL">#REF!</definedName>
    <definedName name="VALORGANADOPROG">OFFSET([1]INDICADORES!$B$40,[1]INDICADORES!$G$36,0,[1]INDICADORES!$G$37,1)</definedName>
    <definedName name="VALORGANADOREAL">OFFSET([1]INDICADORES!$C$40,[1]INDICADORES!$G$36,0,[1]INDICADORES!$G$37,1)</definedName>
    <definedName name="VEXvlrHH">[7]Generalidades!$G$91</definedName>
    <definedName name="VIDA_UTIL">#REF!</definedName>
    <definedName name="work">'[3]Maturity Matrix'!$B$24:$D$24</definedName>
    <definedName name="XXXXXX">[2]PRECIOS!#REF!</definedName>
    <definedName name="Yes">[3]Calcs!$M$2:$M$3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 i="24" l="1"/>
  <c r="G5" i="23"/>
  <c r="J7" i="24"/>
  <c r="J6" i="24"/>
  <c r="D9" i="24" l="1"/>
  <c r="D8" i="24" l="1"/>
  <c r="J4" i="24"/>
  <c r="J5" i="24" s="1"/>
  <c r="G7" i="23" l="1"/>
  <c r="F5" i="24"/>
  <c r="E43" i="22" s="1"/>
  <c r="G43" i="22"/>
  <c r="F8" i="24"/>
  <c r="F9" i="24"/>
  <c r="C4" i="27"/>
  <c r="G6" i="23"/>
  <c r="M38" i="22"/>
  <c r="L38" i="22"/>
  <c r="K38" i="22"/>
  <c r="J38" i="22"/>
  <c r="I38" i="22"/>
  <c r="H38" i="22"/>
  <c r="G38" i="22"/>
  <c r="F38" i="22"/>
  <c r="E38" i="22"/>
  <c r="D38" i="22"/>
  <c r="C38" i="22"/>
  <c r="M18" i="22"/>
  <c r="M6" i="27"/>
  <c r="L18" i="22"/>
  <c r="L6" i="27" s="1"/>
  <c r="K18" i="22"/>
  <c r="K6" i="27"/>
  <c r="J18" i="22"/>
  <c r="J6" i="27" s="1"/>
  <c r="I18" i="22"/>
  <c r="I6" i="27"/>
  <c r="H18" i="22"/>
  <c r="H6" i="27" s="1"/>
  <c r="G18" i="22"/>
  <c r="G6" i="27"/>
  <c r="F18" i="22"/>
  <c r="F6" i="27" s="1"/>
  <c r="E18" i="22"/>
  <c r="E6" i="27"/>
  <c r="D18" i="22"/>
  <c r="D6" i="27" s="1"/>
  <c r="C18" i="22"/>
  <c r="C6" i="27"/>
  <c r="C49" i="22"/>
  <c r="C41" i="22"/>
  <c r="C57" i="22" s="1"/>
  <c r="C14" i="27" s="1"/>
  <c r="M41" i="22"/>
  <c r="L41" i="22"/>
  <c r="K41" i="22"/>
  <c r="K57" i="22" s="1"/>
  <c r="K14" i="27" s="1"/>
  <c r="J41" i="22"/>
  <c r="I41" i="22"/>
  <c r="H41" i="22"/>
  <c r="G41" i="22"/>
  <c r="M37" i="22"/>
  <c r="L37" i="22"/>
  <c r="K37" i="22"/>
  <c r="J37" i="22"/>
  <c r="I37" i="22"/>
  <c r="H37" i="22"/>
  <c r="G37" i="22"/>
  <c r="F37" i="22"/>
  <c r="E37" i="22"/>
  <c r="D37" i="22"/>
  <c r="C37" i="22"/>
  <c r="M17" i="22"/>
  <c r="M5" i="27" s="1"/>
  <c r="M18" i="27" s="1"/>
  <c r="L17" i="22"/>
  <c r="L5" i="27" s="1"/>
  <c r="L18" i="27" s="1"/>
  <c r="K17" i="22"/>
  <c r="K5" i="27"/>
  <c r="K18" i="27" s="1"/>
  <c r="J17" i="22"/>
  <c r="J5" i="27"/>
  <c r="J18" i="27"/>
  <c r="I17" i="22"/>
  <c r="I5" i="27"/>
  <c r="I18" i="27"/>
  <c r="H17" i="22"/>
  <c r="H5" i="27" s="1"/>
  <c r="H18" i="27" s="1"/>
  <c r="G17" i="22"/>
  <c r="G5" i="27"/>
  <c r="G18" i="27" s="1"/>
  <c r="F17" i="22"/>
  <c r="F5" i="27"/>
  <c r="F18" i="27"/>
  <c r="E17" i="22"/>
  <c r="E5" i="27" s="1"/>
  <c r="E18" i="27" s="1"/>
  <c r="D17" i="22"/>
  <c r="D5" i="27" s="1"/>
  <c r="D18" i="27" s="1"/>
  <c r="C17" i="22"/>
  <c r="C5" i="27"/>
  <c r="C18" i="27" s="1"/>
  <c r="C33" i="22"/>
  <c r="C26" i="22"/>
  <c r="C34" i="22" s="1"/>
  <c r="M56" i="22"/>
  <c r="M57" i="22" s="1"/>
  <c r="M14" i="27" s="1"/>
  <c r="L56" i="22"/>
  <c r="K56" i="22"/>
  <c r="J56" i="22"/>
  <c r="I56" i="22"/>
  <c r="I57" i="22" s="1"/>
  <c r="I14" i="27" s="1"/>
  <c r="C56" i="22"/>
  <c r="M49" i="22"/>
  <c r="L49" i="22"/>
  <c r="K49" i="22"/>
  <c r="J49" i="22"/>
  <c r="I49" i="22"/>
  <c r="M33" i="22"/>
  <c r="L33" i="22"/>
  <c r="L34" i="22" s="1"/>
  <c r="L9" i="27" s="1"/>
  <c r="K33" i="22"/>
  <c r="J33" i="22"/>
  <c r="I33" i="22"/>
  <c r="I34" i="22" s="1"/>
  <c r="I9" i="27" s="1"/>
  <c r="I19" i="27" s="1"/>
  <c r="M26" i="22"/>
  <c r="M34" i="22" s="1"/>
  <c r="M9" i="27" s="1"/>
  <c r="L26" i="22"/>
  <c r="K26" i="22"/>
  <c r="J26" i="22"/>
  <c r="J34" i="22"/>
  <c r="J9" i="27" s="1"/>
  <c r="I26" i="22"/>
  <c r="K34" i="22"/>
  <c r="K9" i="27" s="1"/>
  <c r="K19" i="27" s="1"/>
  <c r="L57" i="22"/>
  <c r="L14" i="27" s="1"/>
  <c r="J57" i="22"/>
  <c r="J14" i="27" s="1"/>
  <c r="G8" i="23" l="1"/>
  <c r="F52" i="22"/>
  <c r="E52" i="22"/>
  <c r="E56" i="22" s="1"/>
  <c r="E49" i="22"/>
  <c r="E28" i="22"/>
  <c r="E33" i="22" s="1"/>
  <c r="E51" i="22"/>
  <c r="F51" i="22"/>
  <c r="G51" i="22"/>
  <c r="H51" i="22"/>
  <c r="G49" i="22"/>
  <c r="H52" i="22"/>
  <c r="D51" i="22"/>
  <c r="D56" i="22" s="1"/>
  <c r="D28" i="22"/>
  <c r="D33" i="22" s="1"/>
  <c r="H28" i="22"/>
  <c r="H33" i="22" s="1"/>
  <c r="G28" i="22"/>
  <c r="G33" i="22" s="1"/>
  <c r="F28" i="22"/>
  <c r="F33" i="22" s="1"/>
  <c r="F20" i="22"/>
  <c r="F26" i="22" s="1"/>
  <c r="D43" i="22"/>
  <c r="D49" i="22" s="1"/>
  <c r="H43" i="22"/>
  <c r="H49" i="22" s="1"/>
  <c r="L19" i="27"/>
  <c r="M19" i="27"/>
  <c r="J19" i="27"/>
  <c r="C35" i="22"/>
  <c r="C9" i="27"/>
  <c r="C19" i="27" s="1"/>
  <c r="G52" i="22"/>
  <c r="E20" i="22"/>
  <c r="E26" i="22" s="1"/>
  <c r="F43" i="22"/>
  <c r="F49" i="22" s="1"/>
  <c r="H20" i="22"/>
  <c r="H26" i="22" s="1"/>
  <c r="H34" i="22" s="1"/>
  <c r="H9" i="27" s="1"/>
  <c r="G20" i="22"/>
  <c r="G26" i="22" s="1"/>
  <c r="D20" i="22"/>
  <c r="D26" i="22" s="1"/>
  <c r="E40" i="22" l="1"/>
  <c r="E41" i="22" s="1"/>
  <c r="E57" i="22" s="1"/>
  <c r="E14" i="27" s="1"/>
  <c r="F40" i="22"/>
  <c r="F41" i="22" s="1"/>
  <c r="D40" i="22"/>
  <c r="C23" i="27" s="1"/>
  <c r="D23" i="27" s="1"/>
  <c r="F56" i="22"/>
  <c r="G34" i="22"/>
  <c r="G9" i="27" s="1"/>
  <c r="H56" i="22"/>
  <c r="H57" i="22" s="1"/>
  <c r="H14" i="27" s="1"/>
  <c r="H19" i="27" s="1"/>
  <c r="G56" i="22"/>
  <c r="G57" i="22" s="1"/>
  <c r="G14" i="27" s="1"/>
  <c r="E34" i="22"/>
  <c r="E9" i="27" s="1"/>
  <c r="D34" i="22"/>
  <c r="D9" i="27" s="1"/>
  <c r="F34" i="22"/>
  <c r="F9" i="27" s="1"/>
  <c r="F57" i="22" l="1"/>
  <c r="F14" i="27" s="1"/>
  <c r="F19" i="27" s="1"/>
  <c r="D41" i="22"/>
  <c r="D57" i="22" s="1"/>
  <c r="D14" i="27" s="1"/>
  <c r="D19" i="27" s="1"/>
  <c r="D20" i="27" s="1"/>
  <c r="G19" i="27"/>
  <c r="E19" i="27"/>
  <c r="C11" i="27"/>
  <c r="D11" i="27" s="1"/>
  <c r="C16" i="27" l="1"/>
  <c r="C26" i="27" s="1"/>
  <c r="D26" i="27" s="1"/>
  <c r="E20" i="27"/>
  <c r="F20" i="27" s="1"/>
  <c r="G20" i="27" s="1"/>
  <c r="H20" i="27" s="1"/>
  <c r="C28" i="27" l="1"/>
  <c r="D28" i="27" s="1"/>
  <c r="D1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tc={4A3E3078-CA62-48F8-871B-EE291ABC1285}</author>
  </authors>
  <commentList>
    <comment ref="G5" authorId="0" shapeId="0" xr:uid="{4A3E3078-CA62-48F8-871B-EE291ABC1285}">
      <text>
        <t>[Threaded comment]
Your version of Excel allows you to read this threaded comment; however, any edits to it will get removed if the file is opened in a newer version of Excel. Learn more: https://go.microsoft.com/fwlink/?linkid=870924
Comment:
    https://www.avoxi.com/blog/vpn-solution-cost/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tc={D5D1C0D6-5715-4436-8F3B-F62FCDC6DEB4}</author>
    <author>tc={F72C6D8B-6A71-4C40-BDE1-1BBFAE6DB1ED}</author>
  </authors>
  <commentList>
    <comment ref="I2" authorId="0" shapeId="0" xr:uid="{D5D1C0D6-5715-4436-8F3B-F62FCDC6DEB4}">
      <text>
        <t>[Threaded comment]
Your version of Excel allows you to read this threaded comment; however, any edits to it will get removed if the file is opened in a newer version of Excel. Learn more: https://go.microsoft.com/fwlink/?linkid=870924
Comment:
    https://planeacion.uniandes.edu.co/en/universidad-en-cifras/universidad-en-cifras</t>
      </text>
    </comment>
    <comment ref="D8" authorId="1" shapeId="0" xr:uid="{F72C6D8B-6A71-4C40-BDE1-1BBFAE6DB1ED}">
      <text>
        <t>[Threaded comment]
Your version of Excel allows you to read this threaded comment; however, any edits to it will get removed if the file is opened in a newer version of Excel. Learn more: https://go.microsoft.com/fwlink/?linkid=870924
Comment:
    https://vde.uniandes.edu.co/images/esal/7EstadosfinancierosUniandes2018.pdf</t>
      </text>
    </comment>
  </commentList>
</comments>
</file>

<file path=xl/sharedStrings.xml><?xml version="1.0" encoding="utf-8"?>
<sst xmlns="http://schemas.openxmlformats.org/spreadsheetml/2006/main" count="96" uniqueCount="69">
  <si>
    <t>Costos de disposición</t>
  </si>
  <si>
    <t>Costos de parada</t>
  </si>
  <si>
    <t>Otros Costos</t>
  </si>
  <si>
    <t>RIESGO CON PROYECTO</t>
  </si>
  <si>
    <t xml:space="preserve">Perdidas acción </t>
  </si>
  <si>
    <t xml:space="preserve">Tecnología </t>
  </si>
  <si>
    <t>Servicios</t>
  </si>
  <si>
    <t>Recursos</t>
  </si>
  <si>
    <t>NOMBRE DEL PROYECTO</t>
  </si>
  <si>
    <t>TASA DE CAMBIO</t>
  </si>
  <si>
    <t>Probabilidad Riesgo 1</t>
  </si>
  <si>
    <t>Probabilidad Riesgo 2</t>
  </si>
  <si>
    <t>Probabilidad Riesgo 3</t>
  </si>
  <si>
    <t>VARIABLES DE ENTRADA</t>
  </si>
  <si>
    <t>Perdida Riesgo 3</t>
  </si>
  <si>
    <t>Total Perdidas Riesgo</t>
  </si>
  <si>
    <t>Total Costos</t>
  </si>
  <si>
    <t>INVERSION</t>
  </si>
  <si>
    <t>Total Inversion</t>
  </si>
  <si>
    <t>1. PERDIDAS RIESGO</t>
  </si>
  <si>
    <t>2. COSTOS</t>
  </si>
  <si>
    <t>1. INVERSION TOTAL</t>
  </si>
  <si>
    <t>2. PERDIDAS RIESGO</t>
  </si>
  <si>
    <t>3. COSTOS</t>
  </si>
  <si>
    <t>EVALUACION FINANCIERA</t>
  </si>
  <si>
    <t>TASA DE DESCUENTO*</t>
  </si>
  <si>
    <t>* Hace referencia al WACC</t>
  </si>
  <si>
    <t>Año</t>
  </si>
  <si>
    <t>Defina los años de la Proyeccion</t>
  </si>
  <si>
    <t>VPN</t>
  </si>
  <si>
    <t>BENEFICIO</t>
  </si>
  <si>
    <t>PESOS</t>
  </si>
  <si>
    <t>Tarifa Dia</t>
  </si>
  <si>
    <t>Dias Hombre</t>
  </si>
  <si>
    <t>Total</t>
  </si>
  <si>
    <t>TOTAL</t>
  </si>
  <si>
    <t>Por favor digite el valor de las variables en las casillas gris</t>
  </si>
  <si>
    <t xml:space="preserve">VPN </t>
  </si>
  <si>
    <t>REGISTRO DE OPERACIONES</t>
  </si>
  <si>
    <t>RELACION BENEFICIO COSTO</t>
  </si>
  <si>
    <t>RIESGO SIN PROYECTO</t>
  </si>
  <si>
    <t xml:space="preserve">3. FLUJO DE CAJA </t>
  </si>
  <si>
    <t>4. FLUJO DE CAJA</t>
  </si>
  <si>
    <t>PAY BACK</t>
  </si>
  <si>
    <t>RIESGOS</t>
  </si>
  <si>
    <t>Tarifa Empleada</t>
  </si>
  <si>
    <t>COSTOS</t>
  </si>
  <si>
    <t>MUSD</t>
  </si>
  <si>
    <t>Tasa Descuento</t>
  </si>
  <si>
    <t>Perdidas por MULTAS</t>
  </si>
  <si>
    <t xml:space="preserve">Perdidas por MULTAS </t>
  </si>
  <si>
    <t>VPN ACUMULADO</t>
  </si>
  <si>
    <t>PERDIDA DE ESTUDIANTES</t>
  </si>
  <si>
    <t>Matrícula</t>
  </si>
  <si>
    <t># Estudiantes</t>
  </si>
  <si>
    <t>Estudiantes de Pregrado</t>
  </si>
  <si>
    <t>Estudiantes de Maestría</t>
  </si>
  <si>
    <t>3% de crecimiento</t>
  </si>
  <si>
    <t>3 años</t>
  </si>
  <si>
    <t>COSTO OPERACIÓN SEDES PROPIAS</t>
  </si>
  <si>
    <t># Universidades</t>
  </si>
  <si>
    <t>Costos de operación sedes propias</t>
  </si>
  <si>
    <t>COSTO ALIANZAS CON OTRAS UNIVERSIDADES</t>
  </si>
  <si>
    <t>Estudiantes x universidad (6 universidades)</t>
  </si>
  <si>
    <t>Costo alianzas con otras universidades</t>
  </si>
  <si>
    <t>Asesoría especializada  (Negocio / IT) para las alianzas</t>
  </si>
  <si>
    <t>Desarrollo / Integración de la herramienta de acceso físico (2 universidades por año)</t>
  </si>
  <si>
    <t>Mejorar Capacidad de Infraestructura (VPNs, Procesamiento)</t>
  </si>
  <si>
    <t>20% beneficio para la otra universidad
40% viáticos y otros gastos de la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</si>
</sst>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quot;$&quot;\ * #,##0.00_);_(&quot;$&quot;\ * \(#,##0.00\);_(&quot;$&quot;\ * &quot;-&quot;??_);_(@_)"/>
    <numFmt numFmtId="166" formatCode="_-&quot;$&quot;* #,##0.00_-;\-&quot;$&quot;* #,##0.00_-;_-&quot;$&quot;* &quot;-&quot;??_-;_-@_-"/>
    <numFmt numFmtId="167" formatCode="_(* #,##0_);_(* \(#,##0\);_(* &quot;-&quot;??_);_(@_)"/>
    <numFmt numFmtId="168" formatCode="_-* #,##0.00\ [$€]_-;\-* #,##0.00\ [$€]_-;_-* &quot;-&quot;??\ [$€]_-;_-@_-"/>
    <numFmt numFmtId="169" formatCode="\$#,##0.00\ ;\(\$#,##0.00\)"/>
    <numFmt numFmtId="170" formatCode="_ &quot;$&quot;\ * #,##0.00_ ;_ &quot;$&quot;\ * \-#,##0.00_ ;_ &quot;$&quot;\ * &quot;-&quot;??_ ;_ @_ "/>
    <numFmt numFmtId="171" formatCode="_-* #,##0.0_-;\-* #,##0.0_-;_-* &quot;-&quot;?_-;_-@_-"/>
    <numFmt numFmtId="172" formatCode="_-&quot;$&quot;* #,##0_-;\-&quot;$&quot;* #,##0_-;_-&quot;$&quot;* &quot;-&quot;??_-;_-@_-"/>
    <numFmt numFmtId="173"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2"/>
      <color indexed="24"/>
      <name val="Modern"/>
      <family val="3"/>
      <charset val="255"/>
    </font>
    <font>
      <b/>
      <sz val="18"/>
      <color indexed="24"/>
      <name val="Modern"/>
      <family val="3"/>
      <charset val="255"/>
    </font>
    <font>
      <b/>
      <sz val="12"/>
      <color indexed="24"/>
      <name val="Modern"/>
      <family val="3"/>
      <charset val="255"/>
    </font>
    <font>
      <sz val="10"/>
      <name val="Arial"/>
      <family val="2"/>
    </font>
    <font>
      <sz val="10"/>
      <name val="Arial Narrow"/>
      <family val="2"/>
    </font>
    <font>
      <b/>
      <sz val="10"/>
      <name val="Arial Narrow"/>
      <family val="2"/>
    </font>
    <font>
      <b/>
      <u/>
      <sz val="10"/>
      <name val="Arial Narrow"/>
      <family val="2"/>
    </font>
    <font>
      <b/>
      <sz val="10"/>
      <color theme="0"/>
      <name val="Arial Narrow"/>
      <family val="2"/>
    </font>
    <font>
      <b/>
      <u/>
      <sz val="10"/>
      <color theme="0"/>
      <name val="Arial Narrow"/>
      <family val="2"/>
    </font>
    <font>
      <i/>
      <sz val="9"/>
      <name val="Arial Narrow"/>
      <family val="2"/>
    </font>
    <font>
      <i/>
      <sz val="10"/>
      <name val="Arial Narrow"/>
      <family val="2"/>
    </font>
    <font>
      <sz val="10"/>
      <color theme="0"/>
      <name val="Arial Narrow"/>
      <family val="2"/>
    </font>
    <font>
      <b/>
      <u/>
      <sz val="10"/>
      <color rgb="FF00B050"/>
      <name val="Arial Narrow"/>
      <family val="2"/>
    </font>
    <font>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2"/>
        <bgColor indexed="64"/>
      </patternFill>
    </fill>
    <fill>
      <patternFill patternType="solid">
        <fgColor theme="3" tint="-0.499984740745262"/>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1">
    <xf numFmtId="0" fontId="0" fillId="0" borderId="0"/>
    <xf numFmtId="164" fontId="6" fillId="0" borderId="0" applyFont="0" applyFill="0" applyBorder="0" applyAlignment="0" applyProtection="0"/>
    <xf numFmtId="0" fontId="7" fillId="0" borderId="0"/>
    <xf numFmtId="0" fontId="6" fillId="0" borderId="0"/>
    <xf numFmtId="0" fontId="7" fillId="0" borderId="0"/>
    <xf numFmtId="43" fontId="8" fillId="0" borderId="0" applyFont="0" applyFill="0" applyBorder="0" applyAlignment="0" applyProtection="0"/>
    <xf numFmtId="9" fontId="8" fillId="0" borderId="0" applyFont="0" applyFill="0" applyBorder="0" applyAlignment="0" applyProtection="0"/>
    <xf numFmtId="0" fontId="7"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8" fontId="7" fillId="0" borderId="0" applyFont="0" applyFill="0" applyBorder="0" applyAlignment="0" applyProtection="0"/>
    <xf numFmtId="0" fontId="7" fillId="0" borderId="0" applyNumberFormat="0"/>
    <xf numFmtId="0" fontId="9" fillId="0" borderId="0" applyProtection="0"/>
    <xf numFmtId="169" fontId="9" fillId="0" borderId="0" applyProtection="0"/>
    <xf numFmtId="0" fontId="10" fillId="0" borderId="0" applyProtection="0"/>
    <xf numFmtId="0" fontId="11" fillId="0" borderId="0" applyProtection="0"/>
    <xf numFmtId="0" fontId="9" fillId="0" borderId="15"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4" fillId="0" borderId="0"/>
    <xf numFmtId="43" fontId="4" fillId="0" borderId="0" applyFont="0" applyFill="0" applyBorder="0" applyAlignment="0" applyProtection="0"/>
    <xf numFmtId="0" fontId="4" fillId="0" borderId="0"/>
    <xf numFmtId="165" fontId="4" fillId="0" borderId="0" applyFont="0" applyFill="0" applyBorder="0" applyAlignment="0" applyProtection="0"/>
    <xf numFmtId="0" fontId="3" fillId="0" borderId="0"/>
    <xf numFmtId="43" fontId="3" fillId="0" borderId="0" applyFont="0" applyFill="0" applyBorder="0" applyAlignment="0" applyProtection="0"/>
    <xf numFmtId="9" fontId="7" fillId="0" borderId="0" applyFont="0" applyFill="0" applyBorder="0" applyAlignment="0" applyProtection="0"/>
    <xf numFmtId="170" fontId="7"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166" fontId="12" fillId="0" borderId="0" applyFont="0" applyFill="0" applyBorder="0" applyAlignment="0" applyProtection="0"/>
  </cellStyleXfs>
  <cellXfs count="157">
    <xf numFmtId="0" fontId="0" fillId="0" borderId="0" xfId="0"/>
    <xf numFmtId="0" fontId="0" fillId="2" borderId="0" xfId="0" applyFill="1"/>
    <xf numFmtId="0" fontId="0" fillId="2" borderId="0" xfId="0" applyFill="1" applyBorder="1"/>
    <xf numFmtId="0" fontId="7" fillId="2" borderId="0" xfId="0" applyFont="1" applyFill="1"/>
    <xf numFmtId="0" fontId="13" fillId="0" borderId="0" xfId="0" applyFont="1"/>
    <xf numFmtId="171" fontId="13" fillId="0" borderId="0" xfId="0" applyNumberFormat="1" applyFont="1"/>
    <xf numFmtId="0" fontId="13" fillId="0" borderId="0" xfId="0" applyFont="1" applyBorder="1" applyAlignment="1">
      <alignment horizontal="center"/>
    </xf>
    <xf numFmtId="0" fontId="13" fillId="0" borderId="0" xfId="0" applyFont="1" applyBorder="1"/>
    <xf numFmtId="0" fontId="13" fillId="0" borderId="10" xfId="0" applyFont="1" applyBorder="1" applyAlignment="1">
      <alignment horizontal="center"/>
    </xf>
    <xf numFmtId="0" fontId="13" fillId="0" borderId="17" xfId="0" applyFont="1" applyBorder="1"/>
    <xf numFmtId="0" fontId="13" fillId="0" borderId="10" xfId="0" applyFont="1" applyBorder="1"/>
    <xf numFmtId="0" fontId="13" fillId="0" borderId="8" xfId="0" applyFont="1" applyBorder="1"/>
    <xf numFmtId="0" fontId="13" fillId="0" borderId="9" xfId="0" applyFont="1" applyBorder="1"/>
    <xf numFmtId="0" fontId="13" fillId="0" borderId="18" xfId="0" applyFont="1" applyBorder="1"/>
    <xf numFmtId="0" fontId="13" fillId="0" borderId="4" xfId="0" applyFont="1" applyBorder="1" applyAlignment="1">
      <alignment horizontal="center"/>
    </xf>
    <xf numFmtId="0" fontId="13" fillId="0" borderId="8" xfId="0" applyFont="1" applyBorder="1" applyAlignment="1">
      <alignment horizontal="center"/>
    </xf>
    <xf numFmtId="0" fontId="13" fillId="0" borderId="17" xfId="0" applyFont="1" applyBorder="1" applyAlignment="1">
      <alignment horizontal="center"/>
    </xf>
    <xf numFmtId="0" fontId="13" fillId="0" borderId="0" xfId="0" applyFont="1" applyBorder="1" applyAlignment="1"/>
    <xf numFmtId="0" fontId="18" fillId="0" borderId="10" xfId="0" applyFont="1" applyBorder="1"/>
    <xf numFmtId="0" fontId="13" fillId="0" borderId="10" xfId="0" applyFont="1" applyBorder="1" applyAlignment="1">
      <alignment horizontal="center" vertical="justify"/>
    </xf>
    <xf numFmtId="172" fontId="13" fillId="0" borderId="0" xfId="0" applyNumberFormat="1" applyFont="1"/>
    <xf numFmtId="172" fontId="13" fillId="0" borderId="0" xfId="0" applyNumberFormat="1" applyFont="1" applyFill="1" applyBorder="1" applyAlignment="1"/>
    <xf numFmtId="0" fontId="13" fillId="0" borderId="0" xfId="0" applyFont="1" applyFill="1" applyBorder="1"/>
    <xf numFmtId="172" fontId="14" fillId="0" borderId="0" xfId="0" applyNumberFormat="1" applyFont="1" applyFill="1" applyBorder="1" applyAlignment="1"/>
    <xf numFmtId="172" fontId="13" fillId="0" borderId="0" xfId="40" applyNumberFormat="1" applyFont="1" applyFill="1" applyBorder="1"/>
    <xf numFmtId="0" fontId="14" fillId="0" borderId="0" xfId="0" applyFont="1"/>
    <xf numFmtId="0" fontId="14" fillId="0" borderId="0" xfId="0" applyFont="1" applyFill="1" applyBorder="1" applyAlignment="1"/>
    <xf numFmtId="0" fontId="13" fillId="0" borderId="0" xfId="0" applyFont="1" applyFill="1"/>
    <xf numFmtId="0" fontId="14" fillId="0" borderId="0" xfId="0" applyFont="1" applyBorder="1"/>
    <xf numFmtId="172" fontId="13" fillId="0" borderId="0" xfId="0" applyNumberFormat="1" applyFont="1" applyBorder="1" applyAlignment="1">
      <alignment horizontal="center"/>
    </xf>
    <xf numFmtId="0" fontId="13" fillId="0" borderId="7" xfId="0" applyFont="1" applyBorder="1"/>
    <xf numFmtId="0" fontId="13" fillId="0" borderId="23" xfId="0" applyFont="1" applyBorder="1"/>
    <xf numFmtId="0" fontId="14" fillId="0" borderId="10" xfId="0" applyFont="1" applyBorder="1" applyAlignment="1">
      <alignment horizontal="left" vertical="center"/>
    </xf>
    <xf numFmtId="0" fontId="14" fillId="0" borderId="10" xfId="0" applyFont="1" applyBorder="1"/>
    <xf numFmtId="3" fontId="13" fillId="3" borderId="10" xfId="0" applyNumberFormat="1" applyFont="1" applyFill="1" applyBorder="1" applyAlignment="1" applyProtection="1">
      <alignment horizontal="left"/>
      <protection locked="0"/>
    </xf>
    <xf numFmtId="3" fontId="14" fillId="3" borderId="10" xfId="0" applyNumberFormat="1" applyFont="1" applyFill="1" applyBorder="1" applyAlignment="1" applyProtection="1">
      <alignment horizontal="left"/>
      <protection locked="0"/>
    </xf>
    <xf numFmtId="0" fontId="13" fillId="0" borderId="4" xfId="0" applyFont="1" applyBorder="1"/>
    <xf numFmtId="0" fontId="13" fillId="0" borderId="5" xfId="0" applyFont="1" applyBorder="1" applyAlignment="1">
      <alignment horizontal="center"/>
    </xf>
    <xf numFmtId="172" fontId="13" fillId="0" borderId="5" xfId="0" applyNumberFormat="1" applyFont="1" applyBorder="1" applyAlignment="1">
      <alignment horizontal="center"/>
    </xf>
    <xf numFmtId="43" fontId="13" fillId="0" borderId="5" xfId="5" applyFont="1" applyBorder="1" applyAlignment="1">
      <alignment horizontal="center"/>
    </xf>
    <xf numFmtId="0" fontId="13" fillId="0" borderId="10" xfId="0" applyFont="1" applyBorder="1" applyAlignment="1">
      <alignment horizontal="center" vertical="center"/>
    </xf>
    <xf numFmtId="0" fontId="13" fillId="0" borderId="22" xfId="0" applyFont="1" applyBorder="1" applyAlignment="1">
      <alignment horizontal="center" vertical="center"/>
    </xf>
    <xf numFmtId="0" fontId="13" fillId="0" borderId="7" xfId="0" applyFont="1" applyBorder="1" applyAlignment="1">
      <alignment horizontal="center"/>
    </xf>
    <xf numFmtId="0" fontId="13" fillId="0" borderId="10" xfId="0" applyFont="1" applyBorder="1" applyAlignment="1">
      <alignment horizontal="left" vertical="center"/>
    </xf>
    <xf numFmtId="0" fontId="13" fillId="0" borderId="10" xfId="0" applyFont="1" applyFill="1" applyBorder="1" applyAlignment="1">
      <alignment vertical="justify"/>
    </xf>
    <xf numFmtId="172" fontId="13" fillId="0" borderId="17" xfId="40" applyNumberFormat="1" applyFont="1" applyFill="1" applyBorder="1"/>
    <xf numFmtId="0" fontId="13" fillId="0" borderId="0" xfId="0" applyFont="1" applyBorder="1" applyAlignment="1">
      <alignment horizontal="left" vertical="center"/>
    </xf>
    <xf numFmtId="0" fontId="13" fillId="2" borderId="0" xfId="0" applyFont="1" applyFill="1" applyBorder="1" applyAlignment="1">
      <alignment wrapText="1"/>
    </xf>
    <xf numFmtId="0" fontId="13" fillId="2" borderId="0" xfId="0" applyFont="1" applyFill="1" applyBorder="1" applyAlignment="1">
      <alignment vertical="center"/>
    </xf>
    <xf numFmtId="0" fontId="15" fillId="0" borderId="0" xfId="0" applyFont="1" applyFill="1" applyBorder="1" applyAlignment="1">
      <alignment horizontal="center"/>
    </xf>
    <xf numFmtId="167" fontId="0" fillId="2" borderId="0" xfId="5" applyNumberFormat="1" applyFont="1" applyFill="1"/>
    <xf numFmtId="0" fontId="13" fillId="2" borderId="9" xfId="0" applyFont="1" applyFill="1" applyBorder="1" applyAlignment="1">
      <alignment vertical="center"/>
    </xf>
    <xf numFmtId="0" fontId="13" fillId="2" borderId="9" xfId="0" applyFont="1" applyFill="1" applyBorder="1" applyAlignment="1">
      <alignment wrapText="1"/>
    </xf>
    <xf numFmtId="0" fontId="13" fillId="2" borderId="9" xfId="0" applyFont="1" applyFill="1" applyBorder="1"/>
    <xf numFmtId="0" fontId="13" fillId="0" borderId="0" xfId="0" applyFont="1" applyBorder="1" applyAlignment="1">
      <alignment horizontal="center" vertical="center"/>
    </xf>
    <xf numFmtId="0" fontId="15" fillId="0" borderId="0" xfId="0" applyFont="1" applyFill="1" applyBorder="1" applyAlignment="1"/>
    <xf numFmtId="3" fontId="13" fillId="0" borderId="0" xfId="0" applyNumberFormat="1" applyFont="1"/>
    <xf numFmtId="172" fontId="0" fillId="2" borderId="0" xfId="40" applyNumberFormat="1" applyFont="1" applyFill="1"/>
    <xf numFmtId="0" fontId="7" fillId="2" borderId="0" xfId="0" applyFont="1" applyFill="1" applyBorder="1"/>
    <xf numFmtId="167" fontId="0" fillId="2" borderId="0" xfId="0" applyNumberFormat="1" applyFill="1"/>
    <xf numFmtId="172" fontId="0" fillId="2" borderId="0" xfId="0" applyNumberFormat="1" applyFill="1"/>
    <xf numFmtId="172" fontId="16" fillId="5" borderId="5" xfId="40" applyNumberFormat="1" applyFont="1" applyFill="1" applyBorder="1" applyProtection="1"/>
    <xf numFmtId="172" fontId="16" fillId="5" borderId="0" xfId="40" applyNumberFormat="1" applyFont="1" applyFill="1" applyBorder="1" applyProtection="1"/>
    <xf numFmtId="172" fontId="16" fillId="5" borderId="17" xfId="40" applyNumberFormat="1" applyFont="1" applyFill="1" applyBorder="1" applyProtection="1"/>
    <xf numFmtId="0" fontId="13" fillId="6" borderId="3" xfId="0" applyFont="1" applyFill="1" applyBorder="1" applyAlignment="1">
      <alignment horizontal="center"/>
    </xf>
    <xf numFmtId="172" fontId="13" fillId="6" borderId="19" xfId="40" applyNumberFormat="1" applyFont="1" applyFill="1" applyBorder="1" applyAlignment="1">
      <alignment horizontal="center"/>
    </xf>
    <xf numFmtId="172" fontId="13" fillId="6" borderId="19" xfId="40" applyNumberFormat="1" applyFont="1" applyFill="1" applyBorder="1" applyAlignment="1"/>
    <xf numFmtId="172" fontId="13" fillId="6" borderId="20" xfId="40" applyNumberFormat="1" applyFont="1" applyFill="1" applyBorder="1" applyAlignment="1"/>
    <xf numFmtId="172" fontId="13" fillId="6" borderId="5" xfId="40" applyNumberFormat="1" applyFont="1" applyFill="1" applyBorder="1"/>
    <xf numFmtId="172" fontId="13" fillId="6" borderId="0" xfId="40" applyNumberFormat="1" applyFont="1" applyFill="1" applyBorder="1"/>
    <xf numFmtId="172" fontId="13" fillId="6" borderId="17" xfId="40" applyNumberFormat="1" applyFont="1" applyFill="1" applyBorder="1"/>
    <xf numFmtId="9" fontId="13" fillId="6" borderId="5" xfId="6" applyFont="1" applyFill="1" applyBorder="1"/>
    <xf numFmtId="9" fontId="13" fillId="6" borderId="0" xfId="6" applyFont="1" applyFill="1" applyBorder="1"/>
    <xf numFmtId="9" fontId="13" fillId="6" borderId="17" xfId="6" applyFont="1" applyFill="1" applyBorder="1"/>
    <xf numFmtId="0" fontId="16" fillId="5" borderId="8" xfId="0" applyFont="1" applyFill="1" applyBorder="1" applyAlignment="1">
      <alignment vertical="justify"/>
    </xf>
    <xf numFmtId="0" fontId="16" fillId="5" borderId="21" xfId="0" applyFont="1" applyFill="1" applyBorder="1"/>
    <xf numFmtId="0" fontId="16" fillId="5" borderId="21" xfId="0" applyFont="1" applyFill="1" applyBorder="1" applyAlignment="1">
      <alignment horizontal="center" vertical="center"/>
    </xf>
    <xf numFmtId="172" fontId="16" fillId="5" borderId="21" xfId="0" applyNumberFormat="1" applyFont="1" applyFill="1" applyBorder="1" applyAlignment="1">
      <alignment horizontal="center" vertical="center"/>
    </xf>
    <xf numFmtId="0" fontId="19" fillId="0" borderId="0" xfId="0" applyFont="1" applyFill="1" applyBorder="1"/>
    <xf numFmtId="0" fontId="16" fillId="5" borderId="8" xfId="0" applyFont="1" applyFill="1" applyBorder="1" applyAlignment="1"/>
    <xf numFmtId="0" fontId="13" fillId="0" borderId="8" xfId="0" applyFont="1" applyFill="1" applyBorder="1" applyAlignment="1">
      <alignment vertical="justify"/>
    </xf>
    <xf numFmtId="172" fontId="14" fillId="0" borderId="9" xfId="0" applyNumberFormat="1" applyFont="1" applyFill="1" applyBorder="1" applyAlignment="1">
      <alignment horizontal="center"/>
    </xf>
    <xf numFmtId="172" fontId="14" fillId="0" borderId="9" xfId="40" applyNumberFormat="1" applyFont="1" applyFill="1" applyBorder="1" applyAlignment="1">
      <alignment horizontal="center"/>
    </xf>
    <xf numFmtId="172" fontId="13" fillId="0" borderId="9" xfId="40" applyNumberFormat="1" applyFont="1" applyFill="1" applyBorder="1"/>
    <xf numFmtId="172" fontId="13" fillId="0" borderId="18" xfId="40" applyNumberFormat="1" applyFont="1" applyFill="1" applyBorder="1"/>
    <xf numFmtId="172" fontId="13" fillId="2" borderId="0" xfId="0" applyNumberFormat="1" applyFont="1" applyFill="1" applyBorder="1" applyAlignment="1">
      <alignment horizontal="center" vertical="center"/>
    </xf>
    <xf numFmtId="167" fontId="13" fillId="2" borderId="0" xfId="5" applyNumberFormat="1" applyFont="1" applyFill="1" applyBorder="1" applyAlignment="1">
      <alignment horizontal="center" vertical="center"/>
    </xf>
    <xf numFmtId="0" fontId="13" fillId="0" borderId="0" xfId="0" applyFont="1" applyAlignment="1">
      <alignment horizontal="center"/>
    </xf>
    <xf numFmtId="0" fontId="13" fillId="0" borderId="8" xfId="0" applyFont="1" applyBorder="1" applyAlignment="1">
      <alignment horizontal="center" vertical="center"/>
    </xf>
    <xf numFmtId="0" fontId="13" fillId="0" borderId="6" xfId="0" applyFont="1" applyBorder="1" applyAlignment="1">
      <alignment horizontal="center"/>
    </xf>
    <xf numFmtId="0" fontId="14" fillId="0" borderId="22" xfId="0" applyFont="1" applyBorder="1"/>
    <xf numFmtId="172" fontId="16" fillId="5" borderId="10" xfId="40" applyNumberFormat="1" applyFont="1" applyFill="1" applyBorder="1" applyProtection="1"/>
    <xf numFmtId="172" fontId="16" fillId="5" borderId="9" xfId="40" applyNumberFormat="1" applyFont="1" applyFill="1" applyBorder="1" applyProtection="1"/>
    <xf numFmtId="172" fontId="16" fillId="5" borderId="18" xfId="40" applyNumberFormat="1" applyFont="1" applyFill="1" applyBorder="1" applyProtection="1"/>
    <xf numFmtId="172" fontId="14" fillId="0" borderId="7" xfId="0" applyNumberFormat="1" applyFont="1" applyFill="1" applyBorder="1" applyAlignment="1">
      <alignment horizontal="center"/>
    </xf>
    <xf numFmtId="172" fontId="14" fillId="0" borderId="23" xfId="40" applyNumberFormat="1" applyFont="1" applyFill="1" applyBorder="1" applyAlignment="1">
      <alignment horizontal="center"/>
    </xf>
    <xf numFmtId="0" fontId="14" fillId="0" borderId="1" xfId="0" applyFont="1" applyFill="1" applyBorder="1" applyAlignment="1">
      <alignment horizontal="center" vertical="justify"/>
    </xf>
    <xf numFmtId="43" fontId="16" fillId="5" borderId="5" xfId="5" applyNumberFormat="1" applyFont="1" applyFill="1" applyBorder="1" applyAlignment="1" applyProtection="1">
      <alignment horizontal="left" vertical="center"/>
    </xf>
    <xf numFmtId="0" fontId="16" fillId="5" borderId="10" xfId="0" applyFont="1" applyFill="1" applyBorder="1" applyAlignment="1">
      <alignment horizontal="center" vertical="justify"/>
    </xf>
    <xf numFmtId="10" fontId="16" fillId="5" borderId="5" xfId="6" applyNumberFormat="1" applyFont="1" applyFill="1" applyBorder="1" applyAlignment="1" applyProtection="1">
      <alignment horizontal="center"/>
    </xf>
    <xf numFmtId="0" fontId="13" fillId="2" borderId="2" xfId="0" applyFont="1" applyFill="1" applyBorder="1" applyAlignment="1">
      <alignment vertical="center"/>
    </xf>
    <xf numFmtId="0" fontId="13" fillId="2" borderId="2" xfId="0" applyFont="1" applyFill="1" applyBorder="1" applyAlignment="1">
      <alignment wrapText="1"/>
    </xf>
    <xf numFmtId="43" fontId="13" fillId="0" borderId="0" xfId="5" applyFont="1"/>
    <xf numFmtId="167" fontId="13" fillId="0" borderId="0" xfId="5" applyNumberFormat="1" applyFont="1"/>
    <xf numFmtId="0" fontId="14" fillId="0" borderId="8" xfId="0" applyFont="1" applyFill="1" applyBorder="1" applyAlignment="1"/>
    <xf numFmtId="172" fontId="14" fillId="0" borderId="9" xfId="0" applyNumberFormat="1" applyFont="1" applyFill="1" applyBorder="1" applyAlignment="1"/>
    <xf numFmtId="172" fontId="13" fillId="0" borderId="9" xfId="0" applyNumberFormat="1" applyFont="1" applyFill="1" applyBorder="1"/>
    <xf numFmtId="172" fontId="13" fillId="0" borderId="18" xfId="0" applyNumberFormat="1" applyFont="1" applyFill="1" applyBorder="1"/>
    <xf numFmtId="172" fontId="16" fillId="5" borderId="9" xfId="0" applyNumberFormat="1" applyFont="1" applyFill="1" applyBorder="1" applyAlignment="1"/>
    <xf numFmtId="172" fontId="20" fillId="5" borderId="9" xfId="0" applyNumberFormat="1" applyFont="1" applyFill="1" applyBorder="1"/>
    <xf numFmtId="172" fontId="20" fillId="5" borderId="18" xfId="0" applyNumberFormat="1" applyFont="1" applyFill="1" applyBorder="1"/>
    <xf numFmtId="0" fontId="14" fillId="0" borderId="8" xfId="0" applyFont="1" applyFill="1" applyBorder="1" applyAlignment="1">
      <alignment vertical="justify"/>
    </xf>
    <xf numFmtId="0" fontId="21" fillId="0" borderId="0" xfId="0" applyFont="1" applyAlignment="1">
      <alignment horizontal="left" vertical="center"/>
    </xf>
    <xf numFmtId="15" fontId="13" fillId="0" borderId="0" xfId="0" applyNumberFormat="1" applyFont="1"/>
    <xf numFmtId="0" fontId="13" fillId="0" borderId="0" xfId="0" applyFont="1" applyAlignment="1">
      <alignment horizontal="center" vertical="center"/>
    </xf>
    <xf numFmtId="167" fontId="13" fillId="6" borderId="9" xfId="5" applyNumberFormat="1" applyFont="1" applyFill="1" applyBorder="1" applyAlignment="1">
      <alignment horizontal="center" vertical="center"/>
    </xf>
    <xf numFmtId="0" fontId="13" fillId="6" borderId="9" xfId="0" applyFont="1" applyFill="1" applyBorder="1" applyAlignment="1">
      <alignment horizontal="center" vertical="center"/>
    </xf>
    <xf numFmtId="172" fontId="20" fillId="4" borderId="9" xfId="0" applyNumberFormat="1" applyFont="1" applyFill="1" applyBorder="1" applyAlignment="1">
      <alignment horizontal="center" vertical="center"/>
    </xf>
    <xf numFmtId="0" fontId="20" fillId="4" borderId="0" xfId="0" applyFont="1" applyFill="1" applyBorder="1" applyAlignment="1">
      <alignment horizontal="center" vertical="center"/>
    </xf>
    <xf numFmtId="172" fontId="13" fillId="6" borderId="9" xfId="40" applyNumberFormat="1" applyFont="1" applyFill="1" applyBorder="1" applyAlignment="1">
      <alignment horizontal="center" vertical="center"/>
    </xf>
    <xf numFmtId="0" fontId="13" fillId="6" borderId="2" xfId="0" applyFont="1" applyFill="1" applyBorder="1" applyAlignment="1">
      <alignment horizontal="center" vertical="center"/>
    </xf>
    <xf numFmtId="172" fontId="13" fillId="6" borderId="2" xfId="40" applyNumberFormat="1" applyFont="1" applyFill="1" applyBorder="1" applyAlignment="1">
      <alignment horizontal="center" vertical="center"/>
    </xf>
    <xf numFmtId="172" fontId="20" fillId="4" borderId="2" xfId="0" applyNumberFormat="1" applyFont="1" applyFill="1" applyBorder="1" applyAlignment="1">
      <alignment horizontal="center" vertical="center"/>
    </xf>
    <xf numFmtId="172" fontId="13" fillId="6" borderId="9" xfId="0" applyNumberFormat="1" applyFont="1" applyFill="1" applyBorder="1" applyAlignment="1">
      <alignment horizontal="center" vertical="center"/>
    </xf>
    <xf numFmtId="172" fontId="20" fillId="4" borderId="0" xfId="0" applyNumberFormat="1" applyFont="1" applyFill="1" applyBorder="1" applyAlignment="1">
      <alignment horizontal="center" vertical="center"/>
    </xf>
    <xf numFmtId="172" fontId="13" fillId="4" borderId="9" xfId="0" applyNumberFormat="1" applyFont="1" applyFill="1" applyBorder="1" applyAlignment="1">
      <alignment horizontal="center" vertical="center"/>
    </xf>
    <xf numFmtId="173" fontId="13" fillId="6" borderId="16" xfId="6" applyNumberFormat="1" applyFont="1" applyFill="1" applyBorder="1" applyAlignment="1">
      <alignment horizontal="center"/>
    </xf>
    <xf numFmtId="3" fontId="14" fillId="0" borderId="0" xfId="0" applyNumberFormat="1" applyFont="1"/>
    <xf numFmtId="0" fontId="13" fillId="0" borderId="0" xfId="0" applyFont="1" applyAlignment="1">
      <alignment wrapText="1"/>
    </xf>
    <xf numFmtId="2" fontId="13" fillId="0" borderId="0" xfId="0" applyNumberFormat="1" applyFont="1"/>
    <xf numFmtId="0" fontId="13" fillId="0" borderId="0" xfId="0" applyFont="1" applyBorder="1" applyAlignment="1">
      <alignment horizontal="left" vertical="center" wrapText="1"/>
    </xf>
    <xf numFmtId="172" fontId="20" fillId="4" borderId="0" xfId="40" applyNumberFormat="1" applyFont="1" applyFill="1" applyBorder="1" applyAlignment="1">
      <alignment horizontal="center" vertical="center"/>
    </xf>
    <xf numFmtId="0" fontId="13" fillId="0" borderId="22" xfId="0" applyFont="1" applyBorder="1" applyAlignment="1">
      <alignment horizontal="left" vertical="center"/>
    </xf>
    <xf numFmtId="0" fontId="13" fillId="0" borderId="10" xfId="0" applyFont="1" applyBorder="1" applyAlignment="1">
      <alignment horizontal="left" vertical="center"/>
    </xf>
    <xf numFmtId="0" fontId="17" fillId="4" borderId="1" xfId="0" applyFont="1" applyFill="1" applyBorder="1" applyAlignment="1">
      <alignment horizontal="center"/>
    </xf>
    <xf numFmtId="0" fontId="17" fillId="4" borderId="2" xfId="0" applyFont="1" applyFill="1" applyBorder="1" applyAlignment="1">
      <alignment horizontal="center"/>
    </xf>
    <xf numFmtId="0" fontId="17" fillId="4" borderId="11" xfId="0" applyFont="1" applyFill="1" applyBorder="1" applyAlignment="1">
      <alignment horizontal="center"/>
    </xf>
    <xf numFmtId="0" fontId="16" fillId="7" borderId="12" xfId="0" applyFont="1" applyFill="1" applyBorder="1" applyAlignment="1">
      <alignment horizontal="center"/>
    </xf>
    <xf numFmtId="0" fontId="16" fillId="7" borderId="13" xfId="0" applyFont="1" applyFill="1" applyBorder="1" applyAlignment="1">
      <alignment horizontal="center"/>
    </xf>
    <xf numFmtId="0" fontId="17" fillId="4" borderId="22" xfId="0" applyFont="1" applyFill="1" applyBorder="1" applyAlignment="1">
      <alignment horizontal="center"/>
    </xf>
    <xf numFmtId="0" fontId="17" fillId="4" borderId="7" xfId="0" applyFont="1" applyFill="1" applyBorder="1" applyAlignment="1">
      <alignment horizontal="center"/>
    </xf>
    <xf numFmtId="0" fontId="17" fillId="4" borderId="23" xfId="0" applyFont="1" applyFill="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6" fillId="7" borderId="1" xfId="0" applyFont="1" applyFill="1" applyBorder="1" applyAlignment="1">
      <alignment horizontal="center"/>
    </xf>
    <xf numFmtId="0" fontId="16" fillId="7" borderId="2" xfId="0" applyFont="1" applyFill="1" applyBorder="1" applyAlignment="1">
      <alignment horizontal="center"/>
    </xf>
    <xf numFmtId="0" fontId="16" fillId="7" borderId="11" xfId="0" applyFont="1" applyFill="1" applyBorder="1" applyAlignment="1">
      <alignment horizontal="center"/>
    </xf>
    <xf numFmtId="0" fontId="13" fillId="2" borderId="0" xfId="0" applyFont="1" applyFill="1" applyBorder="1" applyAlignment="1">
      <alignment horizontal="left" vertical="center"/>
    </xf>
    <xf numFmtId="0" fontId="13" fillId="2" borderId="9" xfId="0" applyFont="1" applyFill="1" applyBorder="1" applyAlignment="1">
      <alignment horizontal="left" vertical="center"/>
    </xf>
    <xf numFmtId="0" fontId="13" fillId="0" borderId="0" xfId="0" applyFont="1" applyAlignment="1">
      <alignment horizontal="center" vertical="center"/>
    </xf>
    <xf numFmtId="0" fontId="16" fillId="7" borderId="10" xfId="0" applyFont="1" applyFill="1" applyBorder="1" applyAlignment="1">
      <alignment horizontal="center"/>
    </xf>
    <xf numFmtId="0" fontId="16" fillId="7" borderId="0" xfId="0" applyFont="1" applyFill="1" applyBorder="1" applyAlignment="1">
      <alignment horizontal="center"/>
    </xf>
    <xf numFmtId="0" fontId="14" fillId="0" borderId="4" xfId="0" applyFont="1" applyBorder="1" applyAlignment="1">
      <alignment horizontal="center" vertical="center"/>
    </xf>
    <xf numFmtId="0" fontId="14" fillId="0" borderId="6" xfId="0" applyFont="1" applyBorder="1" applyAlignment="1">
      <alignment horizontal="center" vertical="center"/>
    </xf>
    <xf numFmtId="0" fontId="14" fillId="0" borderId="22" xfId="0" applyFont="1" applyBorder="1" applyAlignment="1">
      <alignment horizontal="center"/>
    </xf>
    <xf numFmtId="0" fontId="14" fillId="0" borderId="8" xfId="0" applyFont="1" applyBorder="1" applyAlignment="1">
      <alignment horizontal="center"/>
    </xf>
  </cellXfs>
  <cellStyles count="41">
    <cellStyle name="Comma" xfId="5" builtinId="3"/>
    <cellStyle name="Comma 2" xfId="24" xr:uid="{00000000-0005-0000-0000-000000000000}"/>
    <cellStyle name="Comma 3" xfId="28" xr:uid="{00000000-0005-0000-0000-000001000000}"/>
    <cellStyle name="Comma 4" xfId="35" xr:uid="{00000000-0005-0000-0000-000002000000}"/>
    <cellStyle name="Comma 4 2" xfId="32" xr:uid="{00000000-0005-0000-0000-000003000000}"/>
    <cellStyle name="Comma 5" xfId="38" xr:uid="{00000000-0005-0000-0000-000004000000}"/>
    <cellStyle name="Currency" xfId="40" builtinId="4"/>
    <cellStyle name="Currency 2" xfId="26" xr:uid="{00000000-0005-0000-0000-000005000000}"/>
    <cellStyle name="Euro" xfId="11" xr:uid="{00000000-0005-0000-0000-000006000000}"/>
    <cellStyle name="Millares 2" xfId="9" xr:uid="{00000000-0005-0000-0000-000008000000}"/>
    <cellStyle name="Millares 3" xfId="1" xr:uid="{00000000-0005-0000-0000-000009000000}"/>
    <cellStyle name="Moneda 2" xfId="30" xr:uid="{00000000-0005-0000-0000-00000B000000}"/>
    <cellStyle name="Normal" xfId="0" builtinId="0"/>
    <cellStyle name="Normal 10" xfId="7" xr:uid="{00000000-0005-0000-0000-00000D000000}"/>
    <cellStyle name="Normal 10 2" xfId="25" xr:uid="{00000000-0005-0000-0000-00000E000000}"/>
    <cellStyle name="Normal 13" xfId="31" xr:uid="{00000000-0005-0000-0000-00000F000000}"/>
    <cellStyle name="Normal 2" xfId="2" xr:uid="{00000000-0005-0000-0000-000010000000}"/>
    <cellStyle name="Normal 28" xfId="3" xr:uid="{00000000-0005-0000-0000-000011000000}"/>
    <cellStyle name="Normal 3" xfId="8" xr:uid="{00000000-0005-0000-0000-000012000000}"/>
    <cellStyle name="Normal 4" xfId="23" xr:uid="{00000000-0005-0000-0000-000013000000}"/>
    <cellStyle name="Normal 5" xfId="4" xr:uid="{00000000-0005-0000-0000-000014000000}"/>
    <cellStyle name="Normal 6" xfId="27" xr:uid="{00000000-0005-0000-0000-000015000000}"/>
    <cellStyle name="Normal 7" xfId="34" xr:uid="{00000000-0005-0000-0000-000016000000}"/>
    <cellStyle name="Normal 8" xfId="37" xr:uid="{00000000-0005-0000-0000-000017000000}"/>
    <cellStyle name="Percent" xfId="6" builtinId="5"/>
    <cellStyle name="Percent 2" xfId="29" xr:uid="{00000000-0005-0000-0000-000018000000}"/>
    <cellStyle name="Percent 2 2" xfId="33" xr:uid="{00000000-0005-0000-0000-000019000000}"/>
    <cellStyle name="Percent 3" xfId="36" xr:uid="{00000000-0005-0000-0000-00001A000000}"/>
    <cellStyle name="Percent 4" xfId="39" xr:uid="{00000000-0005-0000-0000-00001B000000}"/>
    <cellStyle name="Porcentaje 2" xfId="10" xr:uid="{00000000-0005-0000-0000-00001D000000}"/>
    <cellStyle name="Text" xfId="12" xr:uid="{00000000-0005-0000-0000-00001E000000}"/>
    <cellStyle name="ДАТА" xfId="13" xr:uid="{00000000-0005-0000-0000-00001F000000}"/>
    <cellStyle name="ДЕНЕЖНЫЙ_BOPENGC" xfId="14" xr:uid="{00000000-0005-0000-0000-000020000000}"/>
    <cellStyle name="ЗАГОЛОВОК1" xfId="15" xr:uid="{00000000-0005-0000-0000-000021000000}"/>
    <cellStyle name="ЗАГОЛОВОК2" xfId="16" xr:uid="{00000000-0005-0000-0000-000022000000}"/>
    <cellStyle name="ИТОГОВЫЙ" xfId="17" xr:uid="{00000000-0005-0000-0000-000023000000}"/>
    <cellStyle name="Обычный_BOPENGC" xfId="18" xr:uid="{00000000-0005-0000-0000-000024000000}"/>
    <cellStyle name="ПРОЦЕНТНЫЙ_BOPENGC" xfId="19" xr:uid="{00000000-0005-0000-0000-000025000000}"/>
    <cellStyle name="ТЕКСТ" xfId="20" xr:uid="{00000000-0005-0000-0000-000026000000}"/>
    <cellStyle name="ФИКСИРОВАННЫЙ" xfId="21" xr:uid="{00000000-0005-0000-0000-000027000000}"/>
    <cellStyle name="ФИНАНСОВЫЙ_BOPENGC" xfId="22" xr:uid="{00000000-0005-0000-0000-000028000000}"/>
  </cellStyles>
  <dxfs count="0"/>
  <tableStyles count="0" defaultTableStyle="TableStyleMedium2" defaultPivotStyle="PivotStyleLight16"/>
  <colors>
    <mruColors>
      <color rgb="FF50F939"/>
      <color rgb="FF0BC7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'EVALUACION FINANCIERA'!$C$20</c:f>
              <c:strCache>
                <c:ptCount val="1"/>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6B54-46A1-B4E0-FCDA1F822CBF}"/>
              </c:ext>
            </c:extLst>
          </c:dPt>
          <c:dPt>
            <c:idx val="1"/>
            <c:invertIfNegative val="0"/>
            <c:bubble3D val="0"/>
            <c:spPr>
              <a:solidFill>
                <a:srgbClr val="FF0000"/>
              </a:solidFill>
              <a:ln>
                <a:noFill/>
              </a:ln>
              <a:effectLst/>
            </c:spPr>
            <c:extLst>
              <c:ext xmlns:c16="http://schemas.microsoft.com/office/drawing/2014/chart" uri="{C3380CC4-5D6E-409C-BE32-E72D297353CC}">
                <c16:uniqueId val="{00000009-6B54-46A1-B4E0-FCDA1F822CBF}"/>
              </c:ext>
            </c:extLst>
          </c:dPt>
          <c:cat>
            <c:numRef>
              <c:f>'EVALUACION FINANCIERA'!$C$5:$M$5</c:f>
              <c:numCache>
                <c:formatCode>General</c:formatCode>
                <c:ptCount val="11"/>
                <c:pt idx="0">
                  <c:v>2016</c:v>
                </c:pt>
                <c:pt idx="1">
                  <c:v>2017</c:v>
                </c:pt>
                <c:pt idx="2">
                  <c:v>2018</c:v>
                </c:pt>
                <c:pt idx="3">
                  <c:v>2019</c:v>
                </c:pt>
                <c:pt idx="4">
                  <c:v>2020</c:v>
                </c:pt>
                <c:pt idx="5">
                  <c:v>2021</c:v>
                </c:pt>
                <c:pt idx="6">
                  <c:v>2022</c:v>
                </c:pt>
                <c:pt idx="7">
                  <c:v>2023</c:v>
                </c:pt>
                <c:pt idx="8">
                  <c:v>2024</c:v>
                </c:pt>
                <c:pt idx="9">
                  <c:v>2025</c:v>
                </c:pt>
                <c:pt idx="10">
                  <c:v>2026</c:v>
                </c:pt>
              </c:numCache>
            </c:numRef>
          </c:cat>
          <c:val>
            <c:numRef>
              <c:f>'EVALUACION FINANCIERA'!$D$20:$M$20</c:f>
              <c:numCache>
                <c:formatCode>_-"$"* #,##0_-;\-"$"* #,##0_-;_-"$"* "-"??_-;_-@_-</c:formatCode>
                <c:ptCount val="10"/>
                <c:pt idx="0">
                  <c:v>-297885000</c:v>
                </c:pt>
                <c:pt idx="1">
                  <c:v>-3553865738.073822</c:v>
                </c:pt>
                <c:pt idx="2">
                  <c:v>-4491145586.6707458</c:v>
                </c:pt>
                <c:pt idx="3">
                  <c:v>-3520642944.9923401</c:v>
                </c:pt>
                <c:pt idx="4">
                  <c:v>1035090443.0371094</c:v>
                </c:pt>
              </c:numCache>
            </c:numRef>
          </c:val>
          <c:extLst>
            <c:ext xmlns:c16="http://schemas.microsoft.com/office/drawing/2014/chart" uri="{C3380CC4-5D6E-409C-BE32-E72D297353CC}">
              <c16:uniqueId val="{00000001-6B54-46A1-B4E0-FCDA1F822CBF}"/>
            </c:ext>
          </c:extLst>
        </c:ser>
        <c:dLbls>
          <c:showLegendKey val="0"/>
          <c:showVal val="0"/>
          <c:showCatName val="0"/>
          <c:showSerName val="0"/>
          <c:showPercent val="0"/>
          <c:showBubbleSize val="0"/>
        </c:dLbls>
        <c:gapWidth val="219"/>
        <c:overlap val="-27"/>
        <c:axId val="609753336"/>
        <c:axId val="400865432"/>
      </c:barChart>
      <c:catAx>
        <c:axId val="609753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65432"/>
        <c:crosses val="autoZero"/>
        <c:auto val="1"/>
        <c:lblAlgn val="ctr"/>
        <c:lblOffset val="100"/>
        <c:noMultiLvlLbl val="0"/>
      </c:catAx>
      <c:valAx>
        <c:axId val="400865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53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571500</xdr:colOff>
      <xdr:row>23</xdr:row>
      <xdr:rowOff>80962</xdr:rowOff>
    </xdr:from>
    <xdr:to>
      <xdr:col>12</xdr:col>
      <xdr:colOff>752475</xdr:colOff>
      <xdr:row>50</xdr:row>
      <xdr:rowOff>104775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nuestragestion/Documents%20and%20Settings/e09y9919/Configuraci&#243;n%20local/Archivos%20temporales%20de%20Internet/Content.Outlook/0HKX4RPZ/formatos%20dpy/Formato%20hoja%20de%20vida%20proyecto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nuestragestion/Documents%20and%20Settings/e0339742/Configuraci&#243;n%20local/Archivos%20temporales%20de%20Internet/OLK38D/Gr&#225;ficas%20Variab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ote-98-99-00/Contr-99/EXP-ev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Users\c5283356\AppData\Local\Microsoft\Windows\Temporary%20Internet%20Files\Content.Outlook\BMV5WSSB\Casino%20Casabe\F1\Entregables\ECP-DPY-F-090%20Herramienta%20Estimaci&#243;n%20de%20Contingencias%20Casino%20Casabe%20F1%202307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c7954781/Configuraci&#243;n%20local/Archivos%20temporales%20de%20Internet/Content.Outlook/SD8Y1WU0/Programa%20de%20implementaci&#243;n%20de%20los%20componentes%20Consolidaci&#243;n%20y%20New%20GL-%20DSD%20V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Jol/A/ECP/acuerdos%20de%20servicio%20HAL%20-%20SLB%202008/documentos%20de%20contratacion/1%20adicionales%20y%20finalmente%20entregados%20cuando%20era%20con%20compromisos%20futuros/HAL/1%20FUC%20HAL%20licenciar%20y%20suscribir%202008%20adicio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3945631/AppData/Local/Microsoft/Windows/Temporary%20Internet%20Files/Content.Outlook/90OJ6RFG/20130507%20Escalaci&#243;n%20Proyecto%20GIAM%20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nuestragestion/groups/Download/DTI/ASM2006/DGP/Indicador-EvidenciasGeneracionValor/DCI_EvidenciasGeneracionValor-v0.75-SOLUX.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NRESTREPO\Documents\Proyectos%20VIN--DTI\GEM\20130923%20Modelo%20financiero%20GEM.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821057/AppData/Local/Temp/Rar$DI00.259/Price_List_BSNWBO_2012_3_v30_Direct_Argentin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HOJA PROYECTO"/>
      <sheetName val="INDICADORES"/>
    </sheetNames>
    <sheetDataSet>
      <sheetData sheetId="0">
        <row r="1">
          <cell r="G1">
            <v>2005</v>
          </cell>
        </row>
        <row r="2">
          <cell r="B2" t="str">
            <v>FASE 1</v>
          </cell>
          <cell r="G2">
            <v>2006</v>
          </cell>
          <cell r="K2" t="str">
            <v>SI</v>
          </cell>
        </row>
        <row r="3">
          <cell r="B3" t="str">
            <v>FASE 2</v>
          </cell>
          <cell r="G3">
            <v>2007</v>
          </cell>
          <cell r="K3" t="str">
            <v>NO</v>
          </cell>
        </row>
        <row r="4">
          <cell r="B4" t="str">
            <v>FASE 3</v>
          </cell>
          <cell r="G4">
            <v>2008</v>
          </cell>
          <cell r="K4" t="str">
            <v>-</v>
          </cell>
        </row>
        <row r="5">
          <cell r="B5" t="str">
            <v>FASE 4</v>
          </cell>
        </row>
        <row r="6">
          <cell r="B6" t="str">
            <v>FASE 5</v>
          </cell>
        </row>
        <row r="8">
          <cell r="B8" t="str">
            <v>ON</v>
          </cell>
        </row>
        <row r="9">
          <cell r="B9" t="str">
            <v>RO</v>
          </cell>
        </row>
        <row r="10">
          <cell r="B10" t="str">
            <v>ES</v>
          </cell>
        </row>
        <row r="12">
          <cell r="J12" t="str">
            <v>VH</v>
          </cell>
        </row>
        <row r="13">
          <cell r="J13" t="str">
            <v>H</v>
          </cell>
        </row>
        <row r="14">
          <cell r="J14" t="str">
            <v>M</v>
          </cell>
        </row>
        <row r="15">
          <cell r="J15" t="str">
            <v>L</v>
          </cell>
        </row>
        <row r="16">
          <cell r="J16" t="str">
            <v>N</v>
          </cell>
        </row>
        <row r="17">
          <cell r="J17" t="str">
            <v>-</v>
          </cell>
        </row>
        <row r="18">
          <cell r="D18" t="str">
            <v>A</v>
          </cell>
        </row>
        <row r="19">
          <cell r="D19" t="str">
            <v>E</v>
          </cell>
        </row>
        <row r="20">
          <cell r="D20" t="str">
            <v>B</v>
          </cell>
        </row>
        <row r="21">
          <cell r="D21" t="str">
            <v>C</v>
          </cell>
        </row>
        <row r="62">
          <cell r="B62" t="str">
            <v>EXPLORACIÓN</v>
          </cell>
        </row>
        <row r="63">
          <cell r="B63" t="str">
            <v>VPR- GERENCIA REGIONAL MAGDALENA MEDIO</v>
          </cell>
        </row>
        <row r="64">
          <cell r="B64" t="str">
            <v>VPR - GERENCIA REGIONAL CENTRAL</v>
          </cell>
        </row>
        <row r="65">
          <cell r="B65" t="str">
            <v>VPR - GERENCIA REGIONAL  SUR</v>
          </cell>
        </row>
        <row r="66">
          <cell r="B66" t="str">
            <v>VPR - GERENCIA REGIONAL NORTE</v>
          </cell>
        </row>
        <row r="67">
          <cell r="B67" t="str">
            <v>VPR - GERENCIA CATATUMBO Y ORINOQUIA</v>
          </cell>
        </row>
        <row r="68">
          <cell r="B68" t="str">
            <v>VRP - GERENCIA REGIONAL BARRANC.</v>
          </cell>
        </row>
        <row r="69">
          <cell r="B69" t="str">
            <v>VRP - GERENCIA REFINERÍA CARTAGENA</v>
          </cell>
        </row>
        <row r="70">
          <cell r="B70" t="str">
            <v>VIT - GERENCIA DE OPERACIÓN CENTRALIZADA</v>
          </cell>
        </row>
        <row r="71">
          <cell r="B71" t="str">
            <v>VIT - GERENCIA DE OLEODUCTOS</v>
          </cell>
        </row>
        <row r="72">
          <cell r="B72" t="str">
            <v>VIT - GERENCIA DE POLIDUCTOS</v>
          </cell>
        </row>
        <row r="73">
          <cell r="B73" t="str">
            <v>VIT - GERENCIA DE DESARROLLO DE TRANSPORTE</v>
          </cell>
        </row>
        <row r="74">
          <cell r="B74" t="str">
            <v>VIT - GERENCIA DE CONTROL DE PERDIDAS</v>
          </cell>
        </row>
        <row r="75">
          <cell r="B75" t="str">
            <v>SUMINISTRO Y MERCADEO</v>
          </cell>
        </row>
        <row r="76">
          <cell r="B76" t="str">
            <v>VST - DIRECCIÓN DE HSE Y PROTECCIÓN SOCIAL</v>
          </cell>
        </row>
        <row r="77">
          <cell r="B77" t="str">
            <v>VST-DIRECCIÓN DE SERV. Y BENEF. AL PERS.</v>
          </cell>
        </row>
        <row r="78">
          <cell r="B78" t="str">
            <v>VST - INSTITUTO COLOMBIANO DEL PETROLEO</v>
          </cell>
        </row>
        <row r="79">
          <cell r="B79" t="str">
            <v>VST - DIRECCIÓN DE TECNOLOGIA DE INFORM.</v>
          </cell>
        </row>
        <row r="80">
          <cell r="B80" t="str">
            <v>VST - DIRECCIÓN DE GESTIÓN DE PROYECTOS</v>
          </cell>
        </row>
        <row r="81">
          <cell r="B81" t="str">
            <v>VST - DIRECCIÓN DE ABASTECIMIENTO Y SERV.</v>
          </cell>
        </row>
        <row r="82">
          <cell r="B82" t="str">
            <v>VST - DIRECCION DE SEGURIDAD FISICA</v>
          </cell>
        </row>
        <row r="83">
          <cell r="B83" t="str">
            <v>VICEPRESIDENCIA DE ESTRATEGIA Y CREC.</v>
          </cell>
        </row>
      </sheetData>
      <sheetData sheetId="1"/>
      <sheetData sheetId="2">
        <row r="2">
          <cell r="G2">
            <v>1</v>
          </cell>
        </row>
        <row r="3">
          <cell r="G3">
            <v>2</v>
          </cell>
        </row>
        <row r="6">
          <cell r="B6" t="str">
            <v>MES</v>
          </cell>
          <cell r="D6" t="str">
            <v>IEC</v>
          </cell>
          <cell r="E6" t="str">
            <v>IND. DE CAUSACIÓN</v>
          </cell>
        </row>
        <row r="36">
          <cell r="G36">
            <v>1</v>
          </cell>
        </row>
        <row r="37">
          <cell r="G37">
            <v>1</v>
          </cell>
        </row>
        <row r="40">
          <cell r="A40" t="str">
            <v>MES</v>
          </cell>
          <cell r="B40" t="str">
            <v>VALOR GANADO PROGRAMADO (MCOP)</v>
          </cell>
          <cell r="C40" t="str">
            <v>VALOR GANADO REAL (MCOP)</v>
          </cell>
          <cell r="D40" t="str">
            <v>CAUSACIÓN PROGRAMADA (MCOP)</v>
          </cell>
          <cell r="E40" t="str">
            <v>CAUSACIÓN REAL(MCOP)</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icos"/>
    </sheetNames>
    <sheetDataSet>
      <sheetData sheetId="0">
        <row r="5">
          <cell r="G5">
            <v>1</v>
          </cell>
        </row>
        <row r="9">
          <cell r="B9" t="str">
            <v>IEP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sheetName val="98-(CONSOLIDADO)"/>
      <sheetName val="99-INVENTARIO EXPRESS"/>
      <sheetName val="99-SM-EXPRESS"/>
      <sheetName val="99-REPUESTOS"/>
      <sheetName val="99-SM-SOS"/>
      <sheetName val="99-OT-EXPRESS"/>
      <sheetName val="99-OT-EXPRESS-NEW"/>
      <sheetName val="99-OT-EXPRESS-NEW-2"/>
      <sheetName val="99-OT-SOS"/>
      <sheetName val="99-OT-SOS-NEW"/>
      <sheetName val="99-OT-SOS-NEW-2"/>
      <sheetName val="EXPRESS-INV-OUTSOURCING-F3"/>
      <sheetName val="SOS-INV-OUTSOURCING-F3"/>
      <sheetName val="LB2001-SOS-CALCULO"/>
      <sheetName val="LB2001-EXPRESS-CALCULO"/>
      <sheetName val="LB2001-EXPRESS-$$$$$$"/>
      <sheetName val="LB2001-PRESOS-CALCULO"/>
      <sheetName val="LB2001-PRESOS-$$$$$$"/>
      <sheetName val="LB2001-SOS-CANT."/>
      <sheetName val="LB2001-SOS-$$$$$$"/>
      <sheetName val="TELEC-MARIO-EXPRESS-CALCULO"/>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Systemic"/>
      <sheetName val="Maturity Matrix"/>
      <sheetName val="Maturity Matrix (2)"/>
      <sheetName val="Calcs"/>
      <sheetName val="CB_DATA_"/>
      <sheetName val="Expected Value"/>
      <sheetName val="@RISK Correlations"/>
      <sheetName val="Crystal Correlations"/>
    </sheetNames>
    <sheetDataSet>
      <sheetData sheetId="0" refreshError="1"/>
      <sheetData sheetId="1"/>
      <sheetData sheetId="2">
        <row r="4">
          <cell r="B4" t="str">
            <v>Buena claridad o entendimiento de los objetivos del proyecto, roles y responsabilidades, nivel de compra y soporte, y/o acciones, comunicaciones y decisiones oportunas.</v>
          </cell>
          <cell r="C4" t="str">
            <v>Promedio o Aceptable claridad o entendimiento de los objetivos del proyecto, roles y responsabilidades, nivel de compra y soporte, y/o acciones, comunicaciones y decisiones oportunas.</v>
          </cell>
          <cell r="D4" t="str">
            <v>Pobre claridad o entendimiento de los objetivos del proyecto, roles y responsabilidades, nivel de compra y soporte, y/o acciones, comunicaciones y decisiones oportunas.</v>
          </cell>
        </row>
        <row r="5">
          <cell r="B5" t="str">
            <v>Buena claridad o entendimiento de estos objetivos (en relación con otros), roles y responsabilidades aplicables, ó nivel de compra y soporte.</v>
          </cell>
          <cell r="C5" t="str">
            <v>Promedio o Aceptable claridad o entendimiento de estos objetivos (en relación con otros), roles y responsabilidades aplicables, ó nivel de compra y soporte.</v>
          </cell>
          <cell r="D5" t="str">
            <v>Pobre claridad o entendimiento de estos objetivos (en relación con otros), roles y responsabilidades aplicables, ó nivel de compra y soporte.</v>
          </cell>
        </row>
        <row r="6">
          <cell r="B6" t="str">
            <v>Buena claridad o entendimiento de los objetivos de las partes interesadas/socios, roles y responsabilidades, nivel de compra y soporte, y/o acciones, comunicaciones y decisiones oportunas.</v>
          </cell>
          <cell r="C6" t="str">
            <v>Promedio o Aceptable claridad o entendimiento de los objetivos de las partes interesadas/socios, roles y responsabilidades, nivel de compra y soporte, y/o acciones, comunicaciones y decisiones oportunas.</v>
          </cell>
          <cell r="D6" t="str">
            <v>Pobre claridad o entendimiento de los objetivos de las partes interesadas/socios, roles y responsabilidades, nivel de compra y soporte, y/o acciones, comunicaciones y decisiones oportunas.</v>
          </cell>
          <cell r="E6" t="str">
            <v>No Aplica: No hay otros dueños, socios o partes interesadas en el negocio.</v>
          </cell>
        </row>
        <row r="7">
          <cell r="B7" t="str">
            <v>Buena alineación de los objetivos o alcance del proyecto con los objetivos corporativos.</v>
          </cell>
          <cell r="C7" t="str">
            <v>Promedio o Aceptable alineación de los objetivos o alcance del proyecto con los objetivos corporativos.</v>
          </cell>
          <cell r="D7" t="str">
            <v>Pobre alineación de los objetivos o alcance del proyecto con los objetivos corporativos.</v>
          </cell>
        </row>
        <row r="8">
          <cell r="B8" t="str">
            <v>Buena claridad o entendimiento de los objetivos funcionales versus del proyecto, roles y responsabilidades, nivel de compra y soporte, y/o acciones, comunicaciones y decisiones oportunas y asignación de recursos.</v>
          </cell>
          <cell r="C8" t="str">
            <v>Promedio o Aceptable claridad o entendimiento de los objetivos funcionales versus del proyecto, roles y responsabilidades, nivel de compra y soporte, y/o acciones, comunicaciones y decisiones oportunas y asignación de recursos.</v>
          </cell>
          <cell r="D8" t="str">
            <v>Pobre claridad o entendimiento de los objetivos funcionales versus del proyecto, roles y responsabilidades, nivel de compra y soporte, y/o acciones, comunicaciones y decisiones oportunas y asignación de recursos.</v>
          </cell>
        </row>
        <row r="9">
          <cell r="B9" t="str">
            <v>Buena claridad o entendimiento de los objetivos de involucrados externos versus los del proyecto, roles y responsabilidades, nivel de compra y soporte, y/o acciones, comunicaciones y decisiones oportunas.</v>
          </cell>
          <cell r="C9" t="str">
            <v>Promedio o Aceptable claridad o entendimiento de los objetivos de involucrados externos versus los del proyecto, roles y responsabilidades, nivel de compra y soporte, y/o acciones, comunicaciones y decisiones oportunas.</v>
          </cell>
          <cell r="D9" t="str">
            <v>Pobre claridad o entendimiento de los objetivos de involucrados externos versus los del proyecto, roles y responsabilidades, nivel de compra y soporte, y/o acciones, comunicaciones y decisiones oportunas.</v>
          </cell>
          <cell r="E9" t="str">
            <v>No Aplica: No hay relación del proyecto con servicios o infraestructura de involucrados externos.</v>
          </cell>
        </row>
        <row r="12">
          <cell r="B12" t="str">
            <v>Definido: La descripción del alcance es muy explícita; la claridad es buena y está bien documentada.</v>
          </cell>
          <cell r="C12" t="str">
            <v>Preliminar: La descripción del alcance es aceptablemente explícita, la claridad es aceptable y/o la documentación es adecuada.</v>
          </cell>
          <cell r="D12" t="str">
            <v>Asumido o No Considerado: La descripción del alcance no es explícita, la claridad es pobre y/o no se encuentra documentado.</v>
          </cell>
        </row>
        <row r="13">
          <cell r="B13" t="str">
            <v>Definido: La ubicación de las facilidades ha sido evaluada y aprobada por Operaciones y Mantenimiento. La definición del trazado de la línea esta confirmada con una evaluación detallada de la información. Los atributos específicos de sitio están explícita</v>
          </cell>
          <cell r="C13" t="str">
            <v>Preliminar: El levantamiento específico de la facilidad y locaciones estan definidas, pero no se han evaluado definitivamente. El trazado de la línea esta definido incluyendo cruces  y considerando información topográfica específica, pero no evaluadas def</v>
          </cell>
          <cell r="D13" t="str">
            <v>Asumido o No Considerado: La ubicación específica y compatibilidad no ha sido considerada, o solo se ha definido de forma general.</v>
          </cell>
          <cell r="E13" t="str">
            <v>No Aplica: El resultado del proyecto o activo no tiene ubicación fija.</v>
          </cell>
        </row>
        <row r="14">
          <cell r="B14" t="str">
            <v>Definido: El estudio esta completo, bien documentado y aprobado por Operaciones y Mantenimiento.</v>
          </cell>
          <cell r="C14" t="str">
            <v>Preliminar: El estudio y la documentación es preliminar con hallazgos que no son relevantes y/o no han sido aprobados formalmente por las partes interesadas.</v>
          </cell>
          <cell r="D14" t="str">
            <v>Asumido o No Considerado: No hay estudio documentado. Se asume la tecnología.</v>
          </cell>
          <cell r="E14" t="str">
            <v>No Aplica: No hay procesos o equipos con tecnología dentro del alcance del proyecto.</v>
          </cell>
        </row>
        <row r="15">
          <cell r="B15" t="str">
            <v>Definido: Todos los permisos ambientales y de construcción se han emitido, todos los temas de terrenos y Derechos de Vía se encuentran completamente negociados y resueltos. Por lo general, no es práctico alcanzar esta clasificación para sanción del proyec</v>
          </cell>
          <cell r="C15" t="str">
            <v>Preliminar: Todos los requerimientos de permisos conocidos se han direccionado y las solicitudes importantes se han presentado. 
Todos los dueños de terrenos y derechos de vía se han notificado, las negociaciones preliminares están en curso y algunos dere</v>
          </cell>
          <cell r="D15" t="str">
            <v>Asumido o No Considerado: Los entregables ambientales, reglamentarios y de terrenos no han sido considerados específicamente y/o significativamente desarrollados. Estos no fueron considerados explícitamente en el estimativo.</v>
          </cell>
          <cell r="E15" t="str">
            <v xml:space="preserve">No Aplica: Se tiene la certeza que el proyecto no necesita permisos, terrenos o derechos de vía adicionales. </v>
          </cell>
        </row>
        <row r="16">
          <cell r="B16" t="str">
            <v xml:space="preserve">Definido: La negociación con las partes relevantes se encuentra terminada, y todos los costos y trabajo esta totalmente definido e incorporado en el estimativo y el cronograma maestro. </v>
          </cell>
          <cell r="C16" t="str">
            <v>Preliminar: La estrategia esta totalmente definida; las negociaciones tempranas o preliminares con los líderes comunitarios están terminadas; esta establecido un plan de acción detallado con fondos específicos; el impacto de los asuntos con la comunidad e</v>
          </cell>
          <cell r="D16" t="str">
            <v>Asumido o No Considerado: No se consideran explícitamente en el estimativo o asuntos generales con la  comunidad son conocidos de experiencias pasadas; han sido asumidos problemas potenciales generales, y una estrategia general ha sido considerada para tr</v>
          </cell>
          <cell r="E16" t="str">
            <v>No Aplica: Se tiene la certeza que el proyecto no generará problemas con la comunidad.</v>
          </cell>
        </row>
        <row r="17">
          <cell r="B17" t="str">
            <v>Definido: Las interfases funcionales y físicas del proyecto estan evaluadas e incluidas en los P&amp;ID, plot plans y demás entregables de ingeniería, los cuales tienen la aprobación de ambas partes, Operaciones y Mantenimiento. La lógica del cronograma consi</v>
          </cell>
          <cell r="C17" t="str">
            <v>Preliminar: Las interfases funcionales y físicas del proyecto, actividades e hitos son generalmente conocidas, pero no están evaluadas definitivamente, ni especificadas en los entregables de ingenieria, acordadas, y/o incluidas en la lógica del cronograma</v>
          </cell>
          <cell r="D17" t="str">
            <v>Asumido o No Considerado: Interfases específicas tanto funcionales como físicas del proyecto no han sido consideradas o solo están definidas de manera general.</v>
          </cell>
          <cell r="E17" t="str">
            <v>No Aplica: El proyecto no tiene interfases funcionales o físicas con otros sistemas.</v>
          </cell>
        </row>
        <row r="18">
          <cell r="B18" t="str">
            <v>Definido: Un completo y actualizado conjunto de apiques ha sido terminado e incorporado en el reporte geotécnico del proyectos. Las estructuras existentes o elementos subterráneos a ser reutilizados han sido estudiados y probados de forma apropiada.</v>
          </cell>
          <cell r="C18" t="str">
            <v>Preliminar: El subsuelo esta caracterizado solo por un conjunto de apiques parcial, incompleto o supuestos (por ejemplo. los cambios en hidrología con el tiempo y viejos apiques pueden no aplicar). El análisis de las condiciones del subsuelo y su incorpor</v>
          </cell>
          <cell r="D18" t="str">
            <v>Asumido o No Considerado: No se cuenta con información disponible sobre las condiciones de los suelos, subsuelos, estructuras existentes y elementos subterráneos, o esta información es muy general.</v>
          </cell>
          <cell r="E18" t="str">
            <v>No Aplica: El proyecto no tiene subsuelo dentro del alcance o interfases con éste (por ejemplo, no tiene cargas en tierra o estructuras a ser reutilizadas).</v>
          </cell>
        </row>
        <row r="21">
          <cell r="B21" t="str">
            <v>Definido: El plan incluye e integra todas las funciones del proyecto (por ejemplo, ingeniería, controles, compras, etc.) alineadas con la estrategia ya definida y acordada por todos los involucrados.</v>
          </cell>
          <cell r="C21" t="str">
            <v>Preliminar: Un plan parcial o preliminar esta definido de manera general y acordado por todos los involucrados.</v>
          </cell>
          <cell r="D21" t="str">
            <v>Asumido o No Considerado: Un plan amplio o muy general ha sido asumido, o no se ha considerado.</v>
          </cell>
        </row>
        <row r="22">
          <cell r="B22" t="str">
            <v xml:space="preserve">Definido: Se cuenta con el cronograma maestro del proyecto (con ruta critica), el cual fue aprobado por el equipo del proyecto, incluye el alcance en todas las fases del proyecto con el detalle adecuado. Incluye una planeación de recursos  basados en  el </v>
          </cell>
          <cell r="C22" t="str">
            <v>Preliminar: Se cuenta con un cronograma que incluye únicamente las tareas principales, e identifica una ruta crítica a nivel general. La planeación de los recursos no ha sido desarrollada a través de asignación de recursos en el cronograma.</v>
          </cell>
          <cell r="D22" t="str">
            <v xml:space="preserve">Asumido o No Considerado: Sólo se tiene programación de hitos generales de inicio y finalización u otros hitos principales, por lo general basados en factores históricos o en experiencia. No existe cronograma de trabajo ni ruta crítica para el proyecto.
</v>
          </cell>
        </row>
        <row r="23">
          <cell r="B23" t="str">
            <v>Definido: Se cuenta con un estudio definitivo de la disponibilidad, las tarifas, los precios, la productividad, los rendimientos, etc., de la mano de obra y de los materiales que se incorporan de manera explícita en los planes y estimados del proyecto.</v>
          </cell>
          <cell r="C23" t="str">
            <v>Preliminar: Se ha realizado o se está realizando un estudio parcial o preliminar de la disponibilidad de mano de obra y materiales importantes, tarifas, precios, productividad, etc.  que se incorpora de manera general en los planes y estimados del proyect</v>
          </cell>
          <cell r="D23" t="str">
            <v>Asumido o No Considerado: Se cuenta con información muy general o supuestos para los planes y estimados.</v>
          </cell>
        </row>
        <row r="24">
          <cell r="B24" t="str">
            <v>Definido: Se cuenta con una WBS a un nivel detallado en todos los aspectos del proyecto, incluyendo paquetes de trabajo definidos a un nivel apropiado, para un efectivo control de la ejecución.</v>
          </cell>
          <cell r="C24" t="str">
            <v>Preliminar: Se incorpora una WBS parcial o preliminar a un nivel adecuado en todos los aspectos del proyecto que incluye paquetes de trabajo parciales o preliminares.</v>
          </cell>
          <cell r="D24" t="str">
            <v>Asumido o No Considerado: No se ha desarrollado ni utilizado una WBS o se ha realizado a un nivel general para la planeación del proyecto.</v>
          </cell>
        </row>
        <row r="25">
          <cell r="B25" t="str">
            <v>Definido: Se tiene una estrategia de ejecución clara e integrada con los objetivos del proyecto, que cubre todos los aspectos de la ejecución del mismo, acordada por todos los involucrados y explícitamente aplicada en todos los planes del proyecto.</v>
          </cell>
          <cell r="C25" t="str">
            <v>Preliminar: Se tiene una estrategia de ejecución parcial o preliminar del proyecto, acordada por los involucrados y  aplicada en todos los planes del proyecto.</v>
          </cell>
          <cell r="D25" t="str">
            <v>Asumido o No Considerado: No se tiene o se asume una estrategia de ejecución general para el proyecto.</v>
          </cell>
        </row>
        <row r="26">
          <cell r="B26" t="str">
            <v>Definido: Se tiene una estrategia de compras/contratación, clara e integrada que cubre todos los servicios y materiales a adquirir para el proyecto, la cual esta definida y aprobada por todos los involucrados, y explícitamente aplicada a los planes del pr</v>
          </cell>
          <cell r="C26" t="str">
            <v>Preliminar: Se tiene una estrategia de compras/contratación parcial o preliminar definida y aprobada que puede ser incorporada en los planes del proyecto.</v>
          </cell>
          <cell r="D26" t="str">
            <v>Asumido o No Considerado: No se tiene o se asume una estrategia compras/contratación general para el proyecto.</v>
          </cell>
        </row>
        <row r="27">
          <cell r="B27" t="str">
            <v>Definido: Se tiene una estrategia clara e integrada para el prealistamiento, alistamiento y arranque aprobada por todos los involucrados, explícitamente incluida en el cronograma maestro del proyecto, con una ruta critica a nivel de sistemas.</v>
          </cell>
          <cell r="C27" t="str">
            <v>Preliminar: Se tiene una estrategia parcial o preliminar para el prealistamiento, alistamiento y arranque del proyecto, la cual está incorporada en el cronograma, pero sin ruta critica.</v>
          </cell>
          <cell r="D27" t="str">
            <v>Asumido o No Considerado: No se tiene o se define solo una estrategia muy general para el prealistamiento, alistamiento y arranque. Se  incorpora en el cronograma del proyecto, como un hito o un número limitado de actividades.</v>
          </cell>
        </row>
        <row r="30">
          <cell r="B30" t="str">
            <v>Definido: Se tiene un diseño con la configuración de la estación incluyendo todos los equipos, tuberías principales y algunas tuberías auxiliares. El trazado de la tubería esta diseñado con un alto nivel de detalle, de acuerdo al levantamiento de informac</v>
          </cell>
          <cell r="C30" t="str">
            <v>Preliminar: Se tiene un diseño con la configuración de la estación incluyendo equipos mayores, sin tener en cuenta equipos menores ni tuberías. El trazado de la tubería está diseñado de forma general de acuerdo con la información del levantamiento prelimi</v>
          </cell>
          <cell r="D30" t="str">
            <v>Asumido o No Considerado: No se tiene un diseño de la configuración de la estación  y la disposición de los equipos en caso de existir, es aproximada de acuerdo a experiencias anteriores o a procesos similares. El trazado de la tubería es aproximado y est</v>
          </cell>
          <cell r="E30" t="str">
            <v xml:space="preserve">No Aplica: El resultado o activo del proyecto no requiere ubicación fija.(Porque ya se encuentra definida o no se requiere). </v>
          </cell>
        </row>
        <row r="31">
          <cell r="B31" t="str">
            <v xml:space="preserve">Definido: Operaciones y Mantenimiento han finalizado y aprobado los planos de los diagramas de flujo del proceso y la evaluación completa del balance de energía y materiales tanto para los procesos como para los servicios públicos de la estación. </v>
          </cell>
          <cell r="C31" t="str">
            <v>Preliminar: Los diagramas de flujo del proceso y/o la evaluación de balance de material y calor para el proyecto son parciales o preliminares. Si las áreas de Operaciones y el Mantenimiento aún no han aprobado el PFD, entonces el factor no se podrá clasif</v>
          </cell>
          <cell r="D31" t="str">
            <v xml:space="preserve">Asumido o No Considerado: No se han desarrollado los diagramas de flujo del proceso (puede existir un diagrama de flujo de bloque). </v>
          </cell>
          <cell r="E31" t="str">
            <v>No Aplica: El resultado del proyecto y el activo no incluye un proceso.</v>
          </cell>
        </row>
        <row r="32">
          <cell r="B32" t="str">
            <v>Definido: Se tienen los P&amp;ID tanto de los procesos como de las facilidades, se han concluido y aprobado por el personal de Operaciones y Mantenimiento, y se han incorporado íntegramente en el estimado del proyecto.</v>
          </cell>
          <cell r="C32" t="str">
            <v>Preliminar: Los P&amp;ID son parciales o preliminares. Las áreas de Operaciones y  Mantenimiento aún no han aprobado los P&amp;ID, entonces el factor no se podrá clasificar  a un nivel superior al preliminar.</v>
          </cell>
          <cell r="D32" t="str">
            <v>Asumido o No Considerado: Los P&amp;ID no se han desarrollado (puede contarse con  PFD).</v>
          </cell>
          <cell r="E32" t="str">
            <v>No Aplica: El resultado del proyecto o el activo no incluye un proceso.</v>
          </cell>
        </row>
        <row r="33">
          <cell r="B33" t="str">
            <v>Definido: Una lista definitiva de todos los equipos del proceso y servicios etiquetados se encuentra finalizada, incluyendo la identificación de los atributos técnicos claves, al igual que los precios.</v>
          </cell>
          <cell r="C33" t="str">
            <v>Preliminar: Una lista parcial o preliminar de los principales equipos del proceso y servicios etiquetados se encuentra finalizada con la identificación preliminar de los principales atributos.</v>
          </cell>
          <cell r="D33" t="str">
            <v>Asumido o No Considerado: La lista de equipo no se ha desarrollado o es un supuesto.</v>
          </cell>
          <cell r="E33" t="str">
            <v>No Aplica: El Proyecto no incluye equipos.</v>
          </cell>
        </row>
        <row r="34">
          <cell r="B34" t="str">
            <v xml:space="preserve">Definido: La estrategia de control y diagramas unifilares para el sitio, los procesos principales y secundarios ha sido finalizada y aprobada por el personal de Operaciones y Mantenimiento, y se incorpora plenamente en el estimado del proyecto. </v>
          </cell>
          <cell r="C34" t="str">
            <v>Preliminar: La estrategia de control y diagramas unifilares para el sitio, para los procesos principales y secundarios es parcial o preliminar. Si las áreas de Operaciones y Mantenimiento aún no han aprobado las líneas principales o la estrategia de contr</v>
          </cell>
          <cell r="D34" t="str">
            <v>Asumido o No Considerado: Las estrategias de control y/o líneas principales no han sido desarrolladas.</v>
          </cell>
          <cell r="E34" t="str">
            <v>No Aplica: El  Proyecto no  incluye alcance eléctrico y de control.</v>
          </cell>
        </row>
        <row r="35">
          <cell r="B35" t="str">
            <v xml:space="preserve">Definido: Las especificaciones y hojas de datos para todos los equipos principales de proceso, eléctricos y los elementos de control  de larga duración se encuentran concluidas y aprobadas por el personal de Operaciones y Mantenimiento. </v>
          </cell>
          <cell r="C35" t="str">
            <v>Preliminar: Las especificaciones y hojas de datos (técnicas) para equipos mayores de  proceso, eléctricos y los elementos de control de larga duración son parciales o preliminares. Si las áreas de Operaciones y de Mantenimiento aún no han aprobado las esp</v>
          </cell>
          <cell r="D35" t="str">
            <v>Asumido o No Considerado: Las especificaciones y hojas de datos no se han desarrollado.</v>
          </cell>
          <cell r="E35" t="str">
            <v>No Aplica: El proyecto no requiere ni especificaciones, ni hojas de datos.</v>
          </cell>
        </row>
        <row r="36">
          <cell r="B36" t="str">
            <v>Definido: Los planos generales tanto del proceso como de los servicios han sido finalizados y aprobados por el personal de Operaciones y Mantenimiento, y se han incorporado integralmente en la estimación del proyecto.</v>
          </cell>
          <cell r="C36" t="str">
            <v>Preliminar: Los planos generales son parciales o preliminares. Si el personal de Operaciones y de Mantenimiento aún no han aprobado los planos generales, entonces el factor no se podrá clasificar en un nivel  mayor al Preliminar.</v>
          </cell>
          <cell r="D36" t="str">
            <v>Asumido o No Considerado: Los planos generales no se han desarrollado.</v>
          </cell>
          <cell r="E36" t="str">
            <v>No Aplica: El resultado del proyecto o el activo no incluye un proceso.</v>
          </cell>
        </row>
        <row r="37">
          <cell r="B37" t="str">
            <v>Definido: Se tiene la estrategia de repuestos y se prepara la lista definitiva de repuestos de capital que se requieren, la cual es aprobada por el  personal de Operaciones y Mantenimiento, e igualmente se incorporo en el estimado.</v>
          </cell>
          <cell r="C37" t="str">
            <v>Preliminar: La estrategia de repuestos y la lista de repuestos de capital es parcial o preliminar. Si el personal de Operaciones y de Mantenimiento aún no han aprobado la estrategia y las listas de repuestos, entonces el factor no se podrá clasificar en u</v>
          </cell>
          <cell r="D37" t="str">
            <v>Asumido o No Considerado: La estrategia de repuestos y//o la  lista de repuestos no se han desarrollado.</v>
          </cell>
          <cell r="E37" t="str">
            <v>No Aplica: El resultado del proyecto o el activo no incluye los elementos para los cuales los repuestos son relevantes</v>
          </cell>
        </row>
        <row r="38">
          <cell r="B38" t="str">
            <v>Definido: Se inicio el desarrollo de bocetos de planos detallados de diseños para el alcance del proyecto a construirse en las fases iníciales de  ejecución (por ejemplo., el sitio, los planos civiles, las estructurales, etc.) .</v>
          </cell>
          <cell r="C38" t="str">
            <v>Preliminar: No se ha iniciado el desarrollo de los planos de diseño detallado. Clasifique esto en el nivel Preliminar, en la fase 2, o si se encuentra en la fase 3 y no se ha iniciado el desarrollo del diseño detallado.</v>
          </cell>
          <cell r="D38" t="str">
            <v xml:space="preserve">Asumido o No Considerado: No se ha iniciado el desarrollo de los planos de diseño detallado. Clasifique este en el nivel  preliminar en la Fase 1.
</v>
          </cell>
          <cell r="E38" t="str">
            <v>No Aplica: El  Proyecto no incorpora los planos de ingeniería.</v>
          </cell>
        </row>
      </sheetData>
      <sheetData sheetId="3" refreshError="1"/>
      <sheetData sheetId="4">
        <row r="2">
          <cell r="H2">
            <v>0</v>
          </cell>
          <cell r="I2">
            <v>0</v>
          </cell>
          <cell r="M2" t="str">
            <v>Si</v>
          </cell>
          <cell r="N2" t="str">
            <v>COP$</v>
          </cell>
        </row>
        <row r="3">
          <cell r="H3">
            <v>1</v>
          </cell>
          <cell r="I3">
            <v>1</v>
          </cell>
          <cell r="M3" t="str">
            <v>No</v>
          </cell>
          <cell r="N3" t="str">
            <v>U.S.$</v>
          </cell>
        </row>
        <row r="4">
          <cell r="H4">
            <v>2</v>
          </cell>
          <cell r="I4">
            <v>2</v>
          </cell>
        </row>
        <row r="5">
          <cell r="H5">
            <v>3</v>
          </cell>
          <cell r="I5">
            <v>3</v>
          </cell>
        </row>
        <row r="6">
          <cell r="H6">
            <v>4</v>
          </cell>
          <cell r="I6">
            <v>4</v>
          </cell>
        </row>
        <row r="7">
          <cell r="H7">
            <v>5</v>
          </cell>
          <cell r="I7">
            <v>5</v>
          </cell>
        </row>
        <row r="8">
          <cell r="H8">
            <v>6</v>
          </cell>
        </row>
        <row r="9">
          <cell r="H9">
            <v>7</v>
          </cell>
        </row>
        <row r="10">
          <cell r="H10">
            <v>8</v>
          </cell>
        </row>
        <row r="11">
          <cell r="H11">
            <v>9</v>
          </cell>
        </row>
        <row r="12">
          <cell r="H12">
            <v>10</v>
          </cell>
        </row>
      </sheetData>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D programa"/>
      <sheetName val="DSD Consoldación"/>
      <sheetName val="DSD Versión anterior"/>
      <sheetName val="Alcance"/>
      <sheetName val="TARIFAS consultoria SAP Col"/>
      <sheetName val="Equipo de proyecto -Roles"/>
      <sheetName val="Riesgos de Progama ( Borrador )"/>
      <sheetName val="Riesgos (Lluvia de ideas)"/>
      <sheetName val="Riesgos del negocio"/>
      <sheetName val="FORMARTOS SGTI"/>
      <sheetName val="Usuarios Actuales"/>
      <sheetName val="Valoracion ERM"/>
      <sheetName val="Cronograma Original"/>
      <sheetName val="Infraestructura"/>
      <sheetName val="EQUIPO CONSULTORIA"/>
      <sheetName val="Escenarios de migracion NewGL"/>
      <sheetName val="Gastos de Viaje"/>
      <sheetName val="Encuesta"/>
      <sheetName val="Consultoria"/>
      <sheetName val="Plantilla-registro de consolida"/>
      <sheetName val="Ev. Alt. Consolidación"/>
      <sheetName val="Eval.  Migración NewGL."/>
      <sheetName val="Evaluación operac. Intercompany"/>
      <sheetName val="Plna de desembolsos Real"/>
      <sheetName val="Plan de desembolsos Ajust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W1" t="str">
            <v>No contribuye</v>
          </cell>
        </row>
        <row r="2">
          <cell r="W2" t="str">
            <v>Mitigar</v>
          </cell>
        </row>
        <row r="3">
          <cell r="W3" t="str">
            <v>Asumir</v>
          </cell>
        </row>
        <row r="4">
          <cell r="W4" t="str">
            <v>Eliminar</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sheetName val="Tabla"/>
      <sheetName val=" NIVEL DE CRITICIDAD"/>
      <sheetName val="REQUISITOS MINIMOS"/>
      <sheetName val=" FACTORES DE EVALUACION"/>
      <sheetName val="ANALISIS TIPO DE RIESGO"/>
      <sheetName val="ASPECTOS DE HSE"/>
      <sheetName val="PRESUPUESTO PROYECTOS"/>
      <sheetName val="Hoja1"/>
    </sheetNames>
    <sheetDataSet>
      <sheetData sheetId="0"/>
      <sheetData sheetId="1">
        <row r="1">
          <cell r="A1" t="str">
            <v>Despreciable N</v>
          </cell>
        </row>
        <row r="2">
          <cell r="A2" t="str">
            <v>Bajo L</v>
          </cell>
        </row>
        <row r="3">
          <cell r="A3" t="str">
            <v>Medio M</v>
          </cell>
        </row>
        <row r="4">
          <cell r="A4" t="str">
            <v>Alto H</v>
          </cell>
        </row>
        <row r="5">
          <cell r="A5" t="str">
            <v>Muy Alto VH</v>
          </cell>
        </row>
      </sheetData>
      <sheetData sheetId="2"/>
      <sheetData sheetId="3"/>
      <sheetData sheetId="4"/>
      <sheetData sheetId="5"/>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Initialize"/>
      <sheetName val="Normalize"/>
      <sheetName val="Escalate"/>
      <sheetName val="Exchange"/>
      <sheetName val="Esc Summary"/>
      <sheetName val="Weight"/>
      <sheetName val="Indices"/>
      <sheetName val="Flow_Calcs_Process"/>
      <sheetName val="GI"/>
    </sheetNames>
    <sheetDataSet>
      <sheetData sheetId="0"/>
      <sheetData sheetId="1">
        <row r="7">
          <cell r="G7" t="str">
            <v>No</v>
          </cell>
        </row>
        <row r="38">
          <cell r="B38" t="str">
            <v>1: Refining</v>
          </cell>
        </row>
        <row r="39">
          <cell r="B39" t="str">
            <v>2: Chemical Plant</v>
          </cell>
        </row>
        <row r="40">
          <cell r="B40" t="str">
            <v>3: Pipeline</v>
          </cell>
        </row>
        <row r="41">
          <cell r="B41" t="str">
            <v>4: Terminal</v>
          </cell>
        </row>
        <row r="42">
          <cell r="B42" t="str">
            <v>5: E&amp;P-Onshore</v>
          </cell>
        </row>
        <row r="43">
          <cell r="B43" t="str">
            <v>6: User Defined</v>
          </cell>
        </row>
      </sheetData>
      <sheetData sheetId="2">
        <row r="2">
          <cell r="Q2" t="str">
            <v>Estimate</v>
          </cell>
          <cell r="R2" t="str">
            <v>COP</v>
          </cell>
        </row>
        <row r="3">
          <cell r="Q3" t="str">
            <v>Actual</v>
          </cell>
          <cell r="R3" t="str">
            <v>US</v>
          </cell>
        </row>
      </sheetData>
      <sheetData sheetId="3"/>
      <sheetData sheetId="4"/>
      <sheetData sheetId="5"/>
      <sheetData sheetId="6"/>
      <sheetData sheetId="7">
        <row r="4">
          <cell r="L4">
            <v>2021</v>
          </cell>
        </row>
      </sheetData>
      <sheetData sheetId="8">
        <row r="16">
          <cell r="H16" t="str">
            <v xml:space="preserve"> </v>
          </cell>
        </row>
      </sheetData>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dades"/>
      <sheetName val="MATRIZ GLOBAL"/>
      <sheetName val="ValoracionRiesgoGlobal"/>
      <sheetName val="CuantificacionRiesgoGlobal"/>
      <sheetName val="BeneficiosEstimados"/>
      <sheetName val="VPN"/>
    </sheetNames>
    <sheetDataSet>
      <sheetData sheetId="0">
        <row r="91">
          <cell r="G91">
            <v>58217.766829545457</v>
          </cell>
        </row>
        <row r="92">
          <cell r="G92">
            <v>44011.226533203124</v>
          </cell>
        </row>
        <row r="94">
          <cell r="G94">
            <v>144650</v>
          </cell>
        </row>
        <row r="95">
          <cell r="G95">
            <v>191722</v>
          </cell>
        </row>
        <row r="99">
          <cell r="G99">
            <v>28945.714705882354</v>
          </cell>
        </row>
      </sheetData>
      <sheetData sheetId="1"/>
      <sheetData sheetId="2"/>
      <sheetData sheetId="3"/>
      <sheetData sheetId="4">
        <row r="10">
          <cell r="E10">
            <v>2321.4947671232876</v>
          </cell>
          <cell r="F10">
            <v>2368.435060240965</v>
          </cell>
          <cell r="G10">
            <v>2359.4987392286562</v>
          </cell>
        </row>
      </sheetData>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Sheet1"/>
      <sheetName val="Bae de Datos"/>
      <sheetName val="Contingencia"/>
      <sheetName val="Escalación"/>
      <sheetName val="Eval_Fase 1"/>
      <sheetName val="MEMORIA DE CALCULO"/>
      <sheetName val="Memorias de calculo"/>
      <sheetName val="MEMORIA KAPEX OPEX"/>
      <sheetName val="DATOS BASICOS GIAM"/>
      <sheetName val="Sheet2"/>
      <sheetName val="Sheet3"/>
      <sheetName val="Sheet4"/>
      <sheetName val="MACROECONOMICOS DPY"/>
      <sheetName val="ADP SAP"/>
      <sheetName val="Hoja6"/>
      <sheetName val="MEMORIA PERDIDAS"/>
      <sheetName val="PROMEDIO ACCION"/>
      <sheetName val="PROMEDIO ADR"/>
      <sheetName val="OPEX 2012 DSC"/>
      <sheetName val="MERAK"/>
      <sheetName val="Licenciamiento"/>
    </sheetNames>
    <sheetDataSet>
      <sheetData sheetId="0"/>
      <sheetData sheetId="1"/>
      <sheetData sheetId="2"/>
      <sheetData sheetId="3"/>
      <sheetData sheetId="4">
        <row r="60">
          <cell r="BD60">
            <v>1</v>
          </cell>
        </row>
        <row r="61">
          <cell r="BD61">
            <v>0.75</v>
          </cell>
          <cell r="BE61">
            <v>1</v>
          </cell>
        </row>
        <row r="62">
          <cell r="BD62">
            <v>0.75</v>
          </cell>
          <cell r="BE62">
            <v>0.75</v>
          </cell>
          <cell r="BF62">
            <v>1</v>
          </cell>
        </row>
        <row r="63">
          <cell r="BD63">
            <v>0.75</v>
          </cell>
          <cell r="BE63">
            <v>0.75</v>
          </cell>
          <cell r="BF63">
            <v>0.75</v>
          </cell>
          <cell r="BG63">
            <v>1</v>
          </cell>
        </row>
        <row r="64">
          <cell r="BD64">
            <v>0.75</v>
          </cell>
          <cell r="BE64">
            <v>0.75</v>
          </cell>
          <cell r="BF64">
            <v>0.75</v>
          </cell>
          <cell r="BG64">
            <v>0.75</v>
          </cell>
          <cell r="BH64">
            <v>1</v>
          </cell>
        </row>
        <row r="65">
          <cell r="BD65">
            <v>0.75</v>
          </cell>
          <cell r="BE65">
            <v>0.75</v>
          </cell>
          <cell r="BF65">
            <v>0.75</v>
          </cell>
          <cell r="BG65">
            <v>0.75</v>
          </cell>
          <cell r="BH65">
            <v>0.75</v>
          </cell>
          <cell r="BI65">
            <v>1</v>
          </cell>
        </row>
        <row r="66">
          <cell r="BD66">
            <v>0.75</v>
          </cell>
          <cell r="BE66">
            <v>0.75</v>
          </cell>
          <cell r="BF66">
            <v>0.75</v>
          </cell>
          <cell r="BG66">
            <v>0.75</v>
          </cell>
          <cell r="BH66">
            <v>0.75</v>
          </cell>
          <cell r="BI66">
            <v>0.75</v>
          </cell>
          <cell r="BJ66">
            <v>1</v>
          </cell>
        </row>
        <row r="67">
          <cell r="BD67">
            <v>0.75</v>
          </cell>
          <cell r="BE67">
            <v>0.75</v>
          </cell>
          <cell r="BF67">
            <v>0.75</v>
          </cell>
          <cell r="BG67">
            <v>0.75</v>
          </cell>
          <cell r="BH67">
            <v>0.75</v>
          </cell>
          <cell r="BI67">
            <v>0.75</v>
          </cell>
          <cell r="BJ67">
            <v>0.75</v>
          </cell>
          <cell r="BK67">
            <v>1</v>
          </cell>
        </row>
        <row r="68">
          <cell r="BD68">
            <v>0.75</v>
          </cell>
          <cell r="BE68">
            <v>0.75</v>
          </cell>
          <cell r="BF68">
            <v>0.75</v>
          </cell>
          <cell r="BG68">
            <v>0.75</v>
          </cell>
          <cell r="BH68">
            <v>0.75</v>
          </cell>
          <cell r="BI68">
            <v>0.75</v>
          </cell>
          <cell r="BJ68">
            <v>0.75</v>
          </cell>
          <cell r="BK68">
            <v>0.75</v>
          </cell>
          <cell r="BL68">
            <v>1</v>
          </cell>
        </row>
        <row r="69">
          <cell r="BD69">
            <v>0.75</v>
          </cell>
          <cell r="BE69">
            <v>0.75</v>
          </cell>
          <cell r="BF69">
            <v>0.75</v>
          </cell>
          <cell r="BG69">
            <v>0.75</v>
          </cell>
          <cell r="BH69">
            <v>0.75</v>
          </cell>
          <cell r="BI69">
            <v>0.75</v>
          </cell>
          <cell r="BJ69">
            <v>0.75</v>
          </cell>
          <cell r="BK69">
            <v>0.75</v>
          </cell>
          <cell r="BL69">
            <v>0.75</v>
          </cell>
          <cell r="BM69">
            <v>1</v>
          </cell>
        </row>
        <row r="70">
          <cell r="BD70">
            <v>0.75</v>
          </cell>
          <cell r="BE70">
            <v>0.75</v>
          </cell>
          <cell r="BF70">
            <v>0.75</v>
          </cell>
          <cell r="BG70">
            <v>0.75</v>
          </cell>
          <cell r="BH70">
            <v>0.75</v>
          </cell>
          <cell r="BI70">
            <v>0.75</v>
          </cell>
          <cell r="BJ70">
            <v>0.75</v>
          </cell>
          <cell r="BK70">
            <v>0.75</v>
          </cell>
          <cell r="BL70">
            <v>0.75</v>
          </cell>
          <cell r="BM70">
            <v>0.75</v>
          </cell>
          <cell r="BN70">
            <v>1</v>
          </cell>
        </row>
        <row r="71">
          <cell r="BD71">
            <v>0.75</v>
          </cell>
          <cell r="BE71">
            <v>0.75</v>
          </cell>
          <cell r="BF71">
            <v>0.75</v>
          </cell>
          <cell r="BG71">
            <v>0.75</v>
          </cell>
          <cell r="BH71">
            <v>0.75</v>
          </cell>
          <cell r="BI71">
            <v>0.75</v>
          </cell>
          <cell r="BJ71">
            <v>0.75</v>
          </cell>
          <cell r="BK71">
            <v>0.75</v>
          </cell>
          <cell r="BL71">
            <v>0.75</v>
          </cell>
          <cell r="BM71">
            <v>0.75</v>
          </cell>
          <cell r="BN71">
            <v>0.75</v>
          </cell>
          <cell r="BO71">
            <v>1</v>
          </cell>
        </row>
        <row r="72">
          <cell r="BD72">
            <v>0.75</v>
          </cell>
          <cell r="BE72">
            <v>0.75</v>
          </cell>
          <cell r="BF72">
            <v>0.75</v>
          </cell>
          <cell r="BG72">
            <v>0.75</v>
          </cell>
          <cell r="BH72">
            <v>0.75</v>
          </cell>
          <cell r="BI72">
            <v>0.75</v>
          </cell>
          <cell r="BJ72">
            <v>0.75</v>
          </cell>
          <cell r="BK72">
            <v>0.75</v>
          </cell>
          <cell r="BL72">
            <v>0.75</v>
          </cell>
          <cell r="BM72">
            <v>0.75</v>
          </cell>
          <cell r="BN72">
            <v>0.75</v>
          </cell>
          <cell r="BO72">
            <v>0.75</v>
          </cell>
          <cell r="BP72">
            <v>1</v>
          </cell>
        </row>
        <row r="73">
          <cell r="BD73">
            <v>0.75</v>
          </cell>
          <cell r="BE73">
            <v>0.75</v>
          </cell>
          <cell r="BF73">
            <v>0.75</v>
          </cell>
          <cell r="BG73">
            <v>0.75</v>
          </cell>
          <cell r="BH73">
            <v>0.75</v>
          </cell>
          <cell r="BI73">
            <v>0.75</v>
          </cell>
          <cell r="BJ73">
            <v>0.75</v>
          </cell>
          <cell r="BK73">
            <v>0.75</v>
          </cell>
          <cell r="BL73">
            <v>0.75</v>
          </cell>
          <cell r="BM73">
            <v>0.75</v>
          </cell>
          <cell r="BN73">
            <v>0.75</v>
          </cell>
          <cell r="BO73">
            <v>0.75</v>
          </cell>
          <cell r="BP73">
            <v>0.75</v>
          </cell>
          <cell r="BQ73">
            <v>1</v>
          </cell>
        </row>
        <row r="74">
          <cell r="BD74">
            <v>0.75</v>
          </cell>
          <cell r="BE74">
            <v>0.75</v>
          </cell>
          <cell r="BF74">
            <v>0.75</v>
          </cell>
          <cell r="BG74">
            <v>0.75</v>
          </cell>
          <cell r="BH74">
            <v>0.75</v>
          </cell>
          <cell r="BI74">
            <v>0.75</v>
          </cell>
          <cell r="BJ74">
            <v>0.75</v>
          </cell>
          <cell r="BK74">
            <v>0.75</v>
          </cell>
          <cell r="BL74">
            <v>0.75</v>
          </cell>
          <cell r="BM74">
            <v>0.75</v>
          </cell>
          <cell r="BN74">
            <v>0.75</v>
          </cell>
          <cell r="BO74">
            <v>0.75</v>
          </cell>
          <cell r="BP74">
            <v>0.75</v>
          </cell>
          <cell r="BQ74">
            <v>0.75</v>
          </cell>
          <cell r="BR74">
            <v>1</v>
          </cell>
        </row>
        <row r="75">
          <cell r="BD75">
            <v>0.75</v>
          </cell>
          <cell r="BE75">
            <v>0.75</v>
          </cell>
          <cell r="BF75">
            <v>0.75</v>
          </cell>
          <cell r="BG75">
            <v>0.75</v>
          </cell>
          <cell r="BH75">
            <v>0.75</v>
          </cell>
          <cell r="BI75">
            <v>0.75</v>
          </cell>
          <cell r="BJ75">
            <v>0.75</v>
          </cell>
          <cell r="BK75">
            <v>0.75</v>
          </cell>
          <cell r="BL75">
            <v>0.75</v>
          </cell>
          <cell r="BM75">
            <v>0.75</v>
          </cell>
          <cell r="BN75">
            <v>0.75</v>
          </cell>
          <cell r="BO75">
            <v>0.75</v>
          </cell>
          <cell r="BP75">
            <v>0.75</v>
          </cell>
          <cell r="BQ75">
            <v>0.75</v>
          </cell>
          <cell r="BR75">
            <v>0.75</v>
          </cell>
          <cell r="BS75">
            <v>1</v>
          </cell>
        </row>
        <row r="76">
          <cell r="BD76">
            <v>0.75</v>
          </cell>
          <cell r="BE76">
            <v>0.75</v>
          </cell>
          <cell r="BF76">
            <v>0.75</v>
          </cell>
          <cell r="BG76">
            <v>0.75</v>
          </cell>
          <cell r="BH76">
            <v>0.75</v>
          </cell>
          <cell r="BI76">
            <v>0.75</v>
          </cell>
          <cell r="BJ76">
            <v>0.75</v>
          </cell>
          <cell r="BK76">
            <v>0.75</v>
          </cell>
          <cell r="BL76">
            <v>0.75</v>
          </cell>
          <cell r="BM76">
            <v>0.75</v>
          </cell>
          <cell r="BN76">
            <v>0.75</v>
          </cell>
          <cell r="BO76">
            <v>0.75</v>
          </cell>
          <cell r="BP76">
            <v>0.75</v>
          </cell>
          <cell r="BQ76">
            <v>0.75</v>
          </cell>
          <cell r="BR76">
            <v>0.75</v>
          </cell>
          <cell r="BS76">
            <v>0.75</v>
          </cell>
          <cell r="BT76">
            <v>1</v>
          </cell>
        </row>
        <row r="77">
          <cell r="BD77">
            <v>0.75</v>
          </cell>
          <cell r="BE77">
            <v>0.75</v>
          </cell>
          <cell r="BF77">
            <v>0.75</v>
          </cell>
          <cell r="BG77">
            <v>0.75</v>
          </cell>
          <cell r="BH77">
            <v>0.75</v>
          </cell>
          <cell r="BI77">
            <v>0.75</v>
          </cell>
          <cell r="BJ77">
            <v>0.75</v>
          </cell>
          <cell r="BK77">
            <v>0.75</v>
          </cell>
          <cell r="BL77">
            <v>0.75</v>
          </cell>
          <cell r="BM77">
            <v>0.75</v>
          </cell>
          <cell r="BN77">
            <v>0.75</v>
          </cell>
          <cell r="BO77">
            <v>0.75</v>
          </cell>
          <cell r="BP77">
            <v>0.75</v>
          </cell>
          <cell r="BQ77">
            <v>0.75</v>
          </cell>
          <cell r="BR77">
            <v>0.75</v>
          </cell>
          <cell r="BS77">
            <v>0.75</v>
          </cell>
          <cell r="BT77">
            <v>0.75</v>
          </cell>
          <cell r="BU77">
            <v>1</v>
          </cell>
        </row>
        <row r="78">
          <cell r="BD78">
            <v>0.75</v>
          </cell>
          <cell r="BE78">
            <v>0.75</v>
          </cell>
          <cell r="BF78">
            <v>0.75</v>
          </cell>
          <cell r="BG78">
            <v>0.75</v>
          </cell>
          <cell r="BH78">
            <v>0.75</v>
          </cell>
          <cell r="BI78">
            <v>0.75</v>
          </cell>
          <cell r="BJ78">
            <v>0.75</v>
          </cell>
          <cell r="BK78">
            <v>0.75</v>
          </cell>
          <cell r="BL78">
            <v>0.75</v>
          </cell>
          <cell r="BM78">
            <v>0.75</v>
          </cell>
          <cell r="BN78">
            <v>0.75</v>
          </cell>
          <cell r="BO78">
            <v>0.75</v>
          </cell>
          <cell r="BP78">
            <v>0.75</v>
          </cell>
          <cell r="BQ78">
            <v>0.75</v>
          </cell>
          <cell r="BR78">
            <v>0.75</v>
          </cell>
          <cell r="BS78">
            <v>0.75</v>
          </cell>
          <cell r="BT78">
            <v>0.75</v>
          </cell>
          <cell r="BU78">
            <v>0.75</v>
          </cell>
          <cell r="BV78">
            <v>1</v>
          </cell>
        </row>
        <row r="79">
          <cell r="BD79">
            <v>0.75</v>
          </cell>
          <cell r="BE79">
            <v>0.75</v>
          </cell>
          <cell r="BF79">
            <v>0.75</v>
          </cell>
          <cell r="BG79">
            <v>0.75</v>
          </cell>
          <cell r="BH79">
            <v>0.75</v>
          </cell>
          <cell r="BI79">
            <v>0.75</v>
          </cell>
          <cell r="BJ79">
            <v>0.75</v>
          </cell>
          <cell r="BK79">
            <v>0.75</v>
          </cell>
          <cell r="BL79">
            <v>0.75</v>
          </cell>
          <cell r="BM79">
            <v>0.75</v>
          </cell>
          <cell r="BN79">
            <v>0.75</v>
          </cell>
          <cell r="BO79">
            <v>0.75</v>
          </cell>
          <cell r="BP79">
            <v>0.75</v>
          </cell>
          <cell r="BQ79">
            <v>0.75</v>
          </cell>
          <cell r="BR79">
            <v>0.75</v>
          </cell>
          <cell r="BS79">
            <v>0.75</v>
          </cell>
          <cell r="BT79">
            <v>0.75</v>
          </cell>
          <cell r="BU79">
            <v>0.75</v>
          </cell>
          <cell r="BV79">
            <v>0.75</v>
          </cell>
          <cell r="BW79">
            <v>1</v>
          </cell>
        </row>
        <row r="80">
          <cell r="BD80">
            <v>0.75</v>
          </cell>
          <cell r="BE80">
            <v>0.75</v>
          </cell>
          <cell r="BF80">
            <v>0.75</v>
          </cell>
          <cell r="BG80">
            <v>0.75</v>
          </cell>
          <cell r="BH80">
            <v>0.75</v>
          </cell>
          <cell r="BI80">
            <v>0.75</v>
          </cell>
          <cell r="BJ80">
            <v>0.75</v>
          </cell>
          <cell r="BK80">
            <v>0.75</v>
          </cell>
          <cell r="BL80">
            <v>0.75</v>
          </cell>
          <cell r="BM80">
            <v>0.75</v>
          </cell>
          <cell r="BN80">
            <v>0.75</v>
          </cell>
          <cell r="BO80">
            <v>0.75</v>
          </cell>
          <cell r="BP80">
            <v>0.75</v>
          </cell>
          <cell r="BQ80">
            <v>0.75</v>
          </cell>
          <cell r="BR80">
            <v>0.75</v>
          </cell>
          <cell r="BS80">
            <v>0.75</v>
          </cell>
          <cell r="BT80">
            <v>0.75</v>
          </cell>
          <cell r="BU80">
            <v>0.75</v>
          </cell>
          <cell r="BV80">
            <v>0.75</v>
          </cell>
          <cell r="BW80">
            <v>0.75</v>
          </cell>
          <cell r="BX80">
            <v>1</v>
          </cell>
        </row>
        <row r="81">
          <cell r="BD81">
            <v>0.75</v>
          </cell>
          <cell r="BE81">
            <v>0.75</v>
          </cell>
          <cell r="BF81">
            <v>0.75</v>
          </cell>
          <cell r="BG81">
            <v>0.75</v>
          </cell>
          <cell r="BH81">
            <v>0.75</v>
          </cell>
          <cell r="BI81">
            <v>0.75</v>
          </cell>
          <cell r="BJ81">
            <v>0.75</v>
          </cell>
          <cell r="BK81">
            <v>0.75</v>
          </cell>
          <cell r="BL81">
            <v>0.75</v>
          </cell>
          <cell r="BM81">
            <v>0.75</v>
          </cell>
          <cell r="BN81">
            <v>0.75</v>
          </cell>
          <cell r="BO81">
            <v>0.75</v>
          </cell>
          <cell r="BP81">
            <v>0.75</v>
          </cell>
          <cell r="BQ81">
            <v>0.75</v>
          </cell>
          <cell r="BR81">
            <v>0.75</v>
          </cell>
          <cell r="BS81">
            <v>0.75</v>
          </cell>
          <cell r="BT81">
            <v>0.75</v>
          </cell>
          <cell r="BU81">
            <v>0.75</v>
          </cell>
          <cell r="BV81">
            <v>0.75</v>
          </cell>
          <cell r="BW81">
            <v>0.75</v>
          </cell>
          <cell r="BX81">
            <v>0.75</v>
          </cell>
          <cell r="BY81">
            <v>1</v>
          </cell>
        </row>
        <row r="82">
          <cell r="BD82">
            <v>0.75</v>
          </cell>
          <cell r="BE82">
            <v>0.75</v>
          </cell>
          <cell r="BF82">
            <v>0.75</v>
          </cell>
          <cell r="BG82">
            <v>0.75</v>
          </cell>
          <cell r="BH82">
            <v>0.75</v>
          </cell>
          <cell r="BI82">
            <v>0.75</v>
          </cell>
          <cell r="BJ82">
            <v>0.75</v>
          </cell>
          <cell r="BK82">
            <v>0.75</v>
          </cell>
          <cell r="BL82">
            <v>0.75</v>
          </cell>
          <cell r="BM82">
            <v>0.75</v>
          </cell>
          <cell r="BN82">
            <v>0.75</v>
          </cell>
          <cell r="BO82">
            <v>0.75</v>
          </cell>
          <cell r="BP82">
            <v>0.75</v>
          </cell>
          <cell r="BQ82">
            <v>0.75</v>
          </cell>
          <cell r="BR82">
            <v>0.75</v>
          </cell>
          <cell r="BS82">
            <v>0.75</v>
          </cell>
          <cell r="BT82">
            <v>0.75</v>
          </cell>
          <cell r="BU82">
            <v>0.75</v>
          </cell>
          <cell r="BV82">
            <v>0.75</v>
          </cell>
          <cell r="BW82">
            <v>0.75</v>
          </cell>
          <cell r="BX82">
            <v>0.75</v>
          </cell>
          <cell r="BY82">
            <v>0.75</v>
          </cell>
          <cell r="BZ82">
            <v>1</v>
          </cell>
        </row>
        <row r="83">
          <cell r="BD83">
            <v>0.75</v>
          </cell>
          <cell r="BE83">
            <v>0.75</v>
          </cell>
          <cell r="BF83">
            <v>0.75</v>
          </cell>
          <cell r="BG83">
            <v>0.75</v>
          </cell>
          <cell r="BH83">
            <v>0.75</v>
          </cell>
          <cell r="BI83">
            <v>0.75</v>
          </cell>
          <cell r="BJ83">
            <v>0.75</v>
          </cell>
          <cell r="BK83">
            <v>0.75</v>
          </cell>
          <cell r="BL83">
            <v>0.75</v>
          </cell>
          <cell r="BM83">
            <v>0.75</v>
          </cell>
          <cell r="BN83">
            <v>0.75</v>
          </cell>
          <cell r="BO83">
            <v>0.75</v>
          </cell>
          <cell r="BP83">
            <v>0.75</v>
          </cell>
          <cell r="BQ83">
            <v>0.75</v>
          </cell>
          <cell r="BR83">
            <v>0.75</v>
          </cell>
          <cell r="BS83">
            <v>0.75</v>
          </cell>
          <cell r="BT83">
            <v>0.75</v>
          </cell>
          <cell r="BU83">
            <v>0.75</v>
          </cell>
          <cell r="BV83">
            <v>0.75</v>
          </cell>
          <cell r="BW83">
            <v>0.75</v>
          </cell>
          <cell r="BX83">
            <v>0.75</v>
          </cell>
          <cell r="BY83">
            <v>0.75</v>
          </cell>
          <cell r="BZ83">
            <v>0.75</v>
          </cell>
          <cell r="CA83">
            <v>1</v>
          </cell>
        </row>
        <row r="84">
          <cell r="BD84">
            <v>0.75</v>
          </cell>
          <cell r="BE84">
            <v>0.75</v>
          </cell>
          <cell r="BF84">
            <v>0.75</v>
          </cell>
          <cell r="BG84">
            <v>0.75</v>
          </cell>
          <cell r="BH84">
            <v>0.75</v>
          </cell>
          <cell r="BI84">
            <v>0.75</v>
          </cell>
          <cell r="BJ84">
            <v>0.75</v>
          </cell>
          <cell r="BK84">
            <v>0.75</v>
          </cell>
          <cell r="BL84">
            <v>0.75</v>
          </cell>
          <cell r="BM84">
            <v>0.75</v>
          </cell>
          <cell r="BN84">
            <v>0.75</v>
          </cell>
          <cell r="BO84">
            <v>0.75</v>
          </cell>
          <cell r="BP84">
            <v>0.75</v>
          </cell>
          <cell r="BQ84">
            <v>0.75</v>
          </cell>
          <cell r="BR84">
            <v>0.75</v>
          </cell>
          <cell r="BS84">
            <v>0.75</v>
          </cell>
          <cell r="BT84">
            <v>0.75</v>
          </cell>
          <cell r="BU84">
            <v>0.75</v>
          </cell>
          <cell r="BV84">
            <v>0.75</v>
          </cell>
          <cell r="BW84">
            <v>0.75</v>
          </cell>
          <cell r="BX84">
            <v>0.75</v>
          </cell>
          <cell r="BY84">
            <v>0.75</v>
          </cell>
          <cell r="BZ84">
            <v>0.75</v>
          </cell>
          <cell r="CA84">
            <v>0.75</v>
          </cell>
          <cell r="CB84">
            <v>1</v>
          </cell>
        </row>
        <row r="85">
          <cell r="BD85">
            <v>0.75</v>
          </cell>
          <cell r="BE85">
            <v>0.75</v>
          </cell>
          <cell r="BF85">
            <v>0.75</v>
          </cell>
          <cell r="BG85">
            <v>0.75</v>
          </cell>
          <cell r="BH85">
            <v>0.75</v>
          </cell>
          <cell r="BI85">
            <v>0.75</v>
          </cell>
          <cell r="BJ85">
            <v>0.75</v>
          </cell>
          <cell r="BK85">
            <v>0.75</v>
          </cell>
          <cell r="BL85">
            <v>0.75</v>
          </cell>
          <cell r="BM85">
            <v>0.75</v>
          </cell>
          <cell r="BN85">
            <v>0.75</v>
          </cell>
          <cell r="BO85">
            <v>0.75</v>
          </cell>
          <cell r="BP85">
            <v>0.75</v>
          </cell>
          <cell r="BQ85">
            <v>0.75</v>
          </cell>
          <cell r="BR85">
            <v>0.75</v>
          </cell>
          <cell r="BS85">
            <v>0.75</v>
          </cell>
          <cell r="BT85">
            <v>0.75</v>
          </cell>
          <cell r="BU85">
            <v>0.75</v>
          </cell>
          <cell r="BV85">
            <v>0.75</v>
          </cell>
          <cell r="BW85">
            <v>0.75</v>
          </cell>
          <cell r="BX85">
            <v>0.75</v>
          </cell>
          <cell r="BY85">
            <v>0.75</v>
          </cell>
          <cell r="BZ85">
            <v>0.75</v>
          </cell>
          <cell r="CA85">
            <v>0.75</v>
          </cell>
          <cell r="CB85">
            <v>0.75</v>
          </cell>
          <cell r="CC85">
            <v>1</v>
          </cell>
        </row>
        <row r="86">
          <cell r="BD86">
            <v>0.75</v>
          </cell>
          <cell r="BE86">
            <v>0.75</v>
          </cell>
          <cell r="BF86">
            <v>0.75</v>
          </cell>
          <cell r="BG86">
            <v>0.75</v>
          </cell>
          <cell r="BH86">
            <v>0.75</v>
          </cell>
          <cell r="BI86">
            <v>0.75</v>
          </cell>
          <cell r="BJ86">
            <v>0.75</v>
          </cell>
          <cell r="BK86">
            <v>0.75</v>
          </cell>
          <cell r="BL86">
            <v>0.75</v>
          </cell>
          <cell r="BM86">
            <v>0.75</v>
          </cell>
          <cell r="BN86">
            <v>0.75</v>
          </cell>
          <cell r="BO86">
            <v>0.75</v>
          </cell>
          <cell r="BP86">
            <v>0.75</v>
          </cell>
          <cell r="BQ86">
            <v>0.75</v>
          </cell>
          <cell r="BR86">
            <v>0.75</v>
          </cell>
          <cell r="BS86">
            <v>0.75</v>
          </cell>
          <cell r="BT86">
            <v>0.75</v>
          </cell>
          <cell r="BU86">
            <v>0.75</v>
          </cell>
          <cell r="BV86">
            <v>0.75</v>
          </cell>
          <cell r="BW86">
            <v>0.75</v>
          </cell>
          <cell r="BX86">
            <v>0.75</v>
          </cell>
          <cell r="BY86">
            <v>0.75</v>
          </cell>
          <cell r="BZ86">
            <v>0.75</v>
          </cell>
          <cell r="CA86">
            <v>0.75</v>
          </cell>
          <cell r="CB86">
            <v>0.75</v>
          </cell>
          <cell r="CC86">
            <v>0.75</v>
          </cell>
          <cell r="CD86">
            <v>1</v>
          </cell>
        </row>
        <row r="87">
          <cell r="BD87">
            <v>0.75</v>
          </cell>
          <cell r="BE87">
            <v>0.75</v>
          </cell>
          <cell r="BF87">
            <v>0.75</v>
          </cell>
          <cell r="BG87">
            <v>0.75</v>
          </cell>
          <cell r="BH87">
            <v>0.75</v>
          </cell>
          <cell r="BI87">
            <v>0.75</v>
          </cell>
          <cell r="BJ87">
            <v>0.75</v>
          </cell>
          <cell r="BK87">
            <v>0.75</v>
          </cell>
          <cell r="BL87">
            <v>0.75</v>
          </cell>
          <cell r="BM87">
            <v>0.75</v>
          </cell>
          <cell r="BN87">
            <v>0.75</v>
          </cell>
          <cell r="BO87">
            <v>0.75</v>
          </cell>
          <cell r="BP87">
            <v>0.75</v>
          </cell>
          <cell r="BQ87">
            <v>0.75</v>
          </cell>
          <cell r="BR87">
            <v>0.75</v>
          </cell>
          <cell r="BS87">
            <v>0.75</v>
          </cell>
          <cell r="BT87">
            <v>0.75</v>
          </cell>
          <cell r="BU87">
            <v>0.75</v>
          </cell>
          <cell r="BV87">
            <v>0.75</v>
          </cell>
          <cell r="BW87">
            <v>0.75</v>
          </cell>
          <cell r="BX87">
            <v>0.75</v>
          </cell>
          <cell r="BY87">
            <v>0.75</v>
          </cell>
          <cell r="BZ87">
            <v>0.75</v>
          </cell>
          <cell r="CA87">
            <v>0.75</v>
          </cell>
          <cell r="CB87">
            <v>0.75</v>
          </cell>
          <cell r="CC87">
            <v>0.75</v>
          </cell>
          <cell r="CD87">
            <v>0.75</v>
          </cell>
          <cell r="CE87">
            <v>1</v>
          </cell>
        </row>
        <row r="88">
          <cell r="BD88">
            <v>0.75</v>
          </cell>
          <cell r="BE88">
            <v>0.75</v>
          </cell>
          <cell r="BF88">
            <v>0.75</v>
          </cell>
          <cell r="BG88">
            <v>0.75</v>
          </cell>
          <cell r="BH88">
            <v>0.75</v>
          </cell>
          <cell r="BI88">
            <v>0.75</v>
          </cell>
          <cell r="BJ88">
            <v>0.75</v>
          </cell>
          <cell r="BK88">
            <v>0.75</v>
          </cell>
          <cell r="BL88">
            <v>0.75</v>
          </cell>
          <cell r="BM88">
            <v>0.75</v>
          </cell>
          <cell r="BN88">
            <v>0.75</v>
          </cell>
          <cell r="BO88">
            <v>0.75</v>
          </cell>
          <cell r="BP88">
            <v>0.75</v>
          </cell>
          <cell r="BQ88">
            <v>0.75</v>
          </cell>
          <cell r="BR88">
            <v>0.75</v>
          </cell>
          <cell r="BS88">
            <v>0.75</v>
          </cell>
          <cell r="BT88">
            <v>0.75</v>
          </cell>
          <cell r="BU88">
            <v>0.75</v>
          </cell>
          <cell r="BV88">
            <v>0.75</v>
          </cell>
          <cell r="BW88">
            <v>0.75</v>
          </cell>
          <cell r="BX88">
            <v>0.75</v>
          </cell>
          <cell r="BY88">
            <v>0.75</v>
          </cell>
          <cell r="BZ88">
            <v>0.75</v>
          </cell>
          <cell r="CA88">
            <v>0.75</v>
          </cell>
          <cell r="CB88">
            <v>0.75</v>
          </cell>
          <cell r="CC88">
            <v>0.75</v>
          </cell>
          <cell r="CD88">
            <v>0.75</v>
          </cell>
          <cell r="CE88">
            <v>0.75</v>
          </cell>
          <cell r="CF88">
            <v>1</v>
          </cell>
        </row>
        <row r="89">
          <cell r="BD89">
            <v>0.75</v>
          </cell>
          <cell r="BE89">
            <v>0.75</v>
          </cell>
          <cell r="BF89">
            <v>0.75</v>
          </cell>
          <cell r="BG89">
            <v>0.75</v>
          </cell>
          <cell r="BH89">
            <v>0.75</v>
          </cell>
          <cell r="BI89">
            <v>0.75</v>
          </cell>
          <cell r="BJ89">
            <v>0.75</v>
          </cell>
          <cell r="BK89">
            <v>0.75</v>
          </cell>
          <cell r="BL89">
            <v>0.75</v>
          </cell>
          <cell r="BM89">
            <v>0.75</v>
          </cell>
          <cell r="BN89">
            <v>0.75</v>
          </cell>
          <cell r="BO89">
            <v>0.75</v>
          </cell>
          <cell r="BP89">
            <v>0.75</v>
          </cell>
          <cell r="BQ89">
            <v>0.75</v>
          </cell>
          <cell r="BR89">
            <v>0.75</v>
          </cell>
          <cell r="BS89">
            <v>0.75</v>
          </cell>
          <cell r="BT89">
            <v>0.75</v>
          </cell>
          <cell r="BU89">
            <v>0.75</v>
          </cell>
          <cell r="BV89">
            <v>0.75</v>
          </cell>
          <cell r="BW89">
            <v>0.75</v>
          </cell>
          <cell r="BX89">
            <v>0.75</v>
          </cell>
          <cell r="BY89">
            <v>0.75</v>
          </cell>
          <cell r="BZ89">
            <v>0.75</v>
          </cell>
          <cell r="CA89">
            <v>0.75</v>
          </cell>
          <cell r="CB89">
            <v>0.75</v>
          </cell>
          <cell r="CC89">
            <v>0.75</v>
          </cell>
          <cell r="CD89">
            <v>0.75</v>
          </cell>
          <cell r="CE89">
            <v>0.75</v>
          </cell>
          <cell r="CF89">
            <v>0.75</v>
          </cell>
          <cell r="CG89">
            <v>1</v>
          </cell>
        </row>
        <row r="90">
          <cell r="BD90">
            <v>0.75</v>
          </cell>
          <cell r="BE90">
            <v>0.75</v>
          </cell>
          <cell r="BF90">
            <v>0.75</v>
          </cell>
          <cell r="BG90">
            <v>0.75</v>
          </cell>
          <cell r="BH90">
            <v>0.75</v>
          </cell>
          <cell r="BI90">
            <v>0.75</v>
          </cell>
          <cell r="BJ90">
            <v>0.75</v>
          </cell>
          <cell r="BK90">
            <v>0.75</v>
          </cell>
          <cell r="BL90">
            <v>0.75</v>
          </cell>
          <cell r="BM90">
            <v>0.75</v>
          </cell>
          <cell r="BN90">
            <v>0.75</v>
          </cell>
          <cell r="BO90">
            <v>0.75</v>
          </cell>
          <cell r="BP90">
            <v>0.75</v>
          </cell>
          <cell r="BQ90">
            <v>0.75</v>
          </cell>
          <cell r="BR90">
            <v>0.75</v>
          </cell>
          <cell r="BS90">
            <v>0.75</v>
          </cell>
          <cell r="BT90">
            <v>0.75</v>
          </cell>
          <cell r="BU90">
            <v>0.75</v>
          </cell>
          <cell r="BV90">
            <v>0.75</v>
          </cell>
          <cell r="BW90">
            <v>0.75</v>
          </cell>
          <cell r="BX90">
            <v>0.75</v>
          </cell>
          <cell r="BY90">
            <v>0.75</v>
          </cell>
          <cell r="BZ90">
            <v>0.75</v>
          </cell>
          <cell r="CA90">
            <v>0.75</v>
          </cell>
          <cell r="CB90">
            <v>0.75</v>
          </cell>
          <cell r="CC90">
            <v>0.75</v>
          </cell>
          <cell r="CD90">
            <v>0.75</v>
          </cell>
          <cell r="CE90">
            <v>0.75</v>
          </cell>
          <cell r="CF90">
            <v>0.75</v>
          </cell>
          <cell r="CG90">
            <v>0.75</v>
          </cell>
          <cell r="CH90">
            <v>1</v>
          </cell>
        </row>
        <row r="91">
          <cell r="BD91">
            <v>0.75</v>
          </cell>
          <cell r="BE91">
            <v>0.75</v>
          </cell>
          <cell r="BF91">
            <v>0.75</v>
          </cell>
          <cell r="BG91">
            <v>0.75</v>
          </cell>
          <cell r="BH91">
            <v>0.75</v>
          </cell>
          <cell r="BI91">
            <v>0.75</v>
          </cell>
          <cell r="BJ91">
            <v>0.75</v>
          </cell>
          <cell r="BK91">
            <v>0.75</v>
          </cell>
          <cell r="BL91">
            <v>0.75</v>
          </cell>
          <cell r="BM91">
            <v>0.75</v>
          </cell>
          <cell r="BN91">
            <v>0.75</v>
          </cell>
          <cell r="BO91">
            <v>0.75</v>
          </cell>
          <cell r="BP91">
            <v>0.75</v>
          </cell>
          <cell r="BQ91">
            <v>0.75</v>
          </cell>
          <cell r="BR91">
            <v>0.75</v>
          </cell>
          <cell r="BS91">
            <v>0.75</v>
          </cell>
          <cell r="BT91">
            <v>0.75</v>
          </cell>
          <cell r="BU91">
            <v>0.75</v>
          </cell>
          <cell r="BV91">
            <v>0.75</v>
          </cell>
          <cell r="BW91">
            <v>0.75</v>
          </cell>
          <cell r="BX91">
            <v>0.75</v>
          </cell>
          <cell r="BY91">
            <v>0.75</v>
          </cell>
          <cell r="BZ91">
            <v>0.75</v>
          </cell>
          <cell r="CA91">
            <v>0.75</v>
          </cell>
          <cell r="CB91">
            <v>0.75</v>
          </cell>
          <cell r="CC91">
            <v>0.75</v>
          </cell>
          <cell r="CD91">
            <v>0.75</v>
          </cell>
          <cell r="CE91">
            <v>0.75</v>
          </cell>
          <cell r="CF91">
            <v>0.75</v>
          </cell>
          <cell r="CG91">
            <v>0.75</v>
          </cell>
          <cell r="CH91">
            <v>0.75</v>
          </cell>
          <cell r="CI91">
            <v>1</v>
          </cell>
        </row>
        <row r="92">
          <cell r="BD92">
            <v>0.75</v>
          </cell>
          <cell r="BE92">
            <v>0.75</v>
          </cell>
          <cell r="BF92">
            <v>0.75</v>
          </cell>
          <cell r="BG92">
            <v>0.75</v>
          </cell>
          <cell r="BH92">
            <v>0.75</v>
          </cell>
          <cell r="BI92">
            <v>0.75</v>
          </cell>
          <cell r="BJ92">
            <v>0.75</v>
          </cell>
          <cell r="BK92">
            <v>0.75</v>
          </cell>
          <cell r="BL92">
            <v>0.75</v>
          </cell>
          <cell r="BM92">
            <v>0.75</v>
          </cell>
          <cell r="BN92">
            <v>0.75</v>
          </cell>
          <cell r="BO92">
            <v>0.75</v>
          </cell>
          <cell r="BP92">
            <v>0.75</v>
          </cell>
          <cell r="BQ92">
            <v>0.75</v>
          </cell>
          <cell r="BR92">
            <v>0.75</v>
          </cell>
          <cell r="BS92">
            <v>0.75</v>
          </cell>
          <cell r="BT92">
            <v>0.75</v>
          </cell>
          <cell r="BU92">
            <v>0.75</v>
          </cell>
          <cell r="BV92">
            <v>0.75</v>
          </cell>
          <cell r="BW92">
            <v>0.75</v>
          </cell>
          <cell r="BX92">
            <v>0.75</v>
          </cell>
          <cell r="BY92">
            <v>0.75</v>
          </cell>
          <cell r="BZ92">
            <v>0.75</v>
          </cell>
          <cell r="CA92">
            <v>0.75</v>
          </cell>
          <cell r="CB92">
            <v>0.75</v>
          </cell>
          <cell r="CC92">
            <v>0.75</v>
          </cell>
          <cell r="CD92">
            <v>0.75</v>
          </cell>
          <cell r="CE92">
            <v>0.75</v>
          </cell>
          <cell r="CF92">
            <v>0.75</v>
          </cell>
          <cell r="CG92">
            <v>0.75</v>
          </cell>
          <cell r="CH92">
            <v>0.75</v>
          </cell>
          <cell r="CI92">
            <v>0.75</v>
          </cell>
          <cell r="CJ92">
            <v>1</v>
          </cell>
        </row>
      </sheetData>
      <sheetData sheetId="5"/>
      <sheetData sheetId="6"/>
      <sheetData sheetId="7"/>
      <sheetData sheetId="8"/>
      <sheetData sheetId="9">
        <row r="73">
          <cell r="C73">
            <v>401000</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face"/>
      <sheetName val="Cover"/>
      <sheetName val="Master"/>
      <sheetName val="CoCu"/>
      <sheetName val="Parameter"/>
      <sheetName val="Sectors"/>
      <sheetName val="SoC"/>
      <sheetName val="Licensing Details"/>
      <sheetName val="UG"/>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Cortes, Laura A." id="{70741752-4845-4680-A9C9-1897E76D8E51}" userId="S::laura.a.cortes@accenture.com::17bfd259-10c6-4ceb-92c5-f8a1ecd26ad1" providerId="AD"/>
  <person displayName="Cortes, Laura A." id="{6D48C2D5-0B88-4694-80D2-10C95C57AEB4}" userId="S::laura.a.cortes@accenture.com::27db2f47-2489-4194-aa27-9418054c7e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5" dT="2020-05-27T02:39:03.67" personId="{6D48C2D5-0B88-4694-80D2-10C95C57AEB4}" id="{4A3E3078-CA62-48F8-871B-EE291ABC1285}">
    <text>https://www.avoxi.com/blog/vpn-solution-cost/</text>
  </threadedComment>
</ThreadedComments>
</file>

<file path=xl/threadedComments/threadedComment2.xml><?xml version="1.0" encoding="utf-8"?>
<ThreadedComments xmlns="http://schemas.microsoft.com/office/spreadsheetml/2018/threadedcomments" xmlns:x="http://schemas.openxmlformats.org/spreadsheetml/2006/main">
  <threadedComment ref="I2" dT="2020-05-08T01:15:12.45" personId="{70741752-4845-4680-A9C9-1897E76D8E51}" id="{D5D1C0D6-5715-4436-8F3B-F62FCDC6DEB4}">
    <text>https://planeacion.uniandes.edu.co/en/universidad-en-cifras/universidad-en-cifras</text>
  </threadedComment>
  <threadedComment ref="D8" dT="2020-05-08T01:15:18.35" personId="{70741752-4845-4680-A9C9-1897E76D8E51}" id="{F72C6D8B-6A71-4C40-BDE1-1BBFAE6DB1ED}">
    <text>https://vde.uniandes.edu.co/images/esal/7EstadosfinancierosUniandes2018.pdf</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8"/>
  <sheetViews>
    <sheetView showGridLines="0" zoomScaleNormal="100" workbookViewId="0">
      <selection activeCell="D24" sqref="D24"/>
    </sheetView>
  </sheetViews>
  <sheetFormatPr defaultColWidth="11.44140625" defaultRowHeight="13.8" x14ac:dyDescent="0.3"/>
  <cols>
    <col min="1" max="1" width="2.33203125" style="4" customWidth="1"/>
    <col min="2" max="2" width="37.33203125" style="4" bestFit="1" customWidth="1"/>
    <col min="3" max="3" width="15.88671875" style="4" bestFit="1" customWidth="1"/>
    <col min="4" max="4" width="19.44140625" style="4" bestFit="1" customWidth="1"/>
    <col min="5" max="8" width="14.88671875" style="4" bestFit="1" customWidth="1"/>
    <col min="9" max="9" width="12.88671875" style="4" bestFit="1" customWidth="1"/>
    <col min="10" max="16384" width="11.44140625" style="4"/>
  </cols>
  <sheetData>
    <row r="2" spans="2:13" ht="14.4" thickBot="1" x14ac:dyDescent="0.35"/>
    <row r="3" spans="2:13" ht="14.4" thickBot="1" x14ac:dyDescent="0.35">
      <c r="B3" s="137" t="s">
        <v>8</v>
      </c>
      <c r="C3" s="138"/>
      <c r="D3" s="17"/>
      <c r="E3" s="142" t="s">
        <v>38</v>
      </c>
      <c r="F3" s="143"/>
      <c r="G3" s="143"/>
      <c r="H3" s="143"/>
      <c r="I3" s="143"/>
      <c r="J3" s="143"/>
      <c r="K3" s="143"/>
      <c r="L3" s="143"/>
      <c r="M3" s="144"/>
    </row>
    <row r="4" spans="2:13" x14ac:dyDescent="0.3">
      <c r="B4" s="18"/>
      <c r="C4" s="6"/>
      <c r="D4" s="6"/>
      <c r="E4" s="6"/>
      <c r="F4" s="6"/>
    </row>
    <row r="5" spans="2:13" x14ac:dyDescent="0.3">
      <c r="B5" s="134" t="s">
        <v>13</v>
      </c>
      <c r="C5" s="135"/>
      <c r="D5" s="135"/>
      <c r="E5" s="135"/>
      <c r="F5" s="135"/>
      <c r="G5" s="135"/>
      <c r="H5" s="135"/>
      <c r="I5" s="135"/>
      <c r="J5" s="135"/>
      <c r="K5" s="135"/>
      <c r="L5" s="135"/>
      <c r="M5" s="136"/>
    </row>
    <row r="6" spans="2:13" x14ac:dyDescent="0.3">
      <c r="B6" s="18" t="s">
        <v>36</v>
      </c>
      <c r="C6" s="7"/>
      <c r="D6" s="7"/>
      <c r="E6" s="7"/>
      <c r="F6" s="7"/>
      <c r="G6" s="7"/>
      <c r="H6" s="7"/>
      <c r="I6" s="7"/>
      <c r="J6" s="7"/>
      <c r="K6" s="7"/>
      <c r="L6" s="7"/>
      <c r="M6" s="9"/>
    </row>
    <row r="7" spans="2:13" ht="14.4" thickBot="1" x14ac:dyDescent="0.35">
      <c r="B7" s="10"/>
      <c r="C7" s="7"/>
      <c r="D7" s="7"/>
      <c r="E7" s="7"/>
      <c r="F7" s="7"/>
      <c r="G7" s="7"/>
      <c r="H7" s="7"/>
      <c r="I7" s="7"/>
      <c r="J7" s="7"/>
      <c r="K7" s="7"/>
      <c r="L7" s="7"/>
      <c r="M7" s="9"/>
    </row>
    <row r="8" spans="2:13" ht="14.4" thickBot="1" x14ac:dyDescent="0.35">
      <c r="B8" s="8" t="s">
        <v>25</v>
      </c>
      <c r="C8" s="126">
        <v>0.111</v>
      </c>
      <c r="D8" s="7" t="s">
        <v>26</v>
      </c>
      <c r="E8" s="7"/>
      <c r="F8" s="7"/>
      <c r="G8" s="7"/>
      <c r="H8" s="7"/>
      <c r="I8" s="7"/>
      <c r="J8" s="7"/>
      <c r="K8" s="7"/>
      <c r="L8" s="7"/>
      <c r="M8" s="9"/>
    </row>
    <row r="9" spans="2:13" ht="3.75" customHeight="1" x14ac:dyDescent="0.3">
      <c r="B9" s="10"/>
      <c r="C9" s="7"/>
      <c r="D9" s="7"/>
      <c r="E9" s="7"/>
      <c r="F9" s="7"/>
      <c r="G9" s="7"/>
      <c r="H9" s="7"/>
      <c r="I9" s="7"/>
      <c r="J9" s="7"/>
      <c r="K9" s="7"/>
      <c r="L9" s="7"/>
      <c r="M9" s="9"/>
    </row>
    <row r="10" spans="2:13" x14ac:dyDescent="0.3">
      <c r="B10" s="19" t="s">
        <v>28</v>
      </c>
      <c r="C10" s="64">
        <v>2016</v>
      </c>
      <c r="D10" s="64">
        <v>2017</v>
      </c>
      <c r="E10" s="64">
        <v>2018</v>
      </c>
      <c r="F10" s="64">
        <v>2019</v>
      </c>
      <c r="G10" s="64">
        <v>2020</v>
      </c>
      <c r="H10" s="64">
        <v>2021</v>
      </c>
      <c r="I10" s="64">
        <v>2022</v>
      </c>
      <c r="J10" s="64">
        <v>2023</v>
      </c>
      <c r="K10" s="64">
        <v>2024</v>
      </c>
      <c r="L10" s="64">
        <v>2025</v>
      </c>
      <c r="M10" s="64">
        <v>2026</v>
      </c>
    </row>
    <row r="11" spans="2:13" x14ac:dyDescent="0.3">
      <c r="B11" s="19"/>
      <c r="C11" s="64"/>
      <c r="D11" s="64">
        <v>0</v>
      </c>
      <c r="E11" s="64">
        <v>1</v>
      </c>
      <c r="F11" s="64">
        <v>2</v>
      </c>
      <c r="G11" s="64">
        <v>3</v>
      </c>
      <c r="H11" s="64">
        <v>4</v>
      </c>
      <c r="I11" s="64">
        <v>5</v>
      </c>
      <c r="J11" s="64">
        <v>6</v>
      </c>
      <c r="K11" s="64">
        <v>7</v>
      </c>
      <c r="L11" s="64">
        <v>8</v>
      </c>
      <c r="M11" s="64">
        <v>9</v>
      </c>
    </row>
    <row r="12" spans="2:13" x14ac:dyDescent="0.3">
      <c r="B12" s="15" t="s">
        <v>9</v>
      </c>
      <c r="C12" s="65">
        <v>3100</v>
      </c>
      <c r="D12" s="66">
        <v>3100</v>
      </c>
      <c r="E12" s="66">
        <v>3100</v>
      </c>
      <c r="F12" s="66">
        <v>3100</v>
      </c>
      <c r="G12" s="66">
        <v>3100</v>
      </c>
      <c r="H12" s="66">
        <v>3100</v>
      </c>
      <c r="I12" s="66">
        <v>3100</v>
      </c>
      <c r="J12" s="66">
        <v>3100</v>
      </c>
      <c r="K12" s="66">
        <v>3100</v>
      </c>
      <c r="L12" s="66">
        <v>3100</v>
      </c>
      <c r="M12" s="67">
        <v>3100</v>
      </c>
    </row>
    <row r="13" spans="2:13" x14ac:dyDescent="0.3">
      <c r="B13" s="11"/>
      <c r="C13" s="12"/>
      <c r="D13" s="12"/>
      <c r="E13" s="12"/>
      <c r="F13" s="12"/>
      <c r="G13" s="12"/>
      <c r="H13" s="12"/>
      <c r="I13" s="12"/>
      <c r="J13" s="12"/>
      <c r="K13" s="13"/>
      <c r="L13" s="12"/>
      <c r="M13" s="13"/>
    </row>
    <row r="14" spans="2:13" x14ac:dyDescent="0.3">
      <c r="B14" s="7"/>
      <c r="C14" s="7"/>
      <c r="D14" s="7"/>
      <c r="E14" s="7"/>
      <c r="F14" s="7"/>
      <c r="G14" s="7"/>
      <c r="H14" s="7"/>
      <c r="I14" s="7"/>
      <c r="J14" s="7"/>
      <c r="K14" s="7"/>
      <c r="L14" s="7"/>
      <c r="M14" s="7"/>
    </row>
    <row r="15" spans="2:13" x14ac:dyDescent="0.3">
      <c r="B15" s="134" t="s">
        <v>40</v>
      </c>
      <c r="C15" s="135"/>
      <c r="D15" s="135"/>
      <c r="E15" s="135"/>
      <c r="F15" s="135"/>
      <c r="G15" s="135"/>
      <c r="H15" s="135"/>
      <c r="I15" s="135"/>
      <c r="J15" s="135"/>
      <c r="K15" s="135"/>
      <c r="L15" s="135"/>
      <c r="M15" s="136"/>
    </row>
    <row r="16" spans="2:13" x14ac:dyDescent="0.3">
      <c r="B16" s="41"/>
      <c r="C16" s="36"/>
      <c r="D16" s="36"/>
      <c r="E16" s="30"/>
      <c r="F16" s="36"/>
      <c r="G16" s="30"/>
      <c r="H16" s="36"/>
      <c r="I16" s="30"/>
      <c r="J16" s="36"/>
      <c r="K16" s="30"/>
      <c r="L16" s="36"/>
      <c r="M16" s="31"/>
    </row>
    <row r="17" spans="2:13" x14ac:dyDescent="0.3">
      <c r="B17" s="40" t="s">
        <v>27</v>
      </c>
      <c r="C17" s="37">
        <f>+C$10</f>
        <v>2016</v>
      </c>
      <c r="D17" s="37">
        <f t="shared" ref="D17:M17" si="0">+D$10</f>
        <v>2017</v>
      </c>
      <c r="E17" s="6">
        <f t="shared" si="0"/>
        <v>2018</v>
      </c>
      <c r="F17" s="37">
        <f t="shared" si="0"/>
        <v>2019</v>
      </c>
      <c r="G17" s="6">
        <f t="shared" si="0"/>
        <v>2020</v>
      </c>
      <c r="H17" s="37">
        <f t="shared" si="0"/>
        <v>2021</v>
      </c>
      <c r="I17" s="6">
        <f t="shared" si="0"/>
        <v>2022</v>
      </c>
      <c r="J17" s="37">
        <f t="shared" si="0"/>
        <v>2023</v>
      </c>
      <c r="K17" s="6">
        <f t="shared" si="0"/>
        <v>2024</v>
      </c>
      <c r="L17" s="37">
        <f t="shared" si="0"/>
        <v>2025</v>
      </c>
      <c r="M17" s="16">
        <f t="shared" si="0"/>
        <v>2026</v>
      </c>
    </row>
    <row r="18" spans="2:13" x14ac:dyDescent="0.3">
      <c r="B18" s="40"/>
      <c r="C18" s="39">
        <f>+C$11</f>
        <v>0</v>
      </c>
      <c r="D18" s="37">
        <f t="shared" ref="D18:M18" si="1">+D$11</f>
        <v>0</v>
      </c>
      <c r="E18" s="6">
        <f t="shared" si="1"/>
        <v>1</v>
      </c>
      <c r="F18" s="37">
        <f t="shared" si="1"/>
        <v>2</v>
      </c>
      <c r="G18" s="6">
        <f t="shared" si="1"/>
        <v>3</v>
      </c>
      <c r="H18" s="37">
        <f t="shared" si="1"/>
        <v>4</v>
      </c>
      <c r="I18" s="6">
        <f t="shared" si="1"/>
        <v>5</v>
      </c>
      <c r="J18" s="37">
        <f t="shared" si="1"/>
        <v>6</v>
      </c>
      <c r="K18" s="6">
        <f t="shared" si="1"/>
        <v>7</v>
      </c>
      <c r="L18" s="37">
        <f t="shared" si="1"/>
        <v>8</v>
      </c>
      <c r="M18" s="16">
        <f t="shared" si="1"/>
        <v>9</v>
      </c>
    </row>
    <row r="19" spans="2:13" x14ac:dyDescent="0.3">
      <c r="B19" s="32" t="s">
        <v>19</v>
      </c>
      <c r="C19" s="37"/>
      <c r="D19" s="37"/>
      <c r="E19" s="6"/>
      <c r="F19" s="38"/>
      <c r="G19" s="6"/>
      <c r="H19" s="37"/>
      <c r="I19" s="6"/>
      <c r="J19" s="37"/>
      <c r="K19" s="6"/>
      <c r="L19" s="37"/>
      <c r="M19" s="16"/>
    </row>
    <row r="20" spans="2:13" x14ac:dyDescent="0.3">
      <c r="B20" s="10" t="s">
        <v>49</v>
      </c>
      <c r="C20" s="68"/>
      <c r="D20" s="68">
        <f>+'Calculo Riesgos y Costos'!$F$5</f>
        <v>17000000000</v>
      </c>
      <c r="E20" s="68">
        <f>+'Calculo Riesgos y Costos'!$F$5</f>
        <v>17000000000</v>
      </c>
      <c r="F20" s="68">
        <f>+'Calculo Riesgos y Costos'!$F$5</f>
        <v>17000000000</v>
      </c>
      <c r="G20" s="68">
        <f>+'Calculo Riesgos y Costos'!$F$5</f>
        <v>17000000000</v>
      </c>
      <c r="H20" s="68">
        <f>+'Calculo Riesgos y Costos'!$F$5</f>
        <v>17000000000</v>
      </c>
      <c r="I20" s="69"/>
      <c r="J20" s="68"/>
      <c r="K20" s="69"/>
      <c r="L20" s="68"/>
      <c r="M20" s="70"/>
    </row>
    <row r="21" spans="2:13" x14ac:dyDescent="0.3">
      <c r="B21" s="10" t="s">
        <v>4</v>
      </c>
      <c r="C21" s="68"/>
      <c r="D21" s="68"/>
      <c r="E21" s="68"/>
      <c r="F21" s="68"/>
      <c r="G21" s="68"/>
      <c r="H21" s="68"/>
      <c r="I21" s="69"/>
      <c r="J21" s="68"/>
      <c r="K21" s="69"/>
      <c r="L21" s="68"/>
      <c r="M21" s="70"/>
    </row>
    <row r="22" spans="2:13" x14ac:dyDescent="0.3">
      <c r="B22" s="10" t="s">
        <v>14</v>
      </c>
      <c r="C22" s="68"/>
      <c r="D22" s="68"/>
      <c r="E22" s="69"/>
      <c r="F22" s="68"/>
      <c r="G22" s="69"/>
      <c r="H22" s="68"/>
      <c r="I22" s="69"/>
      <c r="J22" s="68"/>
      <c r="K22" s="69"/>
      <c r="L22" s="68"/>
      <c r="M22" s="70"/>
    </row>
    <row r="23" spans="2:13" x14ac:dyDescent="0.3">
      <c r="B23" s="10" t="s">
        <v>10</v>
      </c>
      <c r="C23" s="71"/>
      <c r="D23" s="71">
        <v>1</v>
      </c>
      <c r="E23" s="71">
        <v>1</v>
      </c>
      <c r="F23" s="71">
        <v>1</v>
      </c>
      <c r="G23" s="71">
        <v>1</v>
      </c>
      <c r="H23" s="71">
        <v>1</v>
      </c>
      <c r="I23" s="72"/>
      <c r="J23" s="71"/>
      <c r="K23" s="72"/>
      <c r="L23" s="71"/>
      <c r="M23" s="73"/>
    </row>
    <row r="24" spans="2:13" x14ac:dyDescent="0.3">
      <c r="B24" s="10" t="s">
        <v>11</v>
      </c>
      <c r="C24" s="71"/>
      <c r="D24" s="71"/>
      <c r="E24" s="72"/>
      <c r="F24" s="71"/>
      <c r="G24" s="72"/>
      <c r="H24" s="71"/>
      <c r="I24" s="72"/>
      <c r="J24" s="71"/>
      <c r="K24" s="72"/>
      <c r="L24" s="71"/>
      <c r="M24" s="73"/>
    </row>
    <row r="25" spans="2:13" x14ac:dyDescent="0.3">
      <c r="B25" s="10" t="s">
        <v>12</v>
      </c>
      <c r="C25" s="71"/>
      <c r="D25" s="71"/>
      <c r="E25" s="72"/>
      <c r="F25" s="71"/>
      <c r="G25" s="72"/>
      <c r="H25" s="71"/>
      <c r="I25" s="72"/>
      <c r="J25" s="71"/>
      <c r="K25" s="72"/>
      <c r="L25" s="71"/>
      <c r="M25" s="73"/>
    </row>
    <row r="26" spans="2:13" x14ac:dyDescent="0.3">
      <c r="B26" s="33" t="s">
        <v>15</v>
      </c>
      <c r="C26" s="61">
        <f>C20*C23+C21*C24+C22*C25</f>
        <v>0</v>
      </c>
      <c r="D26" s="61">
        <f>D20*D23+D21*D24+D22*D25</f>
        <v>17000000000</v>
      </c>
      <c r="E26" s="62">
        <f t="shared" ref="E26:M26" si="2">E20*E23+E21*E24+E22*E25</f>
        <v>17000000000</v>
      </c>
      <c r="F26" s="61">
        <f t="shared" si="2"/>
        <v>17000000000</v>
      </c>
      <c r="G26" s="62">
        <f t="shared" si="2"/>
        <v>17000000000</v>
      </c>
      <c r="H26" s="61">
        <f t="shared" si="2"/>
        <v>17000000000</v>
      </c>
      <c r="I26" s="62">
        <f t="shared" si="2"/>
        <v>0</v>
      </c>
      <c r="J26" s="61">
        <f t="shared" si="2"/>
        <v>0</v>
      </c>
      <c r="K26" s="62">
        <f t="shared" si="2"/>
        <v>0</v>
      </c>
      <c r="L26" s="61">
        <f t="shared" si="2"/>
        <v>0</v>
      </c>
      <c r="M26" s="63">
        <f t="shared" si="2"/>
        <v>0</v>
      </c>
    </row>
    <row r="27" spans="2:13" x14ac:dyDescent="0.3">
      <c r="B27" s="33" t="s">
        <v>20</v>
      </c>
      <c r="C27" s="37"/>
      <c r="D27" s="37"/>
      <c r="E27" s="29"/>
      <c r="F27" s="38"/>
      <c r="G27" s="29"/>
      <c r="H27" s="38"/>
      <c r="I27" s="29"/>
      <c r="J27" s="37"/>
      <c r="K27" s="6"/>
      <c r="L27" s="37"/>
      <c r="M27" s="16"/>
    </row>
    <row r="28" spans="2:13" x14ac:dyDescent="0.3">
      <c r="B28" s="34" t="s">
        <v>61</v>
      </c>
      <c r="C28" s="68"/>
      <c r="D28" s="68">
        <f>+'Calculo Riesgos y Costos'!$F$8</f>
        <v>209300000000</v>
      </c>
      <c r="E28" s="68">
        <f>+'Calculo Riesgos y Costos'!$F$8</f>
        <v>209300000000</v>
      </c>
      <c r="F28" s="68">
        <f>+'Calculo Riesgos y Costos'!$F$8</f>
        <v>209300000000</v>
      </c>
      <c r="G28" s="68">
        <f>+'Calculo Riesgos y Costos'!$F$8</f>
        <v>209300000000</v>
      </c>
      <c r="H28" s="68">
        <f>+'Calculo Riesgos y Costos'!$F$8</f>
        <v>209300000000</v>
      </c>
      <c r="I28" s="69"/>
      <c r="J28" s="68"/>
      <c r="K28" s="69"/>
      <c r="L28" s="68"/>
      <c r="M28" s="70"/>
    </row>
    <row r="29" spans="2:13" x14ac:dyDescent="0.3">
      <c r="B29" s="34" t="s">
        <v>64</v>
      </c>
      <c r="C29" s="68"/>
      <c r="D29" s="68"/>
      <c r="E29" s="69"/>
      <c r="F29" s="68"/>
      <c r="G29" s="69"/>
      <c r="H29" s="68"/>
      <c r="I29" s="69"/>
      <c r="J29" s="68"/>
      <c r="K29" s="69"/>
      <c r="L29" s="68"/>
      <c r="M29" s="70"/>
    </row>
    <row r="30" spans="2:13" x14ac:dyDescent="0.3">
      <c r="B30" s="34" t="s">
        <v>0</v>
      </c>
      <c r="C30" s="68"/>
      <c r="D30" s="68"/>
      <c r="E30" s="69"/>
      <c r="F30" s="68"/>
      <c r="G30" s="69"/>
      <c r="H30" s="68"/>
      <c r="I30" s="69"/>
      <c r="J30" s="68"/>
      <c r="K30" s="69"/>
      <c r="L30" s="68"/>
      <c r="M30" s="70"/>
    </row>
    <row r="31" spans="2:13" x14ac:dyDescent="0.3">
      <c r="B31" s="34" t="s">
        <v>1</v>
      </c>
      <c r="C31" s="68"/>
      <c r="D31" s="68"/>
      <c r="E31" s="69"/>
      <c r="F31" s="68"/>
      <c r="G31" s="69"/>
      <c r="H31" s="68"/>
      <c r="I31" s="69"/>
      <c r="J31" s="68"/>
      <c r="K31" s="69"/>
      <c r="L31" s="68"/>
      <c r="M31" s="70"/>
    </row>
    <row r="32" spans="2:13" x14ac:dyDescent="0.3">
      <c r="B32" s="34" t="s">
        <v>2</v>
      </c>
      <c r="C32" s="68"/>
      <c r="D32" s="68"/>
      <c r="E32" s="69"/>
      <c r="F32" s="68"/>
      <c r="G32" s="69"/>
      <c r="H32" s="68"/>
      <c r="I32" s="69"/>
      <c r="J32" s="68"/>
      <c r="K32" s="69"/>
      <c r="L32" s="68"/>
      <c r="M32" s="70"/>
    </row>
    <row r="33" spans="2:13" x14ac:dyDescent="0.3">
      <c r="B33" s="35" t="s">
        <v>16</v>
      </c>
      <c r="C33" s="61">
        <f>+SUM(C28:C32)</f>
        <v>0</v>
      </c>
      <c r="D33" s="61">
        <f>+SUM(D28:D32)</f>
        <v>209300000000</v>
      </c>
      <c r="E33" s="62">
        <f t="shared" ref="E33:M33" si="3">+SUM(E28:E32)</f>
        <v>209300000000</v>
      </c>
      <c r="F33" s="61">
        <f t="shared" si="3"/>
        <v>209300000000</v>
      </c>
      <c r="G33" s="62">
        <f t="shared" si="3"/>
        <v>209300000000</v>
      </c>
      <c r="H33" s="61">
        <f t="shared" si="3"/>
        <v>209300000000</v>
      </c>
      <c r="I33" s="62">
        <f t="shared" si="3"/>
        <v>0</v>
      </c>
      <c r="J33" s="61">
        <f t="shared" si="3"/>
        <v>0</v>
      </c>
      <c r="K33" s="62">
        <f t="shared" si="3"/>
        <v>0</v>
      </c>
      <c r="L33" s="61">
        <f t="shared" si="3"/>
        <v>0</v>
      </c>
      <c r="M33" s="63">
        <f t="shared" si="3"/>
        <v>0</v>
      </c>
    </row>
    <row r="34" spans="2:13" x14ac:dyDescent="0.3">
      <c r="B34" s="74" t="s">
        <v>41</v>
      </c>
      <c r="C34" s="61">
        <f>+C26+C33</f>
        <v>0</v>
      </c>
      <c r="D34" s="61">
        <f>+D26+D33</f>
        <v>226300000000</v>
      </c>
      <c r="E34" s="62">
        <f t="shared" ref="E34:M34" si="4">+E26+E33</f>
        <v>226300000000</v>
      </c>
      <c r="F34" s="61">
        <f t="shared" si="4"/>
        <v>226300000000</v>
      </c>
      <c r="G34" s="62">
        <f t="shared" si="4"/>
        <v>226300000000</v>
      </c>
      <c r="H34" s="61">
        <f t="shared" si="4"/>
        <v>226300000000</v>
      </c>
      <c r="I34" s="62">
        <f t="shared" si="4"/>
        <v>0</v>
      </c>
      <c r="J34" s="61">
        <f t="shared" si="4"/>
        <v>0</v>
      </c>
      <c r="K34" s="62">
        <f t="shared" si="4"/>
        <v>0</v>
      </c>
      <c r="L34" s="61">
        <f t="shared" si="4"/>
        <v>0</v>
      </c>
      <c r="M34" s="63">
        <f t="shared" si="4"/>
        <v>0</v>
      </c>
    </row>
    <row r="35" spans="2:13" x14ac:dyDescent="0.3">
      <c r="C35" s="5">
        <f>+C26+C34</f>
        <v>0</v>
      </c>
      <c r="D35" s="20"/>
      <c r="E35" s="20"/>
      <c r="F35" s="20"/>
      <c r="G35" s="20"/>
      <c r="H35" s="20"/>
      <c r="I35" s="20"/>
    </row>
    <row r="36" spans="2:13" x14ac:dyDescent="0.3">
      <c r="B36" s="139" t="s">
        <v>3</v>
      </c>
      <c r="C36" s="140"/>
      <c r="D36" s="140"/>
      <c r="E36" s="140"/>
      <c r="F36" s="140"/>
      <c r="G36" s="140"/>
      <c r="H36" s="140"/>
      <c r="I36" s="140"/>
      <c r="J36" s="140"/>
      <c r="K36" s="140"/>
      <c r="L36" s="140"/>
      <c r="M36" s="141"/>
    </row>
    <row r="37" spans="2:13" ht="12.75" customHeight="1" x14ac:dyDescent="0.3">
      <c r="B37" s="132" t="s">
        <v>27</v>
      </c>
      <c r="C37" s="14">
        <f>+C$10</f>
        <v>2016</v>
      </c>
      <c r="D37" s="42">
        <f t="shared" ref="D37:M37" si="5">+D$10</f>
        <v>2017</v>
      </c>
      <c r="E37" s="14">
        <f t="shared" si="5"/>
        <v>2018</v>
      </c>
      <c r="F37" s="42">
        <f t="shared" si="5"/>
        <v>2019</v>
      </c>
      <c r="G37" s="14">
        <f t="shared" si="5"/>
        <v>2020</v>
      </c>
      <c r="H37" s="42">
        <f t="shared" si="5"/>
        <v>2021</v>
      </c>
      <c r="I37" s="14">
        <f t="shared" si="5"/>
        <v>2022</v>
      </c>
      <c r="J37" s="42">
        <f t="shared" si="5"/>
        <v>2023</v>
      </c>
      <c r="K37" s="14">
        <f t="shared" si="5"/>
        <v>2024</v>
      </c>
      <c r="L37" s="42">
        <f t="shared" si="5"/>
        <v>2025</v>
      </c>
      <c r="M37" s="14">
        <f t="shared" si="5"/>
        <v>2026</v>
      </c>
    </row>
    <row r="38" spans="2:13" x14ac:dyDescent="0.3">
      <c r="B38" s="133"/>
      <c r="C38" s="39">
        <f>+C$11</f>
        <v>0</v>
      </c>
      <c r="D38" s="6">
        <f t="shared" ref="D38:M38" si="6">+D$11</f>
        <v>0</v>
      </c>
      <c r="E38" s="37">
        <f t="shared" si="6"/>
        <v>1</v>
      </c>
      <c r="F38" s="6">
        <f t="shared" si="6"/>
        <v>2</v>
      </c>
      <c r="G38" s="37">
        <f t="shared" si="6"/>
        <v>3</v>
      </c>
      <c r="H38" s="6">
        <f t="shared" si="6"/>
        <v>4</v>
      </c>
      <c r="I38" s="37">
        <f t="shared" si="6"/>
        <v>5</v>
      </c>
      <c r="J38" s="6">
        <f t="shared" si="6"/>
        <v>6</v>
      </c>
      <c r="K38" s="37">
        <f t="shared" si="6"/>
        <v>7</v>
      </c>
      <c r="L38" s="6">
        <f t="shared" si="6"/>
        <v>8</v>
      </c>
      <c r="M38" s="37">
        <f t="shared" si="6"/>
        <v>9</v>
      </c>
    </row>
    <row r="39" spans="2:13" x14ac:dyDescent="0.3">
      <c r="B39" s="43"/>
      <c r="C39" s="39"/>
      <c r="D39" s="6"/>
      <c r="E39" s="37"/>
      <c r="F39" s="6"/>
      <c r="G39" s="37"/>
      <c r="H39" s="6"/>
      <c r="I39" s="37"/>
      <c r="J39" s="6"/>
      <c r="K39" s="37"/>
      <c r="L39" s="6"/>
      <c r="M39" s="37"/>
    </row>
    <row r="40" spans="2:13" x14ac:dyDescent="0.3">
      <c r="B40" s="32" t="s">
        <v>21</v>
      </c>
      <c r="C40" s="68"/>
      <c r="D40" s="69">
        <f>+Inversion!$G$8</f>
        <v>297885000</v>
      </c>
      <c r="E40" s="69">
        <f>+Inversion!$G$8</f>
        <v>297885000</v>
      </c>
      <c r="F40" s="69">
        <f>+Inversion!$G$8</f>
        <v>297885000</v>
      </c>
      <c r="G40" s="68"/>
      <c r="H40" s="69"/>
      <c r="I40" s="68"/>
      <c r="J40" s="69"/>
      <c r="K40" s="68"/>
      <c r="L40" s="69"/>
      <c r="M40" s="68"/>
    </row>
    <row r="41" spans="2:13" x14ac:dyDescent="0.3">
      <c r="B41" s="32" t="s">
        <v>18</v>
      </c>
      <c r="C41" s="61">
        <f>+C40</f>
        <v>0</v>
      </c>
      <c r="D41" s="61">
        <f t="shared" ref="D41:M41" si="7">+D40</f>
        <v>297885000</v>
      </c>
      <c r="E41" s="62">
        <f t="shared" si="7"/>
        <v>297885000</v>
      </c>
      <c r="F41" s="61">
        <f t="shared" si="7"/>
        <v>297885000</v>
      </c>
      <c r="G41" s="62">
        <f t="shared" si="7"/>
        <v>0</v>
      </c>
      <c r="H41" s="61">
        <f t="shared" si="7"/>
        <v>0</v>
      </c>
      <c r="I41" s="62">
        <f t="shared" si="7"/>
        <v>0</v>
      </c>
      <c r="J41" s="61">
        <f t="shared" si="7"/>
        <v>0</v>
      </c>
      <c r="K41" s="62">
        <f t="shared" si="7"/>
        <v>0</v>
      </c>
      <c r="L41" s="61">
        <f t="shared" si="7"/>
        <v>0</v>
      </c>
      <c r="M41" s="63">
        <f t="shared" si="7"/>
        <v>0</v>
      </c>
    </row>
    <row r="42" spans="2:13" x14ac:dyDescent="0.3">
      <c r="B42" s="32" t="s">
        <v>22</v>
      </c>
      <c r="C42" s="37"/>
      <c r="D42" s="6"/>
      <c r="E42" s="37"/>
      <c r="F42" s="6"/>
      <c r="G42" s="37"/>
      <c r="H42" s="6"/>
      <c r="I42" s="37"/>
      <c r="J42" s="6"/>
      <c r="K42" s="37"/>
      <c r="L42" s="6"/>
      <c r="M42" s="37"/>
    </row>
    <row r="43" spans="2:13" x14ac:dyDescent="0.3">
      <c r="B43" s="10" t="s">
        <v>50</v>
      </c>
      <c r="C43" s="68"/>
      <c r="D43" s="68">
        <f>+'Calculo Riesgos y Costos'!$F$5</f>
        <v>17000000000</v>
      </c>
      <c r="E43" s="68">
        <f>+'Calculo Riesgos y Costos'!$F$5</f>
        <v>17000000000</v>
      </c>
      <c r="F43" s="68">
        <f>+'Calculo Riesgos y Costos'!$F$5</f>
        <v>17000000000</v>
      </c>
      <c r="G43" s="68">
        <f>+'Calculo Riesgos y Costos'!$F$5</f>
        <v>17000000000</v>
      </c>
      <c r="H43" s="68">
        <f>+'Calculo Riesgos y Costos'!$F$5</f>
        <v>17000000000</v>
      </c>
      <c r="I43" s="68"/>
      <c r="J43" s="69"/>
      <c r="K43" s="68"/>
      <c r="L43" s="69"/>
      <c r="M43" s="68"/>
    </row>
    <row r="44" spans="2:13" x14ac:dyDescent="0.3">
      <c r="B44" s="10" t="s">
        <v>4</v>
      </c>
      <c r="C44" s="68"/>
      <c r="D44" s="68"/>
      <c r="E44" s="68"/>
      <c r="F44" s="68"/>
      <c r="G44" s="68"/>
      <c r="H44" s="68"/>
      <c r="I44" s="68"/>
      <c r="J44" s="69"/>
      <c r="K44" s="68"/>
      <c r="L44" s="69"/>
      <c r="M44" s="68"/>
    </row>
    <row r="45" spans="2:13" x14ac:dyDescent="0.3">
      <c r="B45" s="10" t="s">
        <v>14</v>
      </c>
      <c r="C45" s="68"/>
      <c r="D45" s="69"/>
      <c r="E45" s="68"/>
      <c r="F45" s="69"/>
      <c r="G45" s="68"/>
      <c r="H45" s="69"/>
      <c r="I45" s="68"/>
      <c r="J45" s="69"/>
      <c r="K45" s="68"/>
      <c r="L45" s="69"/>
      <c r="M45" s="68"/>
    </row>
    <row r="46" spans="2:13" x14ac:dyDescent="0.3">
      <c r="B46" s="10" t="s">
        <v>10</v>
      </c>
      <c r="C46" s="71"/>
      <c r="D46" s="72">
        <v>1</v>
      </c>
      <c r="E46" s="71">
        <v>1</v>
      </c>
      <c r="F46" s="72">
        <v>0.66</v>
      </c>
      <c r="G46" s="71">
        <v>0.33</v>
      </c>
      <c r="H46" s="72">
        <v>0</v>
      </c>
      <c r="I46" s="71"/>
      <c r="J46" s="72"/>
      <c r="K46" s="71"/>
      <c r="L46" s="72"/>
      <c r="M46" s="71"/>
    </row>
    <row r="47" spans="2:13" x14ac:dyDescent="0.3">
      <c r="B47" s="10" t="s">
        <v>11</v>
      </c>
      <c r="C47" s="71"/>
      <c r="D47" s="72"/>
      <c r="E47" s="71"/>
      <c r="F47" s="72"/>
      <c r="G47" s="71"/>
      <c r="H47" s="72"/>
      <c r="I47" s="71"/>
      <c r="J47" s="72"/>
      <c r="K47" s="71"/>
      <c r="L47" s="72"/>
      <c r="M47" s="71"/>
    </row>
    <row r="48" spans="2:13" x14ac:dyDescent="0.3">
      <c r="B48" s="10" t="s">
        <v>12</v>
      </c>
      <c r="C48" s="71"/>
      <c r="D48" s="72"/>
      <c r="E48" s="71"/>
      <c r="F48" s="72"/>
      <c r="G48" s="71"/>
      <c r="H48" s="72"/>
      <c r="I48" s="71"/>
      <c r="J48" s="72"/>
      <c r="K48" s="71"/>
      <c r="L48" s="72"/>
      <c r="M48" s="71"/>
    </row>
    <row r="49" spans="2:13" x14ac:dyDescent="0.3">
      <c r="B49" s="32" t="s">
        <v>15</v>
      </c>
      <c r="C49" s="61">
        <f t="shared" ref="C49:M49" si="8">C43*C46+C44*C47+C45*C48</f>
        <v>0</v>
      </c>
      <c r="D49" s="61">
        <f t="shared" si="8"/>
        <v>17000000000</v>
      </c>
      <c r="E49" s="62">
        <f t="shared" si="8"/>
        <v>17000000000</v>
      </c>
      <c r="F49" s="61">
        <f t="shared" si="8"/>
        <v>11220000000</v>
      </c>
      <c r="G49" s="62">
        <f t="shared" si="8"/>
        <v>5610000000</v>
      </c>
      <c r="H49" s="61">
        <f t="shared" si="8"/>
        <v>0</v>
      </c>
      <c r="I49" s="62">
        <f t="shared" si="8"/>
        <v>0</v>
      </c>
      <c r="J49" s="61">
        <f t="shared" si="8"/>
        <v>0</v>
      </c>
      <c r="K49" s="62">
        <f t="shared" si="8"/>
        <v>0</v>
      </c>
      <c r="L49" s="61">
        <f t="shared" si="8"/>
        <v>0</v>
      </c>
      <c r="M49" s="63">
        <f t="shared" si="8"/>
        <v>0</v>
      </c>
    </row>
    <row r="50" spans="2:13" x14ac:dyDescent="0.3">
      <c r="B50" s="33" t="s">
        <v>23</v>
      </c>
      <c r="C50" s="37"/>
      <c r="D50" s="6"/>
      <c r="E50" s="37"/>
      <c r="F50" s="6"/>
      <c r="G50" s="37"/>
      <c r="H50" s="6"/>
      <c r="I50" s="37"/>
      <c r="J50" s="6"/>
      <c r="K50" s="37"/>
      <c r="L50" s="6"/>
      <c r="M50" s="37"/>
    </row>
    <row r="51" spans="2:13" x14ac:dyDescent="0.3">
      <c r="B51" s="34" t="s">
        <v>61</v>
      </c>
      <c r="C51" s="68"/>
      <c r="D51" s="68">
        <f>+'Calculo Riesgos y Costos'!$F$8</f>
        <v>209300000000</v>
      </c>
      <c r="E51" s="68">
        <f>+'Calculo Riesgos y Costos'!$F$8</f>
        <v>209300000000</v>
      </c>
      <c r="F51" s="68">
        <f>+'Calculo Riesgos y Costos'!$F$8</f>
        <v>209300000000</v>
      </c>
      <c r="G51" s="68">
        <f>+'Calculo Riesgos y Costos'!$F$8</f>
        <v>209300000000</v>
      </c>
      <c r="H51" s="68">
        <f>+'Calculo Riesgos y Costos'!$F$8</f>
        <v>209300000000</v>
      </c>
      <c r="I51" s="68"/>
      <c r="J51" s="69"/>
      <c r="K51" s="68"/>
      <c r="L51" s="69"/>
      <c r="M51" s="68"/>
    </row>
    <row r="52" spans="2:13" x14ac:dyDescent="0.3">
      <c r="B52" s="34" t="s">
        <v>64</v>
      </c>
      <c r="C52" s="68"/>
      <c r="D52" s="69">
        <v>0</v>
      </c>
      <c r="E52" s="68">
        <f>+'Calculo Riesgos y Costos'!$F$9*0.33</f>
        <v>3319509600</v>
      </c>
      <c r="F52" s="68">
        <f>+'Calculo Riesgos y Costos'!$F$9*0.66</f>
        <v>6639019200</v>
      </c>
      <c r="G52" s="68">
        <f>+'Calculo Riesgos y Costos'!$F$9</f>
        <v>10059120000</v>
      </c>
      <c r="H52" s="68">
        <f>+'Calculo Riesgos y Costos'!$F$9</f>
        <v>10059120000</v>
      </c>
      <c r="I52" s="68"/>
      <c r="J52" s="69"/>
      <c r="K52" s="68"/>
      <c r="L52" s="69"/>
      <c r="M52" s="68"/>
    </row>
    <row r="53" spans="2:13" x14ac:dyDescent="0.3">
      <c r="B53" s="34" t="s">
        <v>0</v>
      </c>
      <c r="C53" s="68"/>
      <c r="D53" s="69"/>
      <c r="E53" s="68"/>
      <c r="F53" s="69"/>
      <c r="G53" s="68"/>
      <c r="H53" s="69"/>
      <c r="I53" s="68"/>
      <c r="J53" s="69"/>
      <c r="K53" s="68"/>
      <c r="L53" s="69"/>
      <c r="M53" s="68"/>
    </row>
    <row r="54" spans="2:13" x14ac:dyDescent="0.3">
      <c r="B54" s="34" t="s">
        <v>1</v>
      </c>
      <c r="C54" s="68"/>
      <c r="D54" s="69"/>
      <c r="E54" s="68"/>
      <c r="F54" s="69"/>
      <c r="G54" s="68"/>
      <c r="H54" s="69"/>
      <c r="I54" s="68"/>
      <c r="J54" s="69"/>
      <c r="K54" s="68"/>
      <c r="L54" s="69"/>
      <c r="M54" s="68"/>
    </row>
    <row r="55" spans="2:13" x14ac:dyDescent="0.3">
      <c r="B55" s="34" t="s">
        <v>2</v>
      </c>
      <c r="C55" s="68"/>
      <c r="D55" s="69"/>
      <c r="E55" s="68"/>
      <c r="F55" s="69"/>
      <c r="G55" s="68"/>
      <c r="H55" s="69"/>
      <c r="I55" s="68"/>
      <c r="J55" s="69"/>
      <c r="K55" s="68"/>
      <c r="L55" s="69"/>
      <c r="M55" s="68"/>
    </row>
    <row r="56" spans="2:13" x14ac:dyDescent="0.3">
      <c r="B56" s="32" t="s">
        <v>16</v>
      </c>
      <c r="C56" s="61">
        <f t="shared" ref="C56:M56" si="9">+SUM(C51:C55)</f>
        <v>0</v>
      </c>
      <c r="D56" s="61">
        <f t="shared" si="9"/>
        <v>209300000000</v>
      </c>
      <c r="E56" s="62">
        <f t="shared" si="9"/>
        <v>212619509600</v>
      </c>
      <c r="F56" s="61">
        <f t="shared" si="9"/>
        <v>215939019200</v>
      </c>
      <c r="G56" s="62">
        <f t="shared" si="9"/>
        <v>219359120000</v>
      </c>
      <c r="H56" s="61">
        <f t="shared" si="9"/>
        <v>219359120000</v>
      </c>
      <c r="I56" s="62">
        <f t="shared" si="9"/>
        <v>0</v>
      </c>
      <c r="J56" s="61">
        <f t="shared" si="9"/>
        <v>0</v>
      </c>
      <c r="K56" s="62">
        <f t="shared" si="9"/>
        <v>0</v>
      </c>
      <c r="L56" s="61">
        <f t="shared" si="9"/>
        <v>0</v>
      </c>
      <c r="M56" s="63">
        <f t="shared" si="9"/>
        <v>0</v>
      </c>
    </row>
    <row r="57" spans="2:13" x14ac:dyDescent="0.3">
      <c r="B57" s="74" t="s">
        <v>42</v>
      </c>
      <c r="C57" s="61">
        <f>+C41+C49+C56</f>
        <v>0</v>
      </c>
      <c r="D57" s="61">
        <f>+D41+D49+D56</f>
        <v>226597885000</v>
      </c>
      <c r="E57" s="62">
        <f>+E41+E49+E56</f>
        <v>229917394600</v>
      </c>
      <c r="F57" s="61">
        <f t="shared" ref="F57:M57" si="10">+F41+F49+F56</f>
        <v>227456904200</v>
      </c>
      <c r="G57" s="62">
        <f t="shared" si="10"/>
        <v>224969120000</v>
      </c>
      <c r="H57" s="61">
        <f t="shared" si="10"/>
        <v>219359120000</v>
      </c>
      <c r="I57" s="62">
        <f t="shared" si="10"/>
        <v>0</v>
      </c>
      <c r="J57" s="61">
        <f t="shared" si="10"/>
        <v>0</v>
      </c>
      <c r="K57" s="62">
        <f t="shared" si="10"/>
        <v>0</v>
      </c>
      <c r="L57" s="61">
        <f t="shared" si="10"/>
        <v>0</v>
      </c>
      <c r="M57" s="63">
        <f t="shared" si="10"/>
        <v>0</v>
      </c>
    </row>
    <row r="58" spans="2:13" x14ac:dyDescent="0.3">
      <c r="E58" s="20"/>
      <c r="F58" s="20"/>
      <c r="G58" s="20"/>
      <c r="H58" s="20"/>
      <c r="I58" s="20"/>
      <c r="J58" s="20"/>
    </row>
  </sheetData>
  <mergeCells count="6">
    <mergeCell ref="B37:B38"/>
    <mergeCell ref="B5:M5"/>
    <mergeCell ref="B15:M15"/>
    <mergeCell ref="B3:C3"/>
    <mergeCell ref="B36:M36"/>
    <mergeCell ref="E3:M3"/>
  </mergeCells>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3"/>
  <sheetViews>
    <sheetView showGridLines="0" tabSelected="1" workbookViewId="0">
      <selection activeCell="H19" sqref="H19"/>
    </sheetView>
  </sheetViews>
  <sheetFormatPr defaultColWidth="11.44140625" defaultRowHeight="13.8" x14ac:dyDescent="0.3"/>
  <cols>
    <col min="1" max="1" width="11.44140625" style="4"/>
    <col min="2" max="2" width="15" style="4" bestFit="1" customWidth="1"/>
    <col min="3" max="3" width="37.6640625" style="4" customWidth="1"/>
    <col min="4" max="5" width="9.88671875" style="4" bestFit="1" customWidth="1"/>
    <col min="6" max="6" width="10.6640625" style="4" bestFit="1" customWidth="1"/>
    <col min="7" max="7" width="15.88671875" style="4" bestFit="1" customWidth="1"/>
    <col min="8" max="8" width="12" style="4" bestFit="1" customWidth="1"/>
    <col min="9" max="9" width="17.33203125" style="4" bestFit="1" customWidth="1"/>
    <col min="10" max="16384" width="11.44140625" style="4"/>
  </cols>
  <sheetData>
    <row r="3" spans="2:14" x14ac:dyDescent="0.3">
      <c r="B3" s="145" t="s">
        <v>17</v>
      </c>
      <c r="C3" s="146"/>
      <c r="D3" s="146"/>
      <c r="E3" s="146"/>
      <c r="F3" s="146"/>
      <c r="G3" s="147"/>
      <c r="H3" s="55"/>
      <c r="I3" s="55"/>
      <c r="J3" s="55"/>
      <c r="K3" s="55"/>
      <c r="L3" s="55"/>
      <c r="M3" s="55"/>
      <c r="N3" s="55"/>
    </row>
    <row r="4" spans="2:14" x14ac:dyDescent="0.3">
      <c r="B4" s="46"/>
      <c r="C4" s="46"/>
      <c r="D4" s="54" t="s">
        <v>33</v>
      </c>
      <c r="E4" s="54" t="s">
        <v>7</v>
      </c>
      <c r="F4" s="54" t="s">
        <v>32</v>
      </c>
      <c r="G4" s="118"/>
      <c r="H4" s="6"/>
      <c r="I4" s="6"/>
      <c r="J4" s="6"/>
      <c r="K4" s="6"/>
      <c r="L4" s="6"/>
      <c r="M4" s="6"/>
      <c r="N4" s="6"/>
    </row>
    <row r="5" spans="2:14" ht="27.6" x14ac:dyDescent="0.3">
      <c r="B5" s="148" t="s">
        <v>5</v>
      </c>
      <c r="C5" s="130" t="s">
        <v>67</v>
      </c>
      <c r="D5" s="54"/>
      <c r="E5" s="54">
        <v>567</v>
      </c>
      <c r="F5" s="54">
        <v>50</v>
      </c>
      <c r="G5" s="131">
        <f>E5*F5*'FLUJO DE CAJA'!D12</f>
        <v>87885000</v>
      </c>
      <c r="H5" s="6"/>
      <c r="I5" s="6"/>
      <c r="J5" s="6"/>
      <c r="K5" s="6"/>
      <c r="L5" s="6"/>
      <c r="M5" s="6"/>
      <c r="N5" s="6"/>
    </row>
    <row r="6" spans="2:14" ht="27.6" x14ac:dyDescent="0.3">
      <c r="B6" s="149"/>
      <c r="C6" s="52" t="s">
        <v>66</v>
      </c>
      <c r="D6" s="116">
        <v>75</v>
      </c>
      <c r="E6" s="116">
        <v>2</v>
      </c>
      <c r="F6" s="119">
        <v>500000</v>
      </c>
      <c r="G6" s="117">
        <f>+D6*E6*F6</f>
        <v>75000000</v>
      </c>
      <c r="H6" s="7"/>
      <c r="I6" s="7"/>
      <c r="J6" s="7"/>
      <c r="K6" s="7"/>
      <c r="L6" s="7"/>
      <c r="M6" s="7"/>
      <c r="N6" s="7"/>
    </row>
    <row r="7" spans="2:14" ht="27.6" x14ac:dyDescent="0.3">
      <c r="B7" s="100" t="s">
        <v>6</v>
      </c>
      <c r="C7" s="101" t="s">
        <v>65</v>
      </c>
      <c r="D7" s="120">
        <v>270</v>
      </c>
      <c r="E7" s="120">
        <v>1</v>
      </c>
      <c r="F7" s="121">
        <v>500000</v>
      </c>
      <c r="G7" s="122">
        <f>+D7*E7*F7</f>
        <v>135000000</v>
      </c>
      <c r="H7" s="7"/>
      <c r="I7" s="7"/>
      <c r="J7" s="7"/>
      <c r="K7" s="7"/>
      <c r="L7" s="7"/>
      <c r="M7" s="7"/>
      <c r="N7" s="7"/>
    </row>
    <row r="8" spans="2:14" s="25" customFormat="1" ht="14.4" thickBot="1" x14ac:dyDescent="0.35">
      <c r="B8" s="75" t="s">
        <v>35</v>
      </c>
      <c r="C8" s="75"/>
      <c r="D8" s="76"/>
      <c r="E8" s="76"/>
      <c r="F8" s="76"/>
      <c r="G8" s="77">
        <f>+SUM(G4:G7)</f>
        <v>297885000</v>
      </c>
      <c r="H8" s="28"/>
      <c r="I8" s="28"/>
      <c r="J8" s="28"/>
      <c r="K8" s="28"/>
      <c r="L8" s="28"/>
      <c r="M8" s="28"/>
      <c r="N8" s="28"/>
    </row>
    <row r="9" spans="2:14" ht="14.4" thickTop="1" x14ac:dyDescent="0.3"/>
    <row r="11" spans="2:14" x14ac:dyDescent="0.3">
      <c r="C11" s="113"/>
      <c r="D11" s="113"/>
    </row>
    <row r="12" spans="2:14" x14ac:dyDescent="0.3">
      <c r="D12" s="129"/>
    </row>
    <row r="13" spans="2:14" x14ac:dyDescent="0.3">
      <c r="E13" s="20"/>
    </row>
  </sheetData>
  <mergeCells count="2">
    <mergeCell ref="B3:G3"/>
    <mergeCell ref="B5:B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J19"/>
  <sheetViews>
    <sheetView showGridLines="0" workbookViewId="0">
      <selection activeCell="J9" sqref="J9"/>
    </sheetView>
  </sheetViews>
  <sheetFormatPr defaultColWidth="11.44140625" defaultRowHeight="13.8" x14ac:dyDescent="0.3"/>
  <cols>
    <col min="1" max="1" width="11.44140625" style="4"/>
    <col min="2" max="2" width="37.109375" style="4" bestFit="1" customWidth="1"/>
    <col min="3" max="3" width="5.33203125" style="4" customWidth="1"/>
    <col min="4" max="4" width="15.77734375" style="4" bestFit="1" customWidth="1"/>
    <col min="5" max="5" width="11.44140625" style="4"/>
    <col min="6" max="6" width="14.88671875" style="4" bestFit="1" customWidth="1"/>
    <col min="7" max="7" width="11.44140625" style="4"/>
    <col min="8" max="8" width="12.88671875" style="4" bestFit="1" customWidth="1"/>
    <col min="9" max="9" width="20.109375" style="4" customWidth="1"/>
    <col min="10" max="10" width="13.109375" style="4" bestFit="1" customWidth="1"/>
    <col min="11" max="16384" width="11.44140625" style="4"/>
  </cols>
  <sheetData>
    <row r="2" spans="1:10" x14ac:dyDescent="0.3">
      <c r="B2" s="145" t="s">
        <v>44</v>
      </c>
      <c r="C2" s="146"/>
      <c r="D2" s="146"/>
      <c r="E2" s="146"/>
      <c r="F2" s="147"/>
      <c r="I2" s="4" t="s">
        <v>55</v>
      </c>
      <c r="J2" s="56">
        <v>14668</v>
      </c>
    </row>
    <row r="3" spans="1:10" x14ac:dyDescent="0.3">
      <c r="B3" s="49"/>
      <c r="C3" s="49"/>
      <c r="D3" s="49"/>
      <c r="E3" s="49"/>
      <c r="F3" s="49"/>
      <c r="I3" s="4" t="s">
        <v>56</v>
      </c>
      <c r="J3" s="4">
        <v>3960</v>
      </c>
    </row>
    <row r="4" spans="1:10" x14ac:dyDescent="0.3">
      <c r="B4" s="46"/>
      <c r="C4" s="46"/>
      <c r="D4" s="54" t="s">
        <v>53</v>
      </c>
      <c r="E4" s="54" t="s">
        <v>54</v>
      </c>
      <c r="F4" s="54" t="s">
        <v>34</v>
      </c>
      <c r="I4" s="25" t="s">
        <v>34</v>
      </c>
      <c r="J4" s="127">
        <f>SUM(J2:J3)</f>
        <v>18628</v>
      </c>
    </row>
    <row r="5" spans="1:10" x14ac:dyDescent="0.3">
      <c r="B5" s="51" t="s">
        <v>52</v>
      </c>
      <c r="C5" s="52"/>
      <c r="D5" s="123">
        <v>10000000</v>
      </c>
      <c r="E5" s="115">
        <v>1700</v>
      </c>
      <c r="F5" s="117">
        <f>+D5*E5</f>
        <v>17000000000</v>
      </c>
      <c r="H5" s="103"/>
      <c r="I5" s="4" t="s">
        <v>57</v>
      </c>
      <c r="J5" s="4">
        <f>J4*3%</f>
        <v>558.84</v>
      </c>
    </row>
    <row r="6" spans="1:10" x14ac:dyDescent="0.3">
      <c r="A6" s="114"/>
      <c r="B6" s="145" t="s">
        <v>46</v>
      </c>
      <c r="C6" s="146"/>
      <c r="D6" s="146"/>
      <c r="E6" s="146"/>
      <c r="F6" s="147"/>
      <c r="I6" s="4" t="s">
        <v>58</v>
      </c>
      <c r="J6" s="4">
        <f>J5*3</f>
        <v>1676.52</v>
      </c>
    </row>
    <row r="7" spans="1:10" ht="27.6" x14ac:dyDescent="0.3">
      <c r="A7" s="150"/>
      <c r="B7" s="48"/>
      <c r="C7" s="47"/>
      <c r="D7" s="85" t="s">
        <v>45</v>
      </c>
      <c r="E7" s="86" t="s">
        <v>60</v>
      </c>
      <c r="F7" s="124"/>
      <c r="H7" s="102"/>
      <c r="I7" s="128" t="s">
        <v>63</v>
      </c>
      <c r="J7" s="4">
        <f>J6/6</f>
        <v>279.42</v>
      </c>
    </row>
    <row r="8" spans="1:10" ht="55.2" x14ac:dyDescent="0.3">
      <c r="A8" s="150"/>
      <c r="B8" s="51" t="s">
        <v>59</v>
      </c>
      <c r="C8" s="52"/>
      <c r="D8" s="123">
        <f>164000000000+38500000000+6800000000</f>
        <v>209300000000</v>
      </c>
      <c r="E8" s="116">
        <v>1</v>
      </c>
      <c r="F8" s="117">
        <f>+E8*D8</f>
        <v>209300000000</v>
      </c>
      <c r="H8" s="103"/>
      <c r="I8" s="128" t="s">
        <v>68</v>
      </c>
      <c r="J8" s="20">
        <f>J7*D5*0.6</f>
        <v>1676520000</v>
      </c>
    </row>
    <row r="9" spans="1:10" x14ac:dyDescent="0.3">
      <c r="A9" s="150"/>
      <c r="B9" s="53" t="s">
        <v>62</v>
      </c>
      <c r="C9" s="53"/>
      <c r="D9" s="125">
        <f>J8</f>
        <v>1676520000</v>
      </c>
      <c r="E9" s="116">
        <v>6</v>
      </c>
      <c r="F9" s="117">
        <f>+D9*E9</f>
        <v>10059120000</v>
      </c>
    </row>
    <row r="10" spans="1:10" x14ac:dyDescent="0.3">
      <c r="D10" s="87"/>
      <c r="E10" s="87"/>
      <c r="F10" s="87"/>
    </row>
    <row r="11" spans="1:10" x14ac:dyDescent="0.3">
      <c r="B11" s="3"/>
      <c r="C11" s="57"/>
      <c r="D11" s="1"/>
    </row>
    <row r="12" spans="1:10" x14ac:dyDescent="0.3">
      <c r="B12" s="3"/>
      <c r="C12" s="1"/>
      <c r="D12" s="57"/>
    </row>
    <row r="13" spans="1:10" x14ac:dyDescent="0.3">
      <c r="B13" s="3"/>
      <c r="C13" s="50"/>
      <c r="D13" s="1"/>
    </row>
    <row r="14" spans="1:10" x14ac:dyDescent="0.3">
      <c r="B14" s="3"/>
      <c r="C14" s="1"/>
      <c r="D14" s="1"/>
    </row>
    <row r="16" spans="1:10" x14ac:dyDescent="0.3">
      <c r="B16" s="58"/>
      <c r="C16" s="2"/>
      <c r="D16" s="1"/>
    </row>
    <row r="17" spans="2:4" x14ac:dyDescent="0.3">
      <c r="B17" s="3"/>
      <c r="C17" s="57"/>
      <c r="D17" s="1"/>
    </row>
    <row r="18" spans="2:4" x14ac:dyDescent="0.3">
      <c r="B18" s="3"/>
      <c r="C18" s="60"/>
      <c r="D18" s="1"/>
    </row>
    <row r="19" spans="2:4" x14ac:dyDescent="0.3">
      <c r="B19" s="3"/>
      <c r="C19" s="59"/>
      <c r="D19" s="1"/>
    </row>
  </sheetData>
  <mergeCells count="3">
    <mergeCell ref="B2:F2"/>
    <mergeCell ref="A7:A9"/>
    <mergeCell ref="B6:F6"/>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43"/>
  <sheetViews>
    <sheetView showGridLines="0" topLeftCell="A18" workbookViewId="0">
      <selection activeCell="D31" sqref="D31"/>
    </sheetView>
  </sheetViews>
  <sheetFormatPr defaultColWidth="11.5546875" defaultRowHeight="13.2" x14ac:dyDescent="0.25"/>
  <cols>
    <col min="1" max="1" width="5.88671875" customWidth="1"/>
    <col min="3" max="3" width="13.6640625" bestFit="1" customWidth="1"/>
    <col min="4" max="4" width="28.21875" customWidth="1"/>
    <col min="5" max="8" width="14.88671875" bestFit="1" customWidth="1"/>
  </cols>
  <sheetData>
    <row r="2" spans="1:13" ht="13.8" x14ac:dyDescent="0.3">
      <c r="B2" s="151" t="s">
        <v>24</v>
      </c>
      <c r="C2" s="152"/>
      <c r="D2" s="152"/>
      <c r="E2" s="152"/>
      <c r="F2" s="152"/>
      <c r="G2" s="152"/>
      <c r="H2" s="152"/>
      <c r="I2" s="152"/>
      <c r="J2" s="152"/>
      <c r="K2" s="152"/>
      <c r="L2" s="152"/>
      <c r="M2" s="152"/>
    </row>
    <row r="4" spans="1:13" ht="27.6" x14ac:dyDescent="0.3">
      <c r="A4" s="4"/>
      <c r="B4" s="98" t="s">
        <v>48</v>
      </c>
      <c r="C4" s="99">
        <f>+'FLUJO DE CAJA'!C8</f>
        <v>0.111</v>
      </c>
    </row>
    <row r="5" spans="1:13" ht="13.8" x14ac:dyDescent="0.3">
      <c r="A5" s="4"/>
      <c r="B5" s="41" t="s">
        <v>27</v>
      </c>
      <c r="C5" s="14">
        <f>+'FLUJO DE CAJA'!C17</f>
        <v>2016</v>
      </c>
      <c r="D5" s="14">
        <f>+'FLUJO DE CAJA'!D17</f>
        <v>2017</v>
      </c>
      <c r="E5" s="14">
        <f>+'FLUJO DE CAJA'!E17</f>
        <v>2018</v>
      </c>
      <c r="F5" s="14">
        <f>+'FLUJO DE CAJA'!F17</f>
        <v>2019</v>
      </c>
      <c r="G5" s="14">
        <f>+'FLUJO DE CAJA'!G17</f>
        <v>2020</v>
      </c>
      <c r="H5" s="14">
        <f>+'FLUJO DE CAJA'!H17</f>
        <v>2021</v>
      </c>
      <c r="I5" s="14">
        <f>+'FLUJO DE CAJA'!I17</f>
        <v>2022</v>
      </c>
      <c r="J5" s="14">
        <f>+'FLUJO DE CAJA'!J17</f>
        <v>2023</v>
      </c>
      <c r="K5" s="14">
        <f>+'FLUJO DE CAJA'!K17</f>
        <v>2024</v>
      </c>
      <c r="L5" s="14">
        <f>+'FLUJO DE CAJA'!L17</f>
        <v>2025</v>
      </c>
      <c r="M5" s="14">
        <f>+'FLUJO DE CAJA'!M17</f>
        <v>2026</v>
      </c>
    </row>
    <row r="6" spans="1:13" ht="13.8" x14ac:dyDescent="0.3">
      <c r="A6" s="4"/>
      <c r="B6" s="88"/>
      <c r="C6" s="89">
        <f>+'FLUJO DE CAJA'!C18</f>
        <v>0</v>
      </c>
      <c r="D6" s="89">
        <f>+'FLUJO DE CAJA'!D18</f>
        <v>0</v>
      </c>
      <c r="E6" s="89">
        <f>+'FLUJO DE CAJA'!E18</f>
        <v>1</v>
      </c>
      <c r="F6" s="89">
        <f>+'FLUJO DE CAJA'!F18</f>
        <v>2</v>
      </c>
      <c r="G6" s="89">
        <f>+'FLUJO DE CAJA'!G18</f>
        <v>3</v>
      </c>
      <c r="H6" s="89">
        <f>+'FLUJO DE CAJA'!H18</f>
        <v>4</v>
      </c>
      <c r="I6" s="89">
        <f>+'FLUJO DE CAJA'!I18</f>
        <v>5</v>
      </c>
      <c r="J6" s="89">
        <f>+'FLUJO DE CAJA'!J18</f>
        <v>6</v>
      </c>
      <c r="K6" s="89">
        <f>+'FLUJO DE CAJA'!K18</f>
        <v>7</v>
      </c>
      <c r="L6" s="89">
        <f>+'FLUJO DE CAJA'!L18</f>
        <v>8</v>
      </c>
      <c r="M6" s="89">
        <f>+'FLUJO DE CAJA'!M18</f>
        <v>9</v>
      </c>
    </row>
    <row r="7" spans="1:13" ht="13.8" x14ac:dyDescent="0.3">
      <c r="A7" s="4"/>
      <c r="B7" s="4"/>
      <c r="C7" s="4"/>
      <c r="D7" s="4"/>
      <c r="E7" s="20"/>
      <c r="F7" s="20"/>
      <c r="G7" s="20"/>
      <c r="H7" s="20"/>
      <c r="I7" s="20"/>
      <c r="J7" s="20"/>
      <c r="K7" s="4"/>
      <c r="L7" s="4"/>
      <c r="M7" s="4"/>
    </row>
    <row r="8" spans="1:13" ht="13.8" x14ac:dyDescent="0.3">
      <c r="A8" s="4"/>
      <c r="B8" s="90" t="s">
        <v>40</v>
      </c>
      <c r="C8" s="30"/>
      <c r="D8" s="30"/>
      <c r="E8" s="30"/>
      <c r="F8" s="30"/>
      <c r="G8" s="30"/>
      <c r="H8" s="30"/>
      <c r="I8" s="30"/>
      <c r="J8" s="30"/>
      <c r="K8" s="30"/>
      <c r="L8" s="30"/>
      <c r="M8" s="31"/>
    </row>
    <row r="9" spans="1:13" ht="13.8" x14ac:dyDescent="0.3">
      <c r="A9" s="4"/>
      <c r="B9" s="44" t="s">
        <v>37</v>
      </c>
      <c r="C9" s="21">
        <f>+'FLUJO DE CAJA'!C34</f>
        <v>0</v>
      </c>
      <c r="D9" s="24">
        <f>('FLUJO DE CAJA'!D34/(1+$C$4)^D$6)</f>
        <v>226300000000</v>
      </c>
      <c r="E9" s="24">
        <f>('FLUJO DE CAJA'!E34/(1+$C$4)^E$6)</f>
        <v>203690369036.90369</v>
      </c>
      <c r="F9" s="24">
        <f>('FLUJO DE CAJA'!F34/(1+$C$4)^F$6)</f>
        <v>183339666099.8233</v>
      </c>
      <c r="G9" s="24">
        <f>('FLUJO DE CAJA'!G34/(1+$C$4)^G$6)</f>
        <v>165022201710.01199</v>
      </c>
      <c r="H9" s="24">
        <f>('FLUJO DE CAJA'!H34/(1+$C$4)^H$6)</f>
        <v>148534835022.51303</v>
      </c>
      <c r="I9" s="24">
        <f>('FLUJO DE CAJA'!I34/(1+$C$4)^I$6)</f>
        <v>0</v>
      </c>
      <c r="J9" s="24">
        <f>('FLUJO DE CAJA'!J34/(1+$C$4)^J$6)</f>
        <v>0</v>
      </c>
      <c r="K9" s="24">
        <f>('FLUJO DE CAJA'!K34/(1+$C$4)^K$6)</f>
        <v>0</v>
      </c>
      <c r="L9" s="24">
        <f>('FLUJO DE CAJA'!L34/(1+$C$4)^L$6)</f>
        <v>0</v>
      </c>
      <c r="M9" s="45">
        <f>('FLUJO DE CAJA'!M34/(1+$C$4)^M$6)</f>
        <v>0</v>
      </c>
    </row>
    <row r="10" spans="1:13" ht="13.8" x14ac:dyDescent="0.3">
      <c r="A10" s="4"/>
      <c r="B10" s="80"/>
      <c r="C10" s="81" t="s">
        <v>31</v>
      </c>
      <c r="D10" s="82" t="s">
        <v>47</v>
      </c>
      <c r="E10" s="83"/>
      <c r="F10" s="83"/>
      <c r="G10" s="83"/>
      <c r="H10" s="83"/>
      <c r="I10" s="83"/>
      <c r="J10" s="83"/>
      <c r="K10" s="83"/>
      <c r="L10" s="83"/>
      <c r="M10" s="84"/>
    </row>
    <row r="11" spans="1:13" ht="13.8" x14ac:dyDescent="0.3">
      <c r="A11" s="4"/>
      <c r="B11" s="79" t="s">
        <v>29</v>
      </c>
      <c r="C11" s="61">
        <f>+SUM(D9:M9)</f>
        <v>926887071869.25208</v>
      </c>
      <c r="D11" s="91">
        <f>+C11/'FLUJO DE CAJA'!$D$12</f>
        <v>298995829.63524258</v>
      </c>
      <c r="E11" s="78"/>
      <c r="F11" s="22"/>
      <c r="G11" s="22"/>
      <c r="H11" s="22"/>
      <c r="I11" s="22"/>
      <c r="J11" s="22"/>
      <c r="K11" s="22"/>
      <c r="L11" s="22"/>
      <c r="M11" s="22"/>
    </row>
    <row r="12" spans="1:13" ht="13.8" x14ac:dyDescent="0.3">
      <c r="A12" s="4"/>
      <c r="B12" s="4"/>
      <c r="C12" s="20"/>
      <c r="D12" s="20"/>
      <c r="E12" s="20"/>
      <c r="F12" s="20"/>
      <c r="G12" s="20"/>
      <c r="H12" s="20"/>
      <c r="I12" s="20"/>
      <c r="J12" s="20"/>
      <c r="K12" s="20"/>
      <c r="L12" s="20"/>
      <c r="M12" s="20"/>
    </row>
    <row r="13" spans="1:13" ht="13.8" x14ac:dyDescent="0.3">
      <c r="A13" s="4"/>
      <c r="B13" s="90" t="s">
        <v>3</v>
      </c>
      <c r="C13" s="30"/>
      <c r="D13" s="30"/>
      <c r="E13" s="30"/>
      <c r="F13" s="30"/>
      <c r="G13" s="30"/>
      <c r="H13" s="30"/>
      <c r="I13" s="30"/>
      <c r="J13" s="30"/>
      <c r="K13" s="30"/>
      <c r="L13" s="30"/>
      <c r="M13" s="31"/>
    </row>
    <row r="14" spans="1:13" ht="13.8" x14ac:dyDescent="0.3">
      <c r="A14" s="4"/>
      <c r="B14" s="44" t="s">
        <v>29</v>
      </c>
      <c r="C14" s="21">
        <f>+'FLUJO DE CAJA'!C57</f>
        <v>0</v>
      </c>
      <c r="D14" s="24">
        <f>('FLUJO DE CAJA'!D57/(1+$C$4)^D$6)</f>
        <v>226597885000</v>
      </c>
      <c r="E14" s="24">
        <f>('FLUJO DE CAJA'!E57/(1+$C$4)^E$6)</f>
        <v>206946349774.97751</v>
      </c>
      <c r="F14" s="24">
        <f>('FLUJO DE CAJA'!F57/(1+$C$4)^F$6)</f>
        <v>184276945948.42023</v>
      </c>
      <c r="G14" s="24">
        <f>('FLUJO DE CAJA'!G57/(1+$C$4)^G$6)</f>
        <v>164051699068.33359</v>
      </c>
      <c r="H14" s="24">
        <f>('FLUJO DE CAJA'!H57/(1+$C$4)^H$6)</f>
        <v>143979101634.48358</v>
      </c>
      <c r="I14" s="24">
        <f>('FLUJO DE CAJA'!I57/(1+$C$4)^I$6)</f>
        <v>0</v>
      </c>
      <c r="J14" s="24">
        <f>('FLUJO DE CAJA'!J57/(1+$C$4)^J$6)</f>
        <v>0</v>
      </c>
      <c r="K14" s="24">
        <f>('FLUJO DE CAJA'!K57/(1+$C$4)^K$6)</f>
        <v>0</v>
      </c>
      <c r="L14" s="24">
        <f>('FLUJO DE CAJA'!L57/(1+$C$4)^L$6)</f>
        <v>0</v>
      </c>
      <c r="M14" s="45">
        <f>('FLUJO DE CAJA'!M57/(1+$C$4)^M$6)</f>
        <v>0</v>
      </c>
    </row>
    <row r="15" spans="1:13" ht="13.8" x14ac:dyDescent="0.3">
      <c r="A15" s="4"/>
      <c r="B15" s="80"/>
      <c r="C15" s="81" t="s">
        <v>31</v>
      </c>
      <c r="D15" s="82" t="s">
        <v>47</v>
      </c>
      <c r="E15" s="83"/>
      <c r="F15" s="83"/>
      <c r="G15" s="83"/>
      <c r="H15" s="83"/>
      <c r="I15" s="83"/>
      <c r="J15" s="83"/>
      <c r="K15" s="83"/>
      <c r="L15" s="83"/>
      <c r="M15" s="84"/>
    </row>
    <row r="16" spans="1:13" ht="13.8" x14ac:dyDescent="0.3">
      <c r="A16" s="4"/>
      <c r="B16" s="79" t="s">
        <v>29</v>
      </c>
      <c r="C16" s="61">
        <f>+SUM(D14:M14)</f>
        <v>925851981426.21484</v>
      </c>
      <c r="D16" s="91">
        <f>+C16/'FLUJO DE CAJA'!$D$12</f>
        <v>298661929.49232739</v>
      </c>
      <c r="E16" s="78"/>
      <c r="F16" s="22"/>
      <c r="G16" s="22"/>
      <c r="H16" s="22"/>
      <c r="I16" s="22"/>
      <c r="J16" s="22"/>
      <c r="K16" s="22"/>
      <c r="L16" s="22"/>
      <c r="M16" s="22"/>
    </row>
    <row r="17" spans="1:17" ht="13.8" x14ac:dyDescent="0.3">
      <c r="A17" s="27"/>
      <c r="B17" s="26"/>
      <c r="C17" s="23"/>
      <c r="D17" s="23"/>
      <c r="E17" s="23"/>
      <c r="F17" s="23"/>
      <c r="G17" s="23"/>
      <c r="H17" s="23"/>
      <c r="I17" s="23"/>
      <c r="J17" s="23"/>
      <c r="K17" s="23"/>
      <c r="L17" s="23"/>
      <c r="M17" s="23"/>
    </row>
    <row r="18" spans="1:17" ht="13.8" x14ac:dyDescent="0.3">
      <c r="A18" s="27"/>
      <c r="B18" s="90" t="s">
        <v>43</v>
      </c>
      <c r="C18" s="30">
        <f>+C5</f>
        <v>2016</v>
      </c>
      <c r="D18" s="30">
        <f t="shared" ref="D18:M18" si="0">+D5</f>
        <v>2017</v>
      </c>
      <c r="E18" s="30">
        <f t="shared" si="0"/>
        <v>2018</v>
      </c>
      <c r="F18" s="30">
        <f t="shared" si="0"/>
        <v>2019</v>
      </c>
      <c r="G18" s="30">
        <f t="shared" si="0"/>
        <v>2020</v>
      </c>
      <c r="H18" s="30">
        <f t="shared" si="0"/>
        <v>2021</v>
      </c>
      <c r="I18" s="30">
        <f t="shared" si="0"/>
        <v>2022</v>
      </c>
      <c r="J18" s="30">
        <f t="shared" si="0"/>
        <v>2023</v>
      </c>
      <c r="K18" s="30">
        <f t="shared" si="0"/>
        <v>2024</v>
      </c>
      <c r="L18" s="30">
        <f t="shared" si="0"/>
        <v>2025</v>
      </c>
      <c r="M18" s="31">
        <f t="shared" si="0"/>
        <v>2026</v>
      </c>
    </row>
    <row r="19" spans="1:17" ht="13.8" x14ac:dyDescent="0.3">
      <c r="A19" s="27"/>
      <c r="B19" s="104" t="s">
        <v>29</v>
      </c>
      <c r="C19" s="105">
        <f>+C9-C14</f>
        <v>0</v>
      </c>
      <c r="D19" s="105">
        <f>+D9-D14</f>
        <v>-297885000</v>
      </c>
      <c r="E19" s="106">
        <f>+E9-E14</f>
        <v>-3255980738.073822</v>
      </c>
      <c r="F19" s="106">
        <f t="shared" ref="F19:M19" si="1">+F9-F14</f>
        <v>-937279848.59692383</v>
      </c>
      <c r="G19" s="106">
        <f t="shared" si="1"/>
        <v>970502641.67840576</v>
      </c>
      <c r="H19" s="106">
        <f t="shared" si="1"/>
        <v>4555733388.0294495</v>
      </c>
      <c r="I19" s="106">
        <f t="shared" si="1"/>
        <v>0</v>
      </c>
      <c r="J19" s="106">
        <f t="shared" si="1"/>
        <v>0</v>
      </c>
      <c r="K19" s="106">
        <f t="shared" si="1"/>
        <v>0</v>
      </c>
      <c r="L19" s="106">
        <f t="shared" si="1"/>
        <v>0</v>
      </c>
      <c r="M19" s="107">
        <f t="shared" si="1"/>
        <v>0</v>
      </c>
    </row>
    <row r="20" spans="1:17" ht="29.25" customHeight="1" x14ac:dyDescent="0.3">
      <c r="A20" s="27"/>
      <c r="B20" s="111" t="s">
        <v>51</v>
      </c>
      <c r="C20" s="108"/>
      <c r="D20" s="108">
        <f>+D19</f>
        <v>-297885000</v>
      </c>
      <c r="E20" s="109">
        <f>+E19+D20</f>
        <v>-3553865738.073822</v>
      </c>
      <c r="F20" s="109">
        <f>+F19+E20</f>
        <v>-4491145586.6707458</v>
      </c>
      <c r="G20" s="109">
        <f>+G19+F20</f>
        <v>-3520642944.9923401</v>
      </c>
      <c r="H20" s="109">
        <f>+H19+G20</f>
        <v>1035090443.0371094</v>
      </c>
      <c r="I20" s="109"/>
      <c r="J20" s="109"/>
      <c r="K20" s="109"/>
      <c r="L20" s="109"/>
      <c r="M20" s="110"/>
    </row>
    <row r="21" spans="1:17" ht="13.8" x14ac:dyDescent="0.3">
      <c r="A21" s="27"/>
      <c r="B21" s="26"/>
      <c r="C21" s="23"/>
      <c r="D21" s="23"/>
      <c r="E21" s="22"/>
      <c r="F21" s="22"/>
      <c r="G21" s="22"/>
      <c r="H21" s="22"/>
      <c r="I21" s="22"/>
      <c r="J21" s="22"/>
      <c r="K21" s="22"/>
      <c r="L21" s="22"/>
      <c r="M21" s="22"/>
    </row>
    <row r="22" spans="1:17" ht="13.8" x14ac:dyDescent="0.3">
      <c r="A22" s="4"/>
      <c r="B22" s="155" t="s">
        <v>17</v>
      </c>
      <c r="C22" s="94" t="s">
        <v>31</v>
      </c>
      <c r="D22" s="95" t="s">
        <v>47</v>
      </c>
      <c r="E22" s="7"/>
      <c r="F22" s="7"/>
      <c r="G22" s="7"/>
      <c r="H22" s="7"/>
      <c r="I22" s="7"/>
      <c r="J22" s="7"/>
      <c r="K22" s="7"/>
      <c r="L22" s="7"/>
      <c r="M22" s="7"/>
    </row>
    <row r="23" spans="1:17" ht="13.8" x14ac:dyDescent="0.3">
      <c r="A23" s="4"/>
      <c r="B23" s="156"/>
      <c r="C23" s="92">
        <f>+'FLUJO DE CAJA'!D40</f>
        <v>297885000</v>
      </c>
      <c r="D23" s="93">
        <f>+C23/'FLUJO DE CAJA'!$D$12</f>
        <v>96091.93548387097</v>
      </c>
      <c r="E23" s="78"/>
      <c r="F23" s="22"/>
      <c r="G23" s="22"/>
      <c r="H23" s="22"/>
      <c r="I23" s="22"/>
      <c r="J23" s="22"/>
      <c r="K23" s="22"/>
      <c r="L23" s="22"/>
      <c r="M23" s="22"/>
    </row>
    <row r="24" spans="1:17" ht="13.8" x14ac:dyDescent="0.3">
      <c r="A24" s="27"/>
      <c r="B24" s="26"/>
      <c r="C24" s="23"/>
      <c r="D24" s="23"/>
      <c r="E24" s="22"/>
      <c r="F24" s="22"/>
      <c r="G24" s="22"/>
      <c r="H24" s="22"/>
      <c r="I24" s="22"/>
      <c r="J24" s="22"/>
      <c r="K24" s="22"/>
      <c r="L24" s="22"/>
      <c r="M24" s="22"/>
    </row>
    <row r="25" spans="1:17" ht="13.8" x14ac:dyDescent="0.3">
      <c r="A25" s="4"/>
      <c r="B25" s="153" t="s">
        <v>30</v>
      </c>
      <c r="C25" s="94" t="s">
        <v>31</v>
      </c>
      <c r="D25" s="95" t="s">
        <v>47</v>
      </c>
      <c r="E25" s="7"/>
      <c r="F25" s="7"/>
      <c r="G25" s="7"/>
      <c r="H25" s="7"/>
      <c r="I25" s="7"/>
      <c r="J25" s="7"/>
      <c r="K25" s="7"/>
      <c r="L25" s="7"/>
      <c r="M25" s="7"/>
      <c r="N25" s="7"/>
      <c r="O25" s="7"/>
      <c r="P25" s="7"/>
      <c r="Q25" s="7"/>
    </row>
    <row r="26" spans="1:17" ht="13.8" x14ac:dyDescent="0.3">
      <c r="A26" s="4"/>
      <c r="B26" s="154"/>
      <c r="C26" s="92">
        <f>+C11-C16</f>
        <v>1035090443.0372314</v>
      </c>
      <c r="D26" s="93">
        <f>+C26/'FLUJO DE CAJA'!$D$12</f>
        <v>333900.14291523595</v>
      </c>
      <c r="E26" s="78"/>
      <c r="F26" s="78"/>
      <c r="G26" s="78"/>
      <c r="H26" s="78"/>
      <c r="I26" s="78"/>
      <c r="J26" s="78"/>
      <c r="K26" s="78"/>
      <c r="L26" s="78"/>
      <c r="M26" s="78"/>
      <c r="N26" s="78"/>
      <c r="O26" s="78"/>
      <c r="P26" s="78"/>
      <c r="Q26" s="78"/>
    </row>
    <row r="27" spans="1:17" ht="13.8" x14ac:dyDescent="0.3">
      <c r="A27" s="4"/>
      <c r="B27" s="4"/>
      <c r="C27" s="56"/>
      <c r="D27" s="4"/>
      <c r="E27" s="7"/>
      <c r="F27" s="7"/>
      <c r="G27" s="7"/>
      <c r="H27" s="7"/>
      <c r="I27" s="7"/>
      <c r="J27" s="7"/>
      <c r="K27" s="7"/>
      <c r="L27" s="7"/>
      <c r="M27" s="7"/>
      <c r="N27" s="7"/>
      <c r="O27" s="7"/>
      <c r="P27" s="7"/>
      <c r="Q27" s="7"/>
    </row>
    <row r="28" spans="1:17" ht="41.4" x14ac:dyDescent="0.3">
      <c r="A28" s="4"/>
      <c r="B28" s="96" t="s">
        <v>39</v>
      </c>
      <c r="C28" s="97">
        <f>+(C11-C16)/C23</f>
        <v>3.4747988083899206</v>
      </c>
      <c r="D28" s="112" t="str">
        <f>+IF(C28&gt;1,"SE PUEDE ACEPTAR EL PROYECTO","NO SE DEBE ACEPTAR EL PROYECTO")</f>
        <v>SE PUEDE ACEPTAR EL PROYECTO</v>
      </c>
      <c r="E28" s="78"/>
      <c r="F28" s="78"/>
      <c r="G28" s="78"/>
      <c r="H28" s="78"/>
      <c r="I28" s="78"/>
      <c r="J28" s="78"/>
      <c r="K28" s="78"/>
      <c r="L28" s="78"/>
      <c r="M28" s="78"/>
      <c r="N28" s="78"/>
      <c r="O28" s="78"/>
      <c r="P28" s="78"/>
      <c r="Q28" s="78"/>
    </row>
    <row r="29" spans="1:17" ht="13.8" x14ac:dyDescent="0.3">
      <c r="A29" s="4"/>
      <c r="B29" s="4"/>
      <c r="C29" s="4"/>
      <c r="D29" s="4"/>
      <c r="E29" s="4"/>
      <c r="F29" s="4"/>
      <c r="G29" s="4"/>
      <c r="H29" s="4"/>
      <c r="I29" s="4"/>
      <c r="J29" s="4"/>
      <c r="K29" s="4"/>
      <c r="L29" s="4"/>
      <c r="M29" s="4"/>
    </row>
    <row r="30" spans="1:17" ht="13.8" x14ac:dyDescent="0.3">
      <c r="A30" s="4"/>
      <c r="B30" s="4"/>
      <c r="C30" s="4"/>
      <c r="D30" s="4"/>
      <c r="E30" s="4"/>
      <c r="F30" s="4"/>
      <c r="G30" s="4"/>
      <c r="H30" s="4"/>
      <c r="I30" s="4"/>
      <c r="J30" s="4"/>
      <c r="K30" s="4"/>
      <c r="L30" s="4"/>
      <c r="M30" s="4"/>
    </row>
    <row r="31" spans="1:17" ht="13.8" x14ac:dyDescent="0.3">
      <c r="A31" s="4"/>
      <c r="B31" s="4"/>
      <c r="C31" s="4"/>
      <c r="D31" s="4"/>
      <c r="E31" s="4"/>
      <c r="F31" s="4"/>
      <c r="G31" s="4"/>
      <c r="H31" s="4"/>
      <c r="I31" s="4"/>
      <c r="J31" s="4"/>
      <c r="K31" s="4"/>
      <c r="L31" s="4"/>
      <c r="M31" s="4"/>
    </row>
    <row r="32" spans="1:17" ht="13.8" x14ac:dyDescent="0.3">
      <c r="A32" s="4"/>
      <c r="B32" s="4"/>
      <c r="C32" s="4"/>
      <c r="D32" s="4"/>
      <c r="E32" s="4"/>
      <c r="F32" s="4"/>
      <c r="G32" s="4"/>
      <c r="H32" s="4"/>
      <c r="I32" s="4"/>
      <c r="J32" s="4"/>
      <c r="K32" s="4"/>
      <c r="L32" s="4"/>
      <c r="M32" s="4"/>
    </row>
    <row r="33" spans="1:13" ht="13.8" x14ac:dyDescent="0.3">
      <c r="A33" s="4"/>
      <c r="B33" s="4"/>
      <c r="C33" s="4"/>
      <c r="D33" s="4"/>
      <c r="E33" s="4"/>
      <c r="F33" s="4"/>
      <c r="G33" s="4"/>
      <c r="H33" s="4"/>
      <c r="I33" s="4"/>
      <c r="J33" s="4"/>
      <c r="K33" s="4"/>
      <c r="L33" s="4"/>
      <c r="M33" s="4"/>
    </row>
    <row r="34" spans="1:13" ht="13.8" x14ac:dyDescent="0.3">
      <c r="A34" s="4"/>
      <c r="B34" s="4"/>
      <c r="C34" s="4"/>
      <c r="D34" s="4"/>
      <c r="E34" s="4"/>
      <c r="F34" s="4"/>
      <c r="G34" s="4"/>
      <c r="H34" s="4"/>
      <c r="I34" s="4"/>
      <c r="J34" s="4"/>
      <c r="K34" s="4"/>
      <c r="L34" s="4"/>
      <c r="M34" s="4"/>
    </row>
    <row r="35" spans="1:13" ht="13.8" x14ac:dyDescent="0.3">
      <c r="A35" s="4"/>
      <c r="B35" s="4"/>
      <c r="C35" s="4"/>
      <c r="D35" s="4"/>
      <c r="E35" s="4"/>
      <c r="F35" s="4"/>
      <c r="G35" s="4"/>
      <c r="H35" s="4"/>
      <c r="I35" s="4"/>
      <c r="J35" s="4"/>
      <c r="K35" s="4"/>
      <c r="L35" s="4"/>
      <c r="M35" s="4"/>
    </row>
    <row r="36" spans="1:13" ht="13.8" x14ac:dyDescent="0.3">
      <c r="A36" s="4"/>
      <c r="B36" s="4"/>
      <c r="C36" s="4"/>
      <c r="D36" s="4"/>
      <c r="E36" s="4"/>
      <c r="F36" s="4"/>
      <c r="G36" s="4"/>
      <c r="H36" s="4"/>
      <c r="I36" s="4"/>
      <c r="J36" s="4"/>
      <c r="K36" s="4"/>
      <c r="L36" s="4"/>
      <c r="M36" s="4"/>
    </row>
    <row r="37" spans="1:13" ht="13.8" x14ac:dyDescent="0.3">
      <c r="A37" s="4"/>
      <c r="B37" s="4"/>
      <c r="C37" s="4"/>
      <c r="D37" s="4"/>
      <c r="E37" s="4"/>
      <c r="F37" s="4"/>
      <c r="G37" s="4"/>
      <c r="H37" s="4"/>
      <c r="I37" s="4"/>
      <c r="J37" s="4"/>
      <c r="K37" s="4"/>
      <c r="L37" s="4"/>
      <c r="M37" s="4"/>
    </row>
    <row r="38" spans="1:13" ht="13.8" x14ac:dyDescent="0.3">
      <c r="A38" s="4"/>
      <c r="B38" s="4"/>
      <c r="C38" s="4"/>
      <c r="D38" s="4"/>
      <c r="E38" s="4"/>
      <c r="F38" s="4"/>
      <c r="G38" s="4"/>
      <c r="H38" s="4"/>
      <c r="I38" s="4"/>
      <c r="J38" s="4"/>
      <c r="K38" s="4"/>
      <c r="L38" s="4"/>
      <c r="M38" s="4"/>
    </row>
    <row r="39" spans="1:13" ht="13.8" x14ac:dyDescent="0.3">
      <c r="A39" s="4"/>
      <c r="B39" s="4"/>
      <c r="C39" s="4"/>
      <c r="D39" s="4"/>
      <c r="E39" s="4"/>
      <c r="F39" s="4"/>
      <c r="G39" s="4"/>
      <c r="H39" s="4"/>
      <c r="I39" s="4"/>
      <c r="J39" s="4"/>
      <c r="K39" s="4"/>
      <c r="L39" s="4"/>
      <c r="M39" s="4"/>
    </row>
    <row r="40" spans="1:13" ht="13.8" x14ac:dyDescent="0.3">
      <c r="A40" s="4"/>
      <c r="B40" s="4"/>
      <c r="C40" s="4"/>
      <c r="D40" s="4"/>
      <c r="E40" s="4"/>
      <c r="F40" s="4"/>
      <c r="G40" s="4"/>
      <c r="H40" s="4"/>
      <c r="I40" s="4"/>
      <c r="J40" s="4"/>
      <c r="K40" s="4"/>
      <c r="L40" s="4"/>
      <c r="M40" s="4"/>
    </row>
    <row r="41" spans="1:13" ht="13.8" x14ac:dyDescent="0.3">
      <c r="A41" s="4"/>
      <c r="B41" s="4"/>
      <c r="C41" s="4"/>
      <c r="D41" s="4"/>
      <c r="E41" s="4"/>
      <c r="F41" s="4"/>
      <c r="G41" s="4"/>
      <c r="H41" s="4"/>
      <c r="I41" s="4"/>
      <c r="J41" s="4"/>
      <c r="K41" s="4"/>
      <c r="L41" s="4"/>
      <c r="M41" s="4"/>
    </row>
    <row r="42" spans="1:13" ht="13.8" x14ac:dyDescent="0.3">
      <c r="A42" s="4"/>
      <c r="B42" s="4"/>
      <c r="C42" s="4"/>
      <c r="D42" s="4"/>
      <c r="E42" s="4"/>
      <c r="F42" s="4"/>
      <c r="G42" s="4"/>
      <c r="H42" s="4"/>
      <c r="I42" s="4"/>
      <c r="J42" s="4"/>
      <c r="K42" s="4"/>
      <c r="L42" s="4"/>
      <c r="M42" s="4"/>
    </row>
    <row r="43" spans="1:13" ht="13.8" x14ac:dyDescent="0.3">
      <c r="A43" s="4"/>
      <c r="B43" s="4"/>
      <c r="C43" s="4"/>
      <c r="D43" s="4"/>
      <c r="E43" s="4"/>
      <c r="F43" s="4"/>
      <c r="G43" s="4"/>
      <c r="H43" s="4"/>
      <c r="I43" s="4"/>
      <c r="J43" s="4"/>
      <c r="K43" s="4"/>
      <c r="L43" s="4"/>
      <c r="M43" s="4"/>
    </row>
  </sheetData>
  <mergeCells count="3">
    <mergeCell ref="B2:M2"/>
    <mergeCell ref="B25:B26"/>
    <mergeCell ref="B22:B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FLUJO DE CAJA</vt:lpstr>
      <vt:lpstr>Inversion</vt:lpstr>
      <vt:lpstr>Calculo Riesgos y Costos</vt:lpstr>
      <vt:lpstr>EVALUACION FINANCIERA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Maria Chaparro Palomar (AB PROYECTOS S.A)</dc:creator>
  <cp:lastModifiedBy>Cortes, Laura A.</cp:lastModifiedBy>
  <cp:lastPrinted>2016-08-18T02:40:22Z</cp:lastPrinted>
  <dcterms:created xsi:type="dcterms:W3CDTF">2012-08-14T19:50:03Z</dcterms:created>
  <dcterms:modified xsi:type="dcterms:W3CDTF">2020-05-27T02:39:06Z</dcterms:modified>
</cp:coreProperties>
</file>