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uaz\Desktop\"/>
    </mc:Choice>
  </mc:AlternateContent>
  <bookViews>
    <workbookView xWindow="0" yWindow="0" windowWidth="28800" windowHeight="12300" tabRatio="449" activeTab="2"/>
  </bookViews>
  <sheets>
    <sheet name="Expense Report" sheetId="1" r:id="rId1"/>
    <sheet name="Affecting Factors" sheetId="2" state="hidden" r:id="rId2"/>
    <sheet name="Balance" sheetId="5" r:id="rId3"/>
    <sheet name="Phone Expense" sheetId="6" r:id="rId4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5" l="1"/>
  <c r="E2" i="5"/>
  <c r="E5" i="5"/>
  <c r="E3" i="5"/>
  <c r="B3" i="5"/>
  <c r="B5" i="5"/>
  <c r="B5" i="1" l="1"/>
  <c r="D13" i="6"/>
  <c r="F10" i="6" l="1"/>
  <c r="H10" i="6"/>
  <c r="D10" i="6"/>
  <c r="H18" i="5" l="1"/>
  <c r="H19" i="5" s="1"/>
  <c r="H17" i="5"/>
  <c r="B12" i="5" l="1"/>
  <c r="I8" i="5" l="1"/>
  <c r="I9" i="5" s="1"/>
  <c r="H7" i="5" l="1"/>
  <c r="H9" i="5" s="1"/>
  <c r="E7" i="5" l="1"/>
  <c r="D11" i="5" l="1"/>
  <c r="C2" i="2"/>
  <c r="G2" i="2"/>
  <c r="C3" i="2"/>
  <c r="G3" i="2"/>
  <c r="C4" i="2"/>
  <c r="G4" i="2"/>
  <c r="C5" i="2"/>
  <c r="G5" i="2"/>
  <c r="C6" i="2"/>
  <c r="G6" i="2"/>
  <c r="C7" i="2"/>
  <c r="G7" i="2"/>
  <c r="C8" i="2"/>
  <c r="G8" i="2"/>
  <c r="C9" i="2"/>
  <c r="G9" i="2"/>
  <c r="C10" i="2"/>
  <c r="G10" i="2"/>
  <c r="C11" i="2"/>
  <c r="G11" i="2"/>
  <c r="C12" i="2"/>
  <c r="G12" i="2"/>
  <c r="G13" i="2"/>
  <c r="G14" i="2"/>
  <c r="G15" i="2"/>
  <c r="F2" i="2"/>
  <c r="F3" i="2"/>
  <c r="F4" i="2"/>
  <c r="F5" i="2"/>
  <c r="F6" i="2"/>
  <c r="F7" i="2"/>
  <c r="F8" i="2"/>
  <c r="D17" i="2"/>
  <c r="F9" i="2"/>
  <c r="F10" i="2"/>
  <c r="F11" i="2"/>
  <c r="F12" i="2"/>
  <c r="F13" i="2"/>
  <c r="F14" i="2"/>
  <c r="F15" i="2"/>
  <c r="C17" i="2"/>
  <c r="E17" i="2"/>
  <c r="E11" i="5" l="1"/>
  <c r="B2" i="1" s="1"/>
  <c r="B10" i="1" s="1"/>
  <c r="C2" i="1" s="1"/>
  <c r="C10" i="1" s="1"/>
  <c r="D2" i="1" s="1"/>
  <c r="D10" i="1" s="1"/>
  <c r="E2" i="1" s="1"/>
  <c r="E10" i="1" s="1"/>
  <c r="F2" i="1" s="1"/>
  <c r="F10" i="1" s="1"/>
  <c r="G2" i="1" s="1"/>
  <c r="G10" i="1" s="1"/>
  <c r="H2" i="1" s="1"/>
  <c r="H10" i="1" s="1"/>
  <c r="I2" i="1" s="1"/>
  <c r="I10" i="1" s="1"/>
  <c r="J2" i="1" s="1"/>
  <c r="J10" i="1" s="1"/>
  <c r="K2" i="1" s="1"/>
  <c r="K10" i="1" s="1"/>
  <c r="L2" i="1" s="1"/>
  <c r="L10" i="1" s="1"/>
  <c r="M2" i="1" s="1"/>
  <c r="M10" i="1" s="1"/>
  <c r="N2" i="1" s="1"/>
  <c r="N10" i="1" s="1"/>
  <c r="O2" i="1" s="1"/>
  <c r="O10" i="1" s="1"/>
  <c r="P2" i="1" s="1"/>
  <c r="P10" i="1" s="1"/>
  <c r="Q2" i="1" s="1"/>
  <c r="Q10" i="1" s="1"/>
  <c r="R2" i="1" s="1"/>
  <c r="R10" i="1" s="1"/>
  <c r="S2" i="1" s="1"/>
  <c r="S10" i="1" s="1"/>
</calcChain>
</file>

<file path=xl/sharedStrings.xml><?xml version="1.0" encoding="utf-8"?>
<sst xmlns="http://schemas.openxmlformats.org/spreadsheetml/2006/main" count="78" uniqueCount="70">
  <si>
    <t>September</t>
  </si>
  <si>
    <t>October</t>
  </si>
  <si>
    <t>November</t>
  </si>
  <si>
    <t>December</t>
  </si>
  <si>
    <t>January</t>
  </si>
  <si>
    <t>Previous Amount</t>
  </si>
  <si>
    <t>Salary</t>
  </si>
  <si>
    <t>Other Income</t>
  </si>
  <si>
    <t>Housing Expenses</t>
  </si>
  <si>
    <t>Other Expenses</t>
  </si>
  <si>
    <t>Transportation Expenses</t>
  </si>
  <si>
    <t>Groceries Expensees</t>
  </si>
  <si>
    <t>Total</t>
  </si>
  <si>
    <t>Utilities + Phone Expenses</t>
  </si>
  <si>
    <t>August</t>
  </si>
  <si>
    <t>Lamis Family US?</t>
  </si>
  <si>
    <t>Muaz Family US?</t>
  </si>
  <si>
    <t>Wife Passport?</t>
  </si>
  <si>
    <t>Yusi Young?</t>
  </si>
  <si>
    <t>Scale</t>
  </si>
  <si>
    <t>Long Term Financial Stability?</t>
  </si>
  <si>
    <t>UAE stability</t>
  </si>
  <si>
    <t>Taxes coming to UAE</t>
  </si>
  <si>
    <t>Blending with the community</t>
  </si>
  <si>
    <t>Medical Health insurance Factors</t>
  </si>
  <si>
    <t>Lulu Finding a Education</t>
  </si>
  <si>
    <t>Weather Factor</t>
  </si>
  <si>
    <t>(Important) Score</t>
  </si>
  <si>
    <t>(Not Important) Score</t>
  </si>
  <si>
    <t>Ability to come back to UAE</t>
  </si>
  <si>
    <t>Moving in December</t>
  </si>
  <si>
    <t>Key Factors to Move</t>
  </si>
  <si>
    <t>happiness in current job</t>
  </si>
  <si>
    <t>Priority</t>
  </si>
  <si>
    <t>other expenses</t>
  </si>
  <si>
    <t>grocory</t>
  </si>
  <si>
    <t>utilities</t>
  </si>
  <si>
    <t>February</t>
  </si>
  <si>
    <t>March</t>
  </si>
  <si>
    <t>April</t>
  </si>
  <si>
    <t>May</t>
  </si>
  <si>
    <t>June</t>
  </si>
  <si>
    <t>July</t>
  </si>
  <si>
    <t>BoA</t>
  </si>
  <si>
    <t>With Sobhi</t>
  </si>
  <si>
    <t>Aimad</t>
  </si>
  <si>
    <t>Cash in hand</t>
  </si>
  <si>
    <t>In Bank</t>
  </si>
  <si>
    <t>Dewa</t>
  </si>
  <si>
    <t xml:space="preserve">Available </t>
  </si>
  <si>
    <t>Expenses</t>
  </si>
  <si>
    <t>DEWA + Contact Closing</t>
  </si>
  <si>
    <t>Take Home In AED</t>
  </si>
  <si>
    <t>Take Home in USD</t>
  </si>
  <si>
    <t>Insurance</t>
  </si>
  <si>
    <t>Depretiation</t>
  </si>
  <si>
    <t>Final Deprecitation</t>
  </si>
  <si>
    <t>Bank Closing</t>
  </si>
  <si>
    <t>Buyer Paid</t>
  </si>
  <si>
    <t>Car Deposit</t>
  </si>
  <si>
    <t>Car Calculation</t>
  </si>
  <si>
    <t>Total Paid</t>
  </si>
  <si>
    <t>Similar Rental</t>
  </si>
  <si>
    <t>Gain/Loss</t>
  </si>
  <si>
    <t>Anis</t>
  </si>
  <si>
    <t>Insurance Money</t>
  </si>
  <si>
    <t>13.32 GB</t>
  </si>
  <si>
    <t>USA Calculation August</t>
  </si>
  <si>
    <t>Transportation</t>
  </si>
  <si>
    <t>Mama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</si>
</sst>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AED]\ * #,##0.00_);_([$AED]\ * \(#,##0.00\);_([$AED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E25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44" fontId="0" fillId="0" borderId="1" xfId="1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44" fontId="3" fillId="3" borderId="1" xfId="0" applyNumberFormat="1" applyFont="1" applyFill="1" applyBorder="1"/>
    <xf numFmtId="0" fontId="3" fillId="3" borderId="1" xfId="0" applyFont="1" applyFill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9" fontId="0" fillId="0" borderId="0" xfId="2" applyFont="1"/>
    <xf numFmtId="0" fontId="4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9" fontId="0" fillId="7" borderId="2" xfId="2" applyFont="1" applyFill="1" applyBorder="1" applyAlignment="1">
      <alignment horizontal="center" vertical="center"/>
    </xf>
    <xf numFmtId="9" fontId="0" fillId="2" borderId="2" xfId="2" applyFont="1" applyFill="1" applyBorder="1" applyAlignment="1">
      <alignment horizontal="center" vertical="center"/>
    </xf>
    <xf numFmtId="9" fontId="0" fillId="5" borderId="2" xfId="2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10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44" fontId="0" fillId="9" borderId="1" xfId="1" applyFont="1" applyFill="1" applyBorder="1" applyAlignment="1">
      <alignment horizontal="center" vertical="center"/>
    </xf>
    <xf numFmtId="0" fontId="0" fillId="13" borderId="1" xfId="0" applyFill="1" applyBorder="1"/>
    <xf numFmtId="164" fontId="0" fillId="13" borderId="1" xfId="0" applyNumberFormat="1" applyFill="1" applyBorder="1"/>
    <xf numFmtId="0" fontId="6" fillId="0" borderId="0" xfId="0" applyFont="1"/>
    <xf numFmtId="0" fontId="0" fillId="0" borderId="0" xfId="0" applyBorder="1"/>
    <xf numFmtId="0" fontId="0" fillId="9" borderId="1" xfId="0" applyFill="1" applyBorder="1"/>
    <xf numFmtId="0" fontId="0" fillId="14" borderId="1" xfId="0" applyFill="1" applyBorder="1"/>
    <xf numFmtId="0" fontId="3" fillId="14" borderId="1" xfId="0" applyFont="1" applyFill="1" applyBorder="1"/>
    <xf numFmtId="0" fontId="3" fillId="0" borderId="1" xfId="0" applyFont="1" applyBorder="1"/>
    <xf numFmtId="0" fontId="3" fillId="9" borderId="1" xfId="0" applyFont="1" applyFill="1" applyBorder="1"/>
    <xf numFmtId="16" fontId="0" fillId="0" borderId="0" xfId="0" applyNumberFormat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00E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="150" zoomScaleNormal="150" zoomScaleSheetLayoutView="170" zoomScalePageLayoutView="200" workbookViewId="0">
      <selection activeCell="B9" sqref="B9"/>
    </sheetView>
  </sheetViews>
  <sheetFormatPr defaultColWidth="8.85546875" defaultRowHeight="15" x14ac:dyDescent="0.25"/>
  <cols>
    <col min="1" max="1" width="41" customWidth="1"/>
    <col min="2" max="6" width="11.85546875" bestFit="1" customWidth="1"/>
    <col min="7" max="7" width="12.42578125" bestFit="1" customWidth="1"/>
    <col min="8" max="15" width="11.7109375" bestFit="1" customWidth="1"/>
    <col min="16" max="19" width="12.42578125" bestFit="1" customWidth="1"/>
    <col min="20" max="33" width="11.7109375" bestFit="1" customWidth="1"/>
  </cols>
  <sheetData>
    <row r="1" spans="1:19" ht="18.75" x14ac:dyDescent="0.25">
      <c r="A1" s="9" t="s">
        <v>67</v>
      </c>
      <c r="B1" s="3" t="s">
        <v>14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14</v>
      </c>
      <c r="O1" s="3" t="s">
        <v>0</v>
      </c>
      <c r="P1" s="3" t="s">
        <v>1</v>
      </c>
      <c r="Q1" s="3" t="s">
        <v>2</v>
      </c>
      <c r="R1" s="3" t="s">
        <v>3</v>
      </c>
      <c r="S1" s="3" t="s">
        <v>4</v>
      </c>
    </row>
    <row r="2" spans="1:19" x14ac:dyDescent="0.25">
      <c r="A2" s="2" t="s">
        <v>5</v>
      </c>
      <c r="B2" s="1">
        <f>Balance!E11</f>
        <v>50832.021709633649</v>
      </c>
      <c r="C2" s="1">
        <f>B10</f>
        <v>33632.021709633649</v>
      </c>
      <c r="D2" s="1">
        <f t="shared" ref="D2" si="0">C10</f>
        <v>31232.021709633649</v>
      </c>
      <c r="E2" s="1">
        <f t="shared" ref="E2" si="1">D10</f>
        <v>28832.021709633649</v>
      </c>
      <c r="F2" s="1">
        <f t="shared" ref="F2" si="2">E10</f>
        <v>26432.021709633649</v>
      </c>
      <c r="G2" s="1">
        <f t="shared" ref="G2" si="3">F10</f>
        <v>24032.021709633649</v>
      </c>
      <c r="H2" s="1">
        <f t="shared" ref="H2" si="4">G10</f>
        <v>21632.021709633649</v>
      </c>
      <c r="I2" s="1">
        <f t="shared" ref="I2" si="5">H10</f>
        <v>19232.021709633649</v>
      </c>
      <c r="J2" s="1">
        <f t="shared" ref="J2" si="6">I10</f>
        <v>16832.021709633649</v>
      </c>
      <c r="K2" s="1">
        <f t="shared" ref="K2" si="7">J10</f>
        <v>14432.021709633649</v>
      </c>
      <c r="L2" s="1">
        <f t="shared" ref="L2" si="8">K10</f>
        <v>12032.021709633649</v>
      </c>
      <c r="M2" s="1">
        <f t="shared" ref="M2:N2" si="9">L10</f>
        <v>9632.0217096336492</v>
      </c>
      <c r="N2" s="1">
        <f t="shared" si="9"/>
        <v>7232.0217096336492</v>
      </c>
      <c r="O2" s="1">
        <f t="shared" ref="O2" si="10">N10</f>
        <v>4832.0217096336492</v>
      </c>
      <c r="P2" s="1">
        <f t="shared" ref="P2" si="11">O10</f>
        <v>2432.0217096336492</v>
      </c>
      <c r="Q2" s="1">
        <f t="shared" ref="Q2" si="12">P10</f>
        <v>32.021709633649152</v>
      </c>
      <c r="R2" s="1">
        <f t="shared" ref="R2:S2" si="13">Q10</f>
        <v>-2367.9782903663508</v>
      </c>
      <c r="S2" s="1">
        <f t="shared" si="13"/>
        <v>-4767.9782903663508</v>
      </c>
    </row>
    <row r="3" spans="1:19" x14ac:dyDescent="0.25">
      <c r="A3" s="2" t="s">
        <v>6</v>
      </c>
      <c r="B3" s="1">
        <v>1000</v>
      </c>
      <c r="C3" s="1">
        <v>1000</v>
      </c>
      <c r="D3" s="1">
        <v>1000</v>
      </c>
      <c r="E3" s="1">
        <v>1000</v>
      </c>
      <c r="F3" s="1">
        <v>1000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1000</v>
      </c>
      <c r="N3" s="1">
        <v>1000</v>
      </c>
      <c r="O3" s="1">
        <v>1000</v>
      </c>
      <c r="P3" s="1">
        <v>1000</v>
      </c>
      <c r="Q3" s="1">
        <v>1000</v>
      </c>
      <c r="R3" s="1">
        <v>1000</v>
      </c>
      <c r="S3" s="1">
        <v>1000</v>
      </c>
    </row>
    <row r="4" spans="1:19" x14ac:dyDescent="0.25">
      <c r="A4" s="2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2" t="s">
        <v>8</v>
      </c>
      <c r="B5" s="1">
        <f>1750+2000</f>
        <v>3750</v>
      </c>
      <c r="C5" s="1">
        <v>1750</v>
      </c>
      <c r="D5" s="1">
        <v>1750</v>
      </c>
      <c r="E5" s="1">
        <v>1750</v>
      </c>
      <c r="F5" s="1">
        <v>1750</v>
      </c>
      <c r="G5" s="1">
        <v>1750</v>
      </c>
      <c r="H5" s="1">
        <v>1750</v>
      </c>
      <c r="I5" s="1">
        <v>1750</v>
      </c>
      <c r="J5" s="1">
        <v>1750</v>
      </c>
      <c r="K5" s="1">
        <v>1750</v>
      </c>
      <c r="L5" s="1">
        <v>1750</v>
      </c>
      <c r="M5" s="1">
        <v>1750</v>
      </c>
      <c r="N5" s="1">
        <v>1750</v>
      </c>
      <c r="O5" s="1">
        <v>1750</v>
      </c>
      <c r="P5" s="1">
        <v>1750</v>
      </c>
      <c r="Q5" s="1">
        <v>1750</v>
      </c>
      <c r="R5" s="1">
        <v>1750</v>
      </c>
      <c r="S5" s="1">
        <v>1750</v>
      </c>
    </row>
    <row r="6" spans="1:19" x14ac:dyDescent="0.25">
      <c r="A6" s="2" t="s">
        <v>10</v>
      </c>
      <c r="B6" s="1">
        <v>9000</v>
      </c>
      <c r="C6" s="1">
        <v>400</v>
      </c>
      <c r="D6" s="1">
        <v>400</v>
      </c>
      <c r="E6" s="1">
        <v>400</v>
      </c>
      <c r="F6" s="1">
        <v>400</v>
      </c>
      <c r="G6" s="1">
        <v>400</v>
      </c>
      <c r="H6" s="1">
        <v>400</v>
      </c>
      <c r="I6" s="1">
        <v>400</v>
      </c>
      <c r="J6" s="1">
        <v>400</v>
      </c>
      <c r="K6" s="1">
        <v>400</v>
      </c>
      <c r="L6" s="1">
        <v>400</v>
      </c>
      <c r="M6" s="1">
        <v>400</v>
      </c>
      <c r="N6" s="1">
        <v>400</v>
      </c>
      <c r="O6" s="1">
        <v>400</v>
      </c>
      <c r="P6" s="1">
        <v>400</v>
      </c>
      <c r="Q6" s="1">
        <v>400</v>
      </c>
      <c r="R6" s="1">
        <v>400</v>
      </c>
      <c r="S6" s="1">
        <v>400</v>
      </c>
    </row>
    <row r="7" spans="1:19" x14ac:dyDescent="0.25">
      <c r="A7" s="2" t="s">
        <v>13</v>
      </c>
      <c r="B7" s="1">
        <v>350</v>
      </c>
      <c r="C7" s="1">
        <v>350</v>
      </c>
      <c r="D7" s="1">
        <v>350</v>
      </c>
      <c r="E7" s="1">
        <v>350</v>
      </c>
      <c r="F7" s="1">
        <v>350</v>
      </c>
      <c r="G7" s="1">
        <v>350</v>
      </c>
      <c r="H7" s="1">
        <v>350</v>
      </c>
      <c r="I7" s="1">
        <v>350</v>
      </c>
      <c r="J7" s="1">
        <v>350</v>
      </c>
      <c r="K7" s="1">
        <v>350</v>
      </c>
      <c r="L7" s="1">
        <v>350</v>
      </c>
      <c r="M7" s="1">
        <v>350</v>
      </c>
      <c r="N7" s="1">
        <v>350</v>
      </c>
      <c r="O7" s="1">
        <v>350</v>
      </c>
      <c r="P7" s="1">
        <v>350</v>
      </c>
      <c r="Q7" s="1">
        <v>350</v>
      </c>
      <c r="R7" s="1">
        <v>350</v>
      </c>
      <c r="S7" s="1">
        <v>350</v>
      </c>
    </row>
    <row r="8" spans="1:19" x14ac:dyDescent="0.25">
      <c r="A8" s="2" t="s">
        <v>11</v>
      </c>
      <c r="B8" s="1">
        <v>100</v>
      </c>
      <c r="C8" s="1">
        <v>500</v>
      </c>
      <c r="D8" s="1">
        <v>500</v>
      </c>
      <c r="E8" s="1">
        <v>500</v>
      </c>
      <c r="F8" s="1">
        <v>500</v>
      </c>
      <c r="G8" s="1">
        <v>500</v>
      </c>
      <c r="H8" s="1">
        <v>500</v>
      </c>
      <c r="I8" s="1">
        <v>500</v>
      </c>
      <c r="J8" s="1">
        <v>500</v>
      </c>
      <c r="K8" s="1">
        <v>500</v>
      </c>
      <c r="L8" s="1">
        <v>500</v>
      </c>
      <c r="M8" s="1">
        <v>500</v>
      </c>
      <c r="N8" s="1">
        <v>500</v>
      </c>
      <c r="O8" s="1">
        <v>500</v>
      </c>
      <c r="P8" s="1">
        <v>500</v>
      </c>
      <c r="Q8" s="1">
        <v>500</v>
      </c>
      <c r="R8" s="1">
        <v>500</v>
      </c>
      <c r="S8" s="1">
        <v>500</v>
      </c>
    </row>
    <row r="9" spans="1:19" x14ac:dyDescent="0.25">
      <c r="A9" s="2" t="s">
        <v>9</v>
      </c>
      <c r="B9" s="1">
        <v>5000</v>
      </c>
      <c r="C9" s="1">
        <v>400</v>
      </c>
      <c r="D9" s="1">
        <v>400</v>
      </c>
      <c r="E9" s="1">
        <v>400</v>
      </c>
      <c r="F9" s="1">
        <v>400</v>
      </c>
      <c r="G9" s="1">
        <v>400</v>
      </c>
      <c r="H9" s="1">
        <v>400</v>
      </c>
      <c r="I9" s="1">
        <v>400</v>
      </c>
      <c r="J9" s="1">
        <v>400</v>
      </c>
      <c r="K9" s="1">
        <v>400</v>
      </c>
      <c r="L9" s="1">
        <v>400</v>
      </c>
      <c r="M9" s="1">
        <v>400</v>
      </c>
      <c r="N9" s="1">
        <v>400</v>
      </c>
      <c r="O9" s="1">
        <v>400</v>
      </c>
      <c r="P9" s="1">
        <v>400</v>
      </c>
      <c r="Q9" s="1">
        <v>400</v>
      </c>
      <c r="R9" s="1">
        <v>400</v>
      </c>
      <c r="S9" s="1">
        <v>400</v>
      </c>
    </row>
    <row r="10" spans="1:19" x14ac:dyDescent="0.25">
      <c r="A10" s="2" t="s">
        <v>12</v>
      </c>
      <c r="B10" s="4">
        <f>SUM(B2:B4)-SUM(B5:B9)</f>
        <v>33632.021709633649</v>
      </c>
      <c r="C10" s="4">
        <f t="shared" ref="C10:E10" si="14">SUM(C2:C4)-SUM(C5:C9)</f>
        <v>31232.021709633649</v>
      </c>
      <c r="D10" s="4">
        <f t="shared" si="14"/>
        <v>28832.021709633649</v>
      </c>
      <c r="E10" s="4">
        <f t="shared" si="14"/>
        <v>26432.021709633649</v>
      </c>
      <c r="F10" s="4">
        <f t="shared" ref="F10:G10" si="15">SUM(F2:F4)-SUM(F5:F9)</f>
        <v>24032.021709633649</v>
      </c>
      <c r="G10" s="4">
        <f t="shared" si="15"/>
        <v>21632.021709633649</v>
      </c>
      <c r="H10" s="4">
        <f t="shared" ref="H10:N10" si="16">SUM(H2:H4)-SUM(H5:H9)</f>
        <v>19232.021709633649</v>
      </c>
      <c r="I10" s="4">
        <f t="shared" si="16"/>
        <v>16832.021709633649</v>
      </c>
      <c r="J10" s="4">
        <f t="shared" si="16"/>
        <v>14432.021709633649</v>
      </c>
      <c r="K10" s="4">
        <f t="shared" si="16"/>
        <v>12032.021709633649</v>
      </c>
      <c r="L10" s="4">
        <f t="shared" si="16"/>
        <v>9632.0217096336492</v>
      </c>
      <c r="M10" s="4">
        <f t="shared" si="16"/>
        <v>7232.0217096336492</v>
      </c>
      <c r="N10" s="4">
        <f t="shared" si="16"/>
        <v>4832.0217096336492</v>
      </c>
      <c r="O10" s="4">
        <f t="shared" ref="O10:P10" si="17">SUM(O2:O4)-SUM(O5:O9)</f>
        <v>2432.0217096336492</v>
      </c>
      <c r="P10" s="4">
        <f t="shared" si="17"/>
        <v>32.021709633649152</v>
      </c>
      <c r="Q10" s="4">
        <f t="shared" ref="Q10:S10" si="18">SUM(Q2:Q4)-SUM(Q5:Q9)</f>
        <v>-2367.9782903663508</v>
      </c>
      <c r="R10" s="4">
        <f t="shared" si="18"/>
        <v>-4767.9782903663508</v>
      </c>
      <c r="S10" s="4">
        <f t="shared" si="18"/>
        <v>-7167.9782903663508</v>
      </c>
    </row>
  </sheetData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200" zoomScaleNormal="200" zoomScalePageLayoutView="200" workbookViewId="0">
      <selection activeCell="A2" sqref="A2"/>
    </sheetView>
  </sheetViews>
  <sheetFormatPr defaultColWidth="8.85546875" defaultRowHeight="15" x14ac:dyDescent="0.25"/>
  <cols>
    <col min="1" max="1" width="36.85546875" bestFit="1" customWidth="1"/>
    <col min="2" max="2" width="7.42578125" bestFit="1" customWidth="1"/>
    <col min="3" max="3" width="15" customWidth="1"/>
    <col min="4" max="4" width="16.7109375" bestFit="1" customWidth="1"/>
    <col min="5" max="5" width="20.42578125" bestFit="1" customWidth="1"/>
  </cols>
  <sheetData>
    <row r="1" spans="1:7" ht="18.75" x14ac:dyDescent="0.25">
      <c r="A1" s="10" t="s">
        <v>31</v>
      </c>
      <c r="B1" s="5" t="s">
        <v>33</v>
      </c>
      <c r="C1" s="5" t="s">
        <v>19</v>
      </c>
      <c r="D1" s="5" t="s">
        <v>27</v>
      </c>
      <c r="E1" s="5" t="s">
        <v>28</v>
      </c>
    </row>
    <row r="2" spans="1:7" x14ac:dyDescent="0.25">
      <c r="A2" s="2" t="s">
        <v>20</v>
      </c>
      <c r="B2" s="14"/>
      <c r="C2" s="6">
        <f>0.7/4.2</f>
        <v>0.16666666666666666</v>
      </c>
      <c r="D2" s="6">
        <v>0.8</v>
      </c>
      <c r="E2" s="6">
        <v>0.2</v>
      </c>
      <c r="F2" s="8">
        <f>(D2)*(C2)</f>
        <v>0.13333333333333333</v>
      </c>
      <c r="G2" s="8">
        <f>(E2)*(C2)</f>
        <v>3.3333333333333333E-2</v>
      </c>
    </row>
    <row r="3" spans="1:7" x14ac:dyDescent="0.25">
      <c r="A3" s="2" t="s">
        <v>21</v>
      </c>
      <c r="B3" s="15"/>
      <c r="C3" s="6">
        <f>0/4.2</f>
        <v>0</v>
      </c>
      <c r="D3" s="6">
        <v>0</v>
      </c>
      <c r="E3" s="6">
        <v>0</v>
      </c>
      <c r="F3" s="8">
        <f t="shared" ref="F3:F15" si="0">(D3)*(C3)</f>
        <v>0</v>
      </c>
      <c r="G3" s="8">
        <f t="shared" ref="G3:G15" si="1">(E3)*(C3)</f>
        <v>0</v>
      </c>
    </row>
    <row r="4" spans="1:7" ht="14.25" customHeight="1" x14ac:dyDescent="0.25">
      <c r="A4" s="2" t="s">
        <v>16</v>
      </c>
      <c r="B4" s="15"/>
      <c r="C4" s="6">
        <f>0.2/4.2</f>
        <v>4.7619047619047616E-2</v>
      </c>
      <c r="D4" s="6">
        <v>0.2</v>
      </c>
      <c r="E4" s="6">
        <v>0.8</v>
      </c>
      <c r="F4" s="8">
        <f t="shared" si="0"/>
        <v>9.5238095238095247E-3</v>
      </c>
      <c r="G4" s="8">
        <f t="shared" si="1"/>
        <v>3.8095238095238099E-2</v>
      </c>
    </row>
    <row r="5" spans="1:7" x14ac:dyDescent="0.25">
      <c r="A5" s="2" t="s">
        <v>15</v>
      </c>
      <c r="B5" s="15"/>
      <c r="C5" s="6">
        <f>0.2/4.2</f>
        <v>4.7619047619047616E-2</v>
      </c>
      <c r="D5" s="6">
        <v>0.2</v>
      </c>
      <c r="E5" s="6">
        <v>0.8</v>
      </c>
      <c r="F5" s="8">
        <f t="shared" si="0"/>
        <v>9.5238095238095247E-3</v>
      </c>
      <c r="G5" s="8">
        <f t="shared" si="1"/>
        <v>3.8095238095238099E-2</v>
      </c>
    </row>
    <row r="6" spans="1:7" x14ac:dyDescent="0.25">
      <c r="A6" s="2" t="s">
        <v>17</v>
      </c>
      <c r="B6" s="15"/>
      <c r="C6" s="6">
        <f>0.7/4.2</f>
        <v>0.16666666666666666</v>
      </c>
      <c r="D6" s="6">
        <v>1</v>
      </c>
      <c r="E6" s="6">
        <v>0</v>
      </c>
      <c r="F6" s="8">
        <f t="shared" si="0"/>
        <v>0.16666666666666666</v>
      </c>
      <c r="G6" s="8">
        <f t="shared" si="1"/>
        <v>0</v>
      </c>
    </row>
    <row r="7" spans="1:7" x14ac:dyDescent="0.25">
      <c r="A7" s="2" t="s">
        <v>18</v>
      </c>
      <c r="B7" s="15"/>
      <c r="C7" s="6">
        <f>0.6/4.2</f>
        <v>0.14285714285714285</v>
      </c>
      <c r="D7" s="6">
        <v>1</v>
      </c>
      <c r="E7" s="6">
        <v>0</v>
      </c>
      <c r="F7" s="8">
        <f t="shared" si="0"/>
        <v>0.14285714285714285</v>
      </c>
      <c r="G7" s="8">
        <f t="shared" si="1"/>
        <v>0</v>
      </c>
    </row>
    <row r="8" spans="1:7" x14ac:dyDescent="0.25">
      <c r="A8" s="2" t="s">
        <v>22</v>
      </c>
      <c r="B8" s="15"/>
      <c r="C8" s="6">
        <f>0.1/4.2</f>
        <v>2.3809523809523808E-2</v>
      </c>
      <c r="D8" s="6">
        <v>1</v>
      </c>
      <c r="E8" s="6">
        <v>0</v>
      </c>
      <c r="F8" s="8">
        <f t="shared" si="0"/>
        <v>2.3809523809523808E-2</v>
      </c>
      <c r="G8" s="8">
        <f t="shared" si="1"/>
        <v>0</v>
      </c>
    </row>
    <row r="9" spans="1:7" x14ac:dyDescent="0.25">
      <c r="A9" s="2" t="s">
        <v>24</v>
      </c>
      <c r="B9" s="15"/>
      <c r="C9" s="6">
        <f>0.4/4.2</f>
        <v>9.5238095238095233E-2</v>
      </c>
      <c r="D9" s="6">
        <v>0.6</v>
      </c>
      <c r="E9" s="6">
        <v>0.4</v>
      </c>
      <c r="F9" s="8">
        <f t="shared" si="0"/>
        <v>5.7142857142857134E-2</v>
      </c>
      <c r="G9" s="8">
        <f t="shared" si="1"/>
        <v>3.8095238095238099E-2</v>
      </c>
    </row>
    <row r="10" spans="1:7" x14ac:dyDescent="0.25">
      <c r="A10" s="2" t="s">
        <v>23</v>
      </c>
      <c r="B10" s="15"/>
      <c r="C10" s="6">
        <f>0.2/4.2</f>
        <v>4.7619047619047616E-2</v>
      </c>
      <c r="D10" s="6">
        <v>0.3</v>
      </c>
      <c r="E10" s="6">
        <v>0.6</v>
      </c>
      <c r="F10" s="8">
        <f t="shared" si="0"/>
        <v>1.4285714285714284E-2</v>
      </c>
      <c r="G10" s="8">
        <f t="shared" si="1"/>
        <v>2.8571428571428567E-2</v>
      </c>
    </row>
    <row r="11" spans="1:7" x14ac:dyDescent="0.25">
      <c r="A11" s="2" t="s">
        <v>25</v>
      </c>
      <c r="B11" s="15"/>
      <c r="C11" s="6">
        <f>0.7/4.2</f>
        <v>0.16666666666666666</v>
      </c>
      <c r="D11" s="6">
        <v>0.7</v>
      </c>
      <c r="E11" s="6">
        <v>0.3</v>
      </c>
      <c r="F11" s="8">
        <f t="shared" si="0"/>
        <v>0.11666666666666665</v>
      </c>
      <c r="G11" s="8">
        <f t="shared" si="1"/>
        <v>4.9999999999999996E-2</v>
      </c>
    </row>
    <row r="12" spans="1:7" x14ac:dyDescent="0.25">
      <c r="A12" s="2" t="s">
        <v>26</v>
      </c>
      <c r="B12" s="15"/>
      <c r="C12" s="6">
        <f>0.4/4.2</f>
        <v>9.5238095238095233E-2</v>
      </c>
      <c r="D12" s="6">
        <v>0.6</v>
      </c>
      <c r="E12" s="6">
        <v>0.4</v>
      </c>
      <c r="F12" s="8">
        <f t="shared" si="0"/>
        <v>5.7142857142857134E-2</v>
      </c>
      <c r="G12" s="8">
        <f t="shared" si="1"/>
        <v>3.8095238095238099E-2</v>
      </c>
    </row>
    <row r="13" spans="1:7" x14ac:dyDescent="0.25">
      <c r="A13" s="2" t="s">
        <v>30</v>
      </c>
      <c r="B13" s="15"/>
      <c r="C13" s="6">
        <v>0</v>
      </c>
      <c r="D13" s="6">
        <v>0</v>
      </c>
      <c r="E13" s="6">
        <v>0</v>
      </c>
      <c r="F13" s="8">
        <f t="shared" si="0"/>
        <v>0</v>
      </c>
      <c r="G13" s="8">
        <f t="shared" si="1"/>
        <v>0</v>
      </c>
    </row>
    <row r="14" spans="1:7" x14ac:dyDescent="0.25">
      <c r="A14" s="2" t="s">
        <v>29</v>
      </c>
      <c r="B14" s="15"/>
      <c r="C14" s="6">
        <v>0</v>
      </c>
      <c r="D14" s="6">
        <v>0</v>
      </c>
      <c r="E14" s="6">
        <v>0</v>
      </c>
      <c r="F14" s="8">
        <f t="shared" si="0"/>
        <v>0</v>
      </c>
      <c r="G14" s="8">
        <f t="shared" si="1"/>
        <v>0</v>
      </c>
    </row>
    <row r="15" spans="1:7" x14ac:dyDescent="0.25">
      <c r="A15" s="2" t="s">
        <v>32</v>
      </c>
      <c r="B15" s="15"/>
      <c r="C15" s="6">
        <v>0</v>
      </c>
      <c r="D15" s="6">
        <v>0</v>
      </c>
      <c r="E15" s="6">
        <v>0</v>
      </c>
      <c r="F15" s="8">
        <f t="shared" si="0"/>
        <v>0</v>
      </c>
      <c r="G15" s="8">
        <f t="shared" si="1"/>
        <v>0</v>
      </c>
    </row>
    <row r="16" spans="1:7" x14ac:dyDescent="0.25">
      <c r="A16" s="2"/>
      <c r="B16" s="15"/>
      <c r="C16" s="6"/>
      <c r="D16" s="6"/>
      <c r="E16" s="6"/>
      <c r="F16" s="8"/>
      <c r="G16" s="8"/>
    </row>
    <row r="17" spans="3:6" x14ac:dyDescent="0.25">
      <c r="C17" s="11">
        <f>SUM(C2:C15)</f>
        <v>1</v>
      </c>
      <c r="D17" s="12">
        <f>SUM(F2:F15)</f>
        <v>0.73095238095238091</v>
      </c>
      <c r="E17" s="13">
        <f>SUM(G2:G15)</f>
        <v>0.26428571428571423</v>
      </c>
      <c r="F17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50" zoomScaleNormal="150" workbookViewId="0">
      <selection sqref="A1:B1"/>
    </sheetView>
  </sheetViews>
  <sheetFormatPr defaultRowHeight="15" x14ac:dyDescent="0.25"/>
  <cols>
    <col min="1" max="1" width="17.140625" customWidth="1"/>
    <col min="2" max="2" width="19.85546875" customWidth="1"/>
    <col min="3" max="3" width="4.140625" customWidth="1"/>
    <col min="4" max="4" width="22.5703125" customWidth="1"/>
    <col min="5" max="5" width="17.28515625" bestFit="1" customWidth="1"/>
    <col min="6" max="6" width="14.85546875" bestFit="1" customWidth="1"/>
    <col min="7" max="7" width="18.140625" bestFit="1" customWidth="1"/>
    <col min="8" max="8" width="17.28515625" customWidth="1"/>
    <col min="9" max="9" width="14.85546875" bestFit="1" customWidth="1"/>
    <col min="10" max="14" width="13.28515625" bestFit="1" customWidth="1"/>
    <col min="15" max="21" width="12.28515625" bestFit="1" customWidth="1"/>
    <col min="22" max="29" width="13.28515625" bestFit="1" customWidth="1"/>
  </cols>
  <sheetData>
    <row r="1" spans="1:10" x14ac:dyDescent="0.25">
      <c r="A1" s="33" t="s">
        <v>49</v>
      </c>
      <c r="B1" s="33"/>
      <c r="D1" s="34" t="s">
        <v>50</v>
      </c>
      <c r="E1" s="34"/>
    </row>
    <row r="2" spans="1:10" x14ac:dyDescent="0.25">
      <c r="A2" s="17" t="s">
        <v>47</v>
      </c>
      <c r="B2" s="18">
        <v>15946</v>
      </c>
      <c r="D2" s="17" t="s">
        <v>68</v>
      </c>
      <c r="E2" s="18">
        <f>300+655</f>
        <v>955</v>
      </c>
    </row>
    <row r="3" spans="1:10" x14ac:dyDescent="0.25">
      <c r="A3" s="17" t="s">
        <v>46</v>
      </c>
      <c r="B3" s="18">
        <f>23700+7340</f>
        <v>31040</v>
      </c>
      <c r="D3" s="17" t="s">
        <v>36</v>
      </c>
      <c r="E3" s="18">
        <f>250+50+380+500</f>
        <v>1180</v>
      </c>
    </row>
    <row r="4" spans="1:10" x14ac:dyDescent="0.25">
      <c r="A4" s="17" t="s">
        <v>43</v>
      </c>
      <c r="B4" s="18">
        <v>19608</v>
      </c>
      <c r="D4" s="17" t="s">
        <v>35</v>
      </c>
      <c r="E4" s="18">
        <v>400</v>
      </c>
      <c r="G4" s="37" t="s">
        <v>60</v>
      </c>
      <c r="H4" s="37"/>
      <c r="I4" s="37"/>
      <c r="J4" s="37"/>
    </row>
    <row r="5" spans="1:10" x14ac:dyDescent="0.25">
      <c r="A5" s="17" t="s">
        <v>44</v>
      </c>
      <c r="B5" s="18">
        <f>41951+40000-340-7340</f>
        <v>74271</v>
      </c>
      <c r="D5" s="17" t="s">
        <v>34</v>
      </c>
      <c r="E5" s="18">
        <f xml:space="preserve"> 1500 + 1800</f>
        <v>3300</v>
      </c>
      <c r="G5" s="17" t="s">
        <v>57</v>
      </c>
      <c r="H5" s="18">
        <v>96900</v>
      </c>
      <c r="I5" s="17"/>
      <c r="J5" s="17"/>
    </row>
    <row r="6" spans="1:10" x14ac:dyDescent="0.25">
      <c r="A6" s="17" t="s">
        <v>45</v>
      </c>
      <c r="B6" s="18">
        <f xml:space="preserve"> 15000 + 20000 + 9000</f>
        <v>44000</v>
      </c>
      <c r="D6" s="17" t="s">
        <v>51</v>
      </c>
      <c r="E6" s="18">
        <v>700</v>
      </c>
      <c r="G6" s="17" t="s">
        <v>58</v>
      </c>
      <c r="H6" s="18">
        <v>84000</v>
      </c>
      <c r="I6" s="17"/>
      <c r="J6" s="17"/>
    </row>
    <row r="7" spans="1:10" x14ac:dyDescent="0.25">
      <c r="A7" s="17" t="s">
        <v>69</v>
      </c>
      <c r="B7" s="18">
        <v>5000</v>
      </c>
      <c r="D7" s="19" t="s">
        <v>12</v>
      </c>
      <c r="E7" s="18">
        <f>SUM(E2:E6)</f>
        <v>6535</v>
      </c>
      <c r="G7" s="17" t="s">
        <v>55</v>
      </c>
      <c r="H7" s="18">
        <f>H5-H6</f>
        <v>12900</v>
      </c>
      <c r="I7" s="18">
        <v>24400</v>
      </c>
      <c r="J7" s="17" t="s">
        <v>61</v>
      </c>
    </row>
    <row r="8" spans="1:10" x14ac:dyDescent="0.25">
      <c r="A8" s="17" t="s">
        <v>48</v>
      </c>
      <c r="B8" s="18">
        <v>2000</v>
      </c>
      <c r="D8" s="35"/>
      <c r="E8" s="35"/>
      <c r="G8" s="17" t="s">
        <v>54</v>
      </c>
      <c r="H8" s="18">
        <v>2000</v>
      </c>
      <c r="I8" s="18">
        <f>8*3000</f>
        <v>24000</v>
      </c>
      <c r="J8" s="17" t="s">
        <v>62</v>
      </c>
    </row>
    <row r="9" spans="1:10" x14ac:dyDescent="0.25">
      <c r="A9" s="17" t="s">
        <v>65</v>
      </c>
      <c r="B9" s="18">
        <v>986</v>
      </c>
      <c r="D9" s="36"/>
      <c r="E9" s="36"/>
      <c r="G9" s="17" t="s">
        <v>56</v>
      </c>
      <c r="H9" s="18">
        <f>H7-H8</f>
        <v>10900</v>
      </c>
      <c r="I9" s="18">
        <f>I7-I8</f>
        <v>400</v>
      </c>
      <c r="J9" s="17" t="s">
        <v>63</v>
      </c>
    </row>
    <row r="10" spans="1:10" x14ac:dyDescent="0.25">
      <c r="A10" s="23" t="s">
        <v>64</v>
      </c>
      <c r="B10" s="24">
        <v>0</v>
      </c>
      <c r="D10" s="20" t="s">
        <v>52</v>
      </c>
      <c r="E10" s="20" t="s">
        <v>53</v>
      </c>
    </row>
    <row r="11" spans="1:10" x14ac:dyDescent="0.25">
      <c r="A11" s="17" t="s">
        <v>59</v>
      </c>
      <c r="B11" s="18">
        <v>1000</v>
      </c>
      <c r="D11" s="21">
        <f>B12-E7</f>
        <v>187316</v>
      </c>
      <c r="E11" s="22">
        <f>D11/3.685</f>
        <v>50832.021709633649</v>
      </c>
    </row>
    <row r="12" spans="1:10" x14ac:dyDescent="0.25">
      <c r="A12" s="19" t="s">
        <v>12</v>
      </c>
      <c r="B12" s="18">
        <f>SUM(B2:B11)</f>
        <v>193851</v>
      </c>
    </row>
    <row r="13" spans="1:10" x14ac:dyDescent="0.25">
      <c r="B13" s="16"/>
      <c r="C13" s="16"/>
    </row>
    <row r="14" spans="1:10" x14ac:dyDescent="0.25">
      <c r="B14" s="16"/>
      <c r="C14" s="16"/>
    </row>
    <row r="15" spans="1:10" x14ac:dyDescent="0.25">
      <c r="B15" s="16"/>
      <c r="C15" s="16"/>
    </row>
    <row r="16" spans="1:10" x14ac:dyDescent="0.25">
      <c r="B16" s="16"/>
      <c r="C16" s="16"/>
    </row>
    <row r="17" spans="2:8" x14ac:dyDescent="0.25">
      <c r="B17" s="16"/>
      <c r="C17" s="16"/>
      <c r="F17" s="18">
        <v>40000</v>
      </c>
      <c r="G17" s="17">
        <v>3.6850000000000001</v>
      </c>
      <c r="H17" s="18">
        <f>F17/G17</f>
        <v>10854.816824966079</v>
      </c>
    </row>
    <row r="18" spans="2:8" x14ac:dyDescent="0.25">
      <c r="C18" s="16"/>
      <c r="F18" s="18">
        <v>40000</v>
      </c>
      <c r="G18" s="17">
        <v>3.6749999999999998</v>
      </c>
      <c r="H18" s="18">
        <f>F18/G18</f>
        <v>10884.353741496599</v>
      </c>
    </row>
    <row r="19" spans="2:8" x14ac:dyDescent="0.25">
      <c r="H19" s="18">
        <f>H18-H17</f>
        <v>29.536916530520102</v>
      </c>
    </row>
    <row r="20" spans="2:8" x14ac:dyDescent="0.25">
      <c r="F20" s="25" t="s">
        <v>66</v>
      </c>
    </row>
  </sheetData>
  <mergeCells count="4">
    <mergeCell ref="A1:B1"/>
    <mergeCell ref="D1:E1"/>
    <mergeCell ref="D8:E9"/>
    <mergeCell ref="G4:J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3"/>
  <sheetViews>
    <sheetView zoomScale="130" zoomScaleNormal="130" workbookViewId="0">
      <selection activeCell="D1" sqref="D1"/>
    </sheetView>
  </sheetViews>
  <sheetFormatPr defaultRowHeight="15" x14ac:dyDescent="0.25"/>
  <cols>
    <col min="4" max="4" width="14.7109375" customWidth="1"/>
    <col min="5" max="5" width="2.7109375" customWidth="1"/>
    <col min="7" max="7" width="18.28515625" customWidth="1"/>
    <col min="8" max="8" width="11.5703125" customWidth="1"/>
  </cols>
  <sheetData>
    <row r="1" spans="3:8" x14ac:dyDescent="0.25">
      <c r="C1" s="28">
        <v>300</v>
      </c>
      <c r="D1" s="28">
        <v>150</v>
      </c>
      <c r="F1" s="27">
        <v>250</v>
      </c>
      <c r="G1" s="32">
        <v>43268</v>
      </c>
      <c r="H1" s="17">
        <v>250</v>
      </c>
    </row>
    <row r="2" spans="3:8" x14ac:dyDescent="0.25">
      <c r="D2" s="28">
        <v>150</v>
      </c>
      <c r="F2" s="27">
        <v>250</v>
      </c>
      <c r="G2" s="32">
        <v>43298</v>
      </c>
      <c r="H2" s="17">
        <v>250</v>
      </c>
    </row>
    <row r="3" spans="3:8" x14ac:dyDescent="0.25">
      <c r="D3" s="28">
        <v>150</v>
      </c>
      <c r="F3" s="27">
        <v>250</v>
      </c>
      <c r="G3" s="32">
        <v>43329</v>
      </c>
      <c r="H3" s="17">
        <v>250</v>
      </c>
    </row>
    <row r="4" spans="3:8" x14ac:dyDescent="0.25">
      <c r="D4" s="28">
        <v>150</v>
      </c>
      <c r="F4" s="27">
        <v>150</v>
      </c>
      <c r="G4" s="32">
        <v>43360</v>
      </c>
      <c r="H4" s="17">
        <v>250</v>
      </c>
    </row>
    <row r="5" spans="3:8" x14ac:dyDescent="0.25">
      <c r="D5" s="28">
        <v>150</v>
      </c>
      <c r="F5" s="27">
        <v>150</v>
      </c>
      <c r="G5" s="32">
        <v>43390</v>
      </c>
      <c r="H5" s="17">
        <v>250</v>
      </c>
    </row>
    <row r="6" spans="3:8" x14ac:dyDescent="0.25">
      <c r="D6" s="28">
        <v>150</v>
      </c>
      <c r="F6" s="27">
        <v>150</v>
      </c>
      <c r="G6" s="32">
        <v>43421</v>
      </c>
      <c r="H6" s="17">
        <v>250</v>
      </c>
    </row>
    <row r="7" spans="3:8" x14ac:dyDescent="0.25">
      <c r="D7" s="28">
        <v>150</v>
      </c>
      <c r="F7" s="27">
        <v>150</v>
      </c>
      <c r="G7" s="32">
        <v>43451</v>
      </c>
      <c r="H7" s="17">
        <v>250</v>
      </c>
    </row>
    <row r="8" spans="3:8" x14ac:dyDescent="0.25">
      <c r="D8" s="28">
        <v>150</v>
      </c>
      <c r="F8" s="27">
        <v>150</v>
      </c>
      <c r="G8" s="32">
        <v>43482</v>
      </c>
      <c r="H8" s="17">
        <v>250</v>
      </c>
    </row>
    <row r="9" spans="3:8" x14ac:dyDescent="0.25">
      <c r="D9" s="28">
        <v>150</v>
      </c>
      <c r="F9" s="27">
        <v>150</v>
      </c>
      <c r="G9" s="32">
        <v>43513</v>
      </c>
      <c r="H9" s="17">
        <v>250</v>
      </c>
    </row>
    <row r="10" spans="3:8" x14ac:dyDescent="0.25">
      <c r="D10" s="29">
        <f>SUM(D1:D9)+C1</f>
        <v>1650</v>
      </c>
      <c r="F10" s="31">
        <f>SUM(F1:F9)+C12</f>
        <v>1650</v>
      </c>
      <c r="H10" s="30">
        <f>SUM(H1:H9)</f>
        <v>2250</v>
      </c>
    </row>
    <row r="12" spans="3:8" x14ac:dyDescent="0.25">
      <c r="D12" s="26"/>
      <c r="E12" s="26"/>
      <c r="F12" s="26"/>
      <c r="H12" s="26"/>
    </row>
    <row r="13" spans="3:8" x14ac:dyDescent="0.25">
      <c r="D13" s="26">
        <f>H10-D10</f>
        <v>600</v>
      </c>
      <c r="E13" s="26"/>
      <c r="F13" s="26"/>
      <c r="H13" s="26"/>
    </row>
    <row r="14" spans="3:8" x14ac:dyDescent="0.25">
      <c r="D14" s="26"/>
      <c r="E14" s="26"/>
      <c r="F14" s="26"/>
      <c r="H14" s="26"/>
    </row>
    <row r="15" spans="3:8" x14ac:dyDescent="0.25">
      <c r="D15" s="26"/>
      <c r="E15" s="26"/>
      <c r="F15" s="26"/>
      <c r="H15" s="26"/>
    </row>
    <row r="16" spans="3:8" x14ac:dyDescent="0.25">
      <c r="D16" s="26"/>
      <c r="E16" s="26"/>
      <c r="F16" s="26"/>
      <c r="H16" s="26"/>
    </row>
    <row r="17" spans="4:8" x14ac:dyDescent="0.25">
      <c r="D17" s="26"/>
      <c r="E17" s="26"/>
      <c r="F17" s="26"/>
      <c r="H17" s="26"/>
    </row>
    <row r="18" spans="4:8" x14ac:dyDescent="0.25">
      <c r="D18" s="26"/>
      <c r="E18" s="26"/>
      <c r="F18" s="26"/>
      <c r="H18" s="26"/>
    </row>
    <row r="19" spans="4:8" x14ac:dyDescent="0.25">
      <c r="D19" s="26"/>
      <c r="E19" s="26"/>
      <c r="F19" s="26"/>
      <c r="H19" s="26"/>
    </row>
    <row r="20" spans="4:8" x14ac:dyDescent="0.25">
      <c r="D20" s="26"/>
      <c r="E20" s="26"/>
      <c r="F20" s="26"/>
      <c r="H20" s="26"/>
    </row>
    <row r="21" spans="4:8" x14ac:dyDescent="0.25">
      <c r="D21" s="26"/>
      <c r="E21" s="26"/>
      <c r="F21" s="26"/>
      <c r="H21" s="26"/>
    </row>
    <row r="22" spans="4:8" x14ac:dyDescent="0.25">
      <c r="D22" s="26"/>
      <c r="E22" s="26"/>
      <c r="F22" s="26"/>
      <c r="H22" s="26"/>
    </row>
    <row r="23" spans="4:8" x14ac:dyDescent="0.25">
      <c r="D23" s="26"/>
      <c r="E23" s="26"/>
      <c r="F23" s="26"/>
      <c r="H23" s="2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 Report</vt:lpstr>
      <vt:lpstr>Affecting Factors</vt:lpstr>
      <vt:lpstr>Balance</vt:lpstr>
      <vt:lpstr>Phone 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</dc:creator>
  <cp:lastModifiedBy>Muaz</cp:lastModifiedBy>
  <dcterms:created xsi:type="dcterms:W3CDTF">2017-10-02T08:32:42Z</dcterms:created>
  <dcterms:modified xsi:type="dcterms:W3CDTF">2018-07-01T19:19:57Z</dcterms:modified>
</cp:coreProperties>
</file>