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D\Downloads\"/>
    </mc:Choice>
  </mc:AlternateContent>
  <xr:revisionPtr revIDLastSave="0" documentId="13_ncr:1_{DFB2F4C9-ECD0-4043-9EC2-782A3C86D946}" xr6:coauthVersionLast="47" xr6:coauthVersionMax="47" xr10:uidLastSave="{00000000-0000-0000-0000-000000000000}"/>
  <bookViews>
    <workbookView xWindow="-120" yWindow="-120" windowWidth="20730" windowHeight="11160" tabRatio="922" firstSheet="7" activeTab="17" xr2:uid="{5DF88500-1ECC-45E0-A7D6-D50A49F96BE2}"/>
  </bookViews>
  <sheets>
    <sheet name="Formulas" sheetId="34" r:id="rId1"/>
    <sheet name="Subtotal" sheetId="1" r:id="rId2"/>
    <sheet name="Sumproduct" sheetId="2" r:id="rId3"/>
    <sheet name="Datedif" sheetId="3" r:id="rId4"/>
    <sheet name="IF" sheetId="4" r:id="rId5"/>
    <sheet name="IF And" sheetId="5" r:id="rId6"/>
    <sheet name="IF Or" sheetId="6" r:id="rId7"/>
    <sheet name="IFs" sheetId="13" r:id="rId8"/>
    <sheet name="Switch" sheetId="14" r:id="rId9"/>
    <sheet name="Sumif" sheetId="8" r:id="rId10"/>
    <sheet name="Sumifs" sheetId="10" r:id="rId11"/>
    <sheet name="Unique" sheetId="9" r:id="rId12"/>
    <sheet name="Countif" sheetId="11" r:id="rId13"/>
    <sheet name="Countifs" sheetId="12" r:id="rId14"/>
    <sheet name="Averageif" sheetId="15" r:id="rId15"/>
    <sheet name="Vlookup" sheetId="16" r:id="rId16"/>
    <sheet name="IFerror" sheetId="19" r:id="rId17"/>
    <sheet name="Hlookup" sheetId="18" r:id="rId18"/>
    <sheet name="Index" sheetId="20" r:id="rId19"/>
    <sheet name="Match" sheetId="21" r:id="rId20"/>
    <sheet name="Index+Match" sheetId="22" r:id="rId21"/>
    <sheet name="Sum+Vlookup" sheetId="30" r:id="rId22"/>
    <sheet name="Xlookup" sheetId="23" r:id="rId23"/>
    <sheet name="Picture Lookup" sheetId="24" r:id="rId24"/>
    <sheet name="Sort" sheetId="25" r:id="rId25"/>
    <sheet name="Filter" sheetId="26" r:id="rId26"/>
    <sheet name="Trim" sheetId="27" r:id="rId27"/>
    <sheet name="Dynamic" sheetId="28" r:id="rId28"/>
    <sheet name="Textsplit" sheetId="31" r:id="rId29"/>
    <sheet name="Textjoin" sheetId="32" r:id="rId30"/>
    <sheet name="Protect" sheetId="33" r:id="rId31"/>
    <sheet name="Sheet12" sheetId="29" r:id="rId32"/>
  </sheets>
  <definedNames>
    <definedName name="_xlnm._FilterDatabase" localSheetId="14" hidden="1">Averageif!#REF!</definedName>
    <definedName name="_xlnm._FilterDatabase" localSheetId="12" hidden="1">Countif!#REF!</definedName>
    <definedName name="_xlnm._FilterDatabase" localSheetId="13" hidden="1">Countifs!#REF!</definedName>
    <definedName name="_xlnm._FilterDatabase" localSheetId="27" hidden="1">Dynamic!#REF!</definedName>
    <definedName name="_xlnm._FilterDatabase" localSheetId="25" hidden="1">Filter!#REF!</definedName>
    <definedName name="_xlnm._FilterDatabase" localSheetId="17" hidden="1">Hlookup!#REF!</definedName>
    <definedName name="_xlnm._FilterDatabase" localSheetId="4" hidden="1">IF!$B$3:$D$8</definedName>
    <definedName name="_xlnm._FilterDatabase" localSheetId="5" hidden="1">'IF And'!$B$3:$D$8</definedName>
    <definedName name="_xlnm._FilterDatabase" localSheetId="6" hidden="1">'IF Or'!#REF!</definedName>
    <definedName name="_xlnm._FilterDatabase" localSheetId="16" hidden="1">IFerror!#REF!</definedName>
    <definedName name="_xlnm._FilterDatabase" localSheetId="7" hidden="1">IFs!#REF!</definedName>
    <definedName name="_xlnm._FilterDatabase" localSheetId="18" hidden="1">Index!#REF!</definedName>
    <definedName name="_xlnm._FilterDatabase" localSheetId="20" hidden="1">'Index+Match'!#REF!</definedName>
    <definedName name="_xlnm._FilterDatabase" localSheetId="19" hidden="1">Match!#REF!</definedName>
    <definedName name="_xlnm._FilterDatabase" localSheetId="23" hidden="1">'Picture Lookup'!#REF!</definedName>
    <definedName name="_xlnm._FilterDatabase" localSheetId="30" hidden="1">Protect!#REF!</definedName>
    <definedName name="_xlnm._FilterDatabase" localSheetId="24" hidden="1">Sort!#REF!</definedName>
    <definedName name="_xlnm._FilterDatabase" localSheetId="1" hidden="1">Subtotal!$B$3:$G$14</definedName>
    <definedName name="_xlnm._FilterDatabase" localSheetId="21" hidden="1">'Sum+Vlookup'!#REF!</definedName>
    <definedName name="_xlnm._FilterDatabase" localSheetId="9" hidden="1">Sumif!#REF!</definedName>
    <definedName name="_xlnm._FilterDatabase" localSheetId="10" hidden="1">Sumifs!#REF!</definedName>
    <definedName name="_xlnm._FilterDatabase" localSheetId="8" hidden="1">Switch!#REF!</definedName>
    <definedName name="_xlnm._FilterDatabase" localSheetId="29" hidden="1">Textjoin!#REF!</definedName>
    <definedName name="_xlnm._FilterDatabase" localSheetId="28" hidden="1">Textsplit!#REF!</definedName>
    <definedName name="_xlnm._FilterDatabase" localSheetId="26" hidden="1">Trim!#REF!</definedName>
    <definedName name="_xlnm._FilterDatabase" localSheetId="11" hidden="1">Unique!#REF!</definedName>
    <definedName name="_xlnm._FilterDatabase" localSheetId="15" hidden="1">Vlookup!#REF!</definedName>
    <definedName name="_xlnm._FilterDatabase" localSheetId="22" hidden="1">Xlookup!#REF!</definedName>
    <definedName name="aaa" localSheetId="24">_xlfn.XLOOKUP(Sort!#REF!,Sort!#REF!,Sort!#REF!)</definedName>
    <definedName name="aaa">_xlfn.XLOOKUP('Picture Lookup'!$E$4,'Picture Lookup'!$B$4:$B$6,'Picture Lookup'!$C$4:$C$6)</definedName>
    <definedName name="abc">_xlfn.XLOOKUP('Picture Lookup'!$E$4,'Picture Lookup'!$B$3:$B$6,'Picture Lookup'!$C$4:$C$6)</definedName>
    <definedName name="abcd">_xlfn.XLOOKUP('Picture Lookup'!$E$4,'Picture Lookup'!$B$4:$B$6,'Picture Lookup'!$C$4:$C$6)</definedName>
    <definedName name="xyz" localSheetId="24">_xlfn.XLOOKUP(Sort!#REF!,Sort!#REF!,Sort!XFC1048572:XFC1048575)</definedName>
    <definedName name="xyz">_xlfn.XLOOKUP('Picture Lookup'!$E$4,'Picture Lookup'!$B$3:$B$6,'Picture Lookup'!XFC1048572:XFC1048575)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8" l="1"/>
  <c r="D12" i="22"/>
  <c r="C12" i="21"/>
  <c r="C13" i="21"/>
  <c r="C15" i="20"/>
  <c r="C16" i="20"/>
  <c r="C17" i="20"/>
  <c r="C18" i="20"/>
  <c r="C19" i="20"/>
  <c r="C20" i="20"/>
  <c r="C14" i="20"/>
  <c r="I8" i="9"/>
  <c r="I4" i="9"/>
  <c r="D16" i="9" a="1"/>
  <c r="D16" i="9" s="1"/>
  <c r="C16" i="9" a="1"/>
  <c r="C16" i="9" s="1"/>
  <c r="J20" i="10"/>
  <c r="J4" i="10"/>
  <c r="I8" i="8"/>
  <c r="I4" i="8"/>
  <c r="E21" i="14" a="1"/>
  <c r="E21" i="14" s="1"/>
  <c r="E22" i="14" a="1"/>
  <c r="E22" i="14"/>
  <c r="E23" i="14" a="1"/>
  <c r="E23" i="14" s="1"/>
  <c r="E24" i="14" a="1"/>
  <c r="E24" i="14"/>
  <c r="E25" i="14" a="1"/>
  <c r="E25" i="14" s="1"/>
  <c r="E20" i="14" a="1"/>
  <c r="E20" i="14" s="1"/>
  <c r="D5" i="14" a="1"/>
  <c r="D5" i="14" s="1"/>
  <c r="D6" i="14" a="1"/>
  <c r="D6" i="14"/>
  <c r="D7" i="14" a="1"/>
  <c r="D7" i="14" s="1"/>
  <c r="D8" i="14" a="1"/>
  <c r="D8" i="14" s="1"/>
  <c r="D4" i="14" a="1"/>
  <c r="D4" i="14" s="1"/>
  <c r="D21" i="13" a="1"/>
  <c r="D21" i="13" s="1"/>
  <c r="D22" i="13" a="1"/>
  <c r="D22" i="13"/>
  <c r="D23" i="13" a="1"/>
  <c r="D23" i="13" s="1"/>
  <c r="D20" i="13" a="1"/>
  <c r="D20" i="13" s="1"/>
  <c r="D5" i="13" a="1"/>
  <c r="D5" i="13" s="1"/>
  <c r="D6" i="13" a="1"/>
  <c r="D6" i="13"/>
  <c r="D7" i="13" a="1"/>
  <c r="D7" i="13" s="1"/>
  <c r="D8" i="13" a="1"/>
  <c r="D8" i="13" s="1"/>
  <c r="D4" i="13" a="1"/>
  <c r="D4" i="13" s="1"/>
  <c r="D21" i="6"/>
  <c r="D22" i="6"/>
  <c r="D23" i="6"/>
  <c r="D24" i="6"/>
  <c r="D20" i="6"/>
  <c r="F5" i="6"/>
  <c r="F6" i="6"/>
  <c r="F7" i="6"/>
  <c r="F8" i="6"/>
  <c r="F4" i="6"/>
  <c r="E5" i="6"/>
  <c r="E6" i="6"/>
  <c r="E7" i="6"/>
  <c r="E8" i="6"/>
  <c r="E4" i="6"/>
  <c r="E37" i="5"/>
  <c r="E38" i="5"/>
  <c r="E39" i="5"/>
  <c r="E40" i="5"/>
  <c r="E36" i="5"/>
  <c r="E21" i="5"/>
  <c r="E22" i="5"/>
  <c r="E23" i="5"/>
  <c r="E24" i="5"/>
  <c r="E20" i="5"/>
  <c r="F5" i="5"/>
  <c r="F6" i="5"/>
  <c r="F7" i="5"/>
  <c r="F8" i="5"/>
  <c r="F4" i="5"/>
  <c r="D21" i="4"/>
  <c r="D22" i="4"/>
  <c r="D23" i="4"/>
  <c r="D24" i="4"/>
  <c r="D20" i="4"/>
  <c r="E37" i="4"/>
  <c r="E38" i="4"/>
  <c r="E39" i="4"/>
  <c r="E40" i="4"/>
  <c r="E36" i="4"/>
  <c r="D5" i="4"/>
  <c r="D6" i="4"/>
  <c r="D7" i="4"/>
  <c r="D8" i="4"/>
  <c r="D4" i="4"/>
  <c r="I5" i="3"/>
  <c r="I6" i="3"/>
  <c r="I4" i="3"/>
  <c r="H5" i="3"/>
  <c r="H6" i="3"/>
  <c r="H4" i="3"/>
  <c r="G5" i="3"/>
  <c r="G6" i="3"/>
  <c r="G4" i="3"/>
  <c r="F5" i="3"/>
  <c r="F6" i="3"/>
  <c r="F4" i="3"/>
  <c r="E5" i="3"/>
  <c r="E6" i="3"/>
  <c r="E4" i="3"/>
  <c r="G16" i="2"/>
  <c r="G5" i="2"/>
  <c r="G6" i="2"/>
  <c r="G7" i="2"/>
  <c r="G8" i="2"/>
  <c r="G9" i="2"/>
  <c r="G10" i="2"/>
  <c r="G11" i="2"/>
  <c r="G12" i="2"/>
  <c r="G13" i="2"/>
  <c r="G14" i="2"/>
  <c r="G4" i="2"/>
  <c r="F17" i="1"/>
  <c r="F16" i="1"/>
  <c r="D4" i="33"/>
  <c r="E13" i="32"/>
  <c r="E14" i="32"/>
  <c r="E12" i="32"/>
  <c r="C4" i="28"/>
  <c r="C4" i="27"/>
  <c r="G24" i="26" a="1"/>
  <c r="G24" i="26" s="1"/>
  <c r="G7" i="26" a="1"/>
  <c r="G7" i="26" s="1"/>
  <c r="B37" i="25" a="1"/>
  <c r="B37" i="25" s="1"/>
  <c r="B28" i="25" a="1"/>
  <c r="B28" i="25" s="1"/>
  <c r="D4" i="25" a="1"/>
  <c r="D4" i="25" s="1"/>
  <c r="E6" i="24"/>
  <c r="C60" i="23"/>
  <c r="D37" i="23"/>
  <c r="E37" i="23"/>
  <c r="F37" i="23"/>
  <c r="G37" i="23"/>
  <c r="C37" i="23"/>
  <c r="D20" i="23"/>
  <c r="C4" i="23"/>
  <c r="C11" i="30" a="1"/>
  <c r="C11" i="30" s="1"/>
  <c r="F16" i="33"/>
  <c r="E16" i="33"/>
  <c r="C4" i="33"/>
  <c r="F56" i="33"/>
  <c r="E56" i="33"/>
  <c r="D56" i="33"/>
  <c r="C56" i="33"/>
  <c r="G48" i="33"/>
  <c r="G47" i="33"/>
  <c r="G46" i="33"/>
  <c r="G45" i="33"/>
  <c r="G44" i="33"/>
  <c r="G43" i="33"/>
  <c r="G42" i="33"/>
  <c r="G41" i="33"/>
  <c r="G40" i="33"/>
  <c r="H31" i="33"/>
  <c r="H30" i="33"/>
  <c r="H29" i="33"/>
  <c r="H28" i="33"/>
  <c r="H27" i="33"/>
  <c r="H26" i="33"/>
  <c r="H25" i="33"/>
  <c r="H24" i="33"/>
  <c r="H23" i="33"/>
  <c r="G15" i="33"/>
  <c r="G14" i="33"/>
  <c r="G13" i="33"/>
  <c r="G12" i="33"/>
  <c r="G11" i="33"/>
  <c r="G10" i="33"/>
  <c r="G9" i="33"/>
  <c r="G16" i="33" s="1"/>
  <c r="G8" i="33"/>
  <c r="G7" i="33"/>
  <c r="D56" i="23"/>
  <c r="E56" i="23"/>
  <c r="F56" i="23"/>
  <c r="C56" i="23"/>
  <c r="G48" i="23"/>
  <c r="G47" i="23"/>
  <c r="G46" i="23"/>
  <c r="G45" i="23"/>
  <c r="G44" i="23"/>
  <c r="G43" i="23"/>
  <c r="G42" i="23"/>
  <c r="G41" i="23"/>
  <c r="G40" i="23"/>
  <c r="H31" i="23"/>
  <c r="H30" i="23"/>
  <c r="H29" i="23"/>
  <c r="H28" i="23"/>
  <c r="H27" i="23"/>
  <c r="H26" i="23"/>
  <c r="H25" i="23"/>
  <c r="H24" i="23"/>
  <c r="H23" i="23"/>
  <c r="G15" i="23"/>
  <c r="G14" i="23"/>
  <c r="G13" i="23"/>
  <c r="G12" i="23"/>
  <c r="G11" i="23"/>
  <c r="G10" i="23"/>
  <c r="G9" i="23"/>
  <c r="G8" i="23"/>
  <c r="G7" i="23"/>
  <c r="B15" i="22" a="1"/>
  <c r="B15" i="22" s="1"/>
  <c r="C24" i="18"/>
  <c r="C21" i="18"/>
  <c r="C22" i="18"/>
  <c r="C23" i="18"/>
  <c r="C25" i="18"/>
  <c r="C20" i="18"/>
  <c r="C4" i="18"/>
  <c r="C4" i="19"/>
  <c r="E37" i="16"/>
  <c r="F37" i="16"/>
  <c r="G37" i="16"/>
  <c r="D37" i="16"/>
  <c r="C37" i="16"/>
  <c r="D20" i="16"/>
  <c r="D4" i="16"/>
  <c r="C4" i="16"/>
  <c r="G9" i="22"/>
  <c r="G8" i="22"/>
  <c r="G7" i="22"/>
  <c r="G6" i="22"/>
  <c r="G5" i="22"/>
  <c r="G4" i="22"/>
  <c r="G9" i="21"/>
  <c r="G8" i="21"/>
  <c r="G7" i="21"/>
  <c r="G6" i="21"/>
  <c r="G5" i="21"/>
  <c r="G4" i="21"/>
  <c r="G9" i="20"/>
  <c r="G8" i="20"/>
  <c r="G7" i="20"/>
  <c r="G6" i="20"/>
  <c r="G5" i="20"/>
  <c r="G4" i="20"/>
  <c r="G28" i="18"/>
  <c r="G29" i="18"/>
  <c r="G30" i="18"/>
  <c r="G31" i="18"/>
  <c r="G32" i="18"/>
  <c r="G33" i="18"/>
  <c r="G48" i="19"/>
  <c r="G47" i="19"/>
  <c r="G46" i="19"/>
  <c r="G45" i="19"/>
  <c r="G44" i="19"/>
  <c r="G43" i="19"/>
  <c r="G42" i="19"/>
  <c r="G41" i="19"/>
  <c r="G40" i="19"/>
  <c r="H31" i="19"/>
  <c r="H30" i="19"/>
  <c r="H29" i="19"/>
  <c r="H28" i="19"/>
  <c r="H27" i="19"/>
  <c r="H26" i="19"/>
  <c r="H25" i="19"/>
  <c r="H24" i="19"/>
  <c r="H23" i="19"/>
  <c r="G15" i="19"/>
  <c r="G14" i="19"/>
  <c r="G13" i="19"/>
  <c r="G12" i="19"/>
  <c r="G11" i="19"/>
  <c r="G10" i="19"/>
  <c r="G9" i="19"/>
  <c r="G8" i="19"/>
  <c r="G7" i="19"/>
  <c r="G12" i="18"/>
  <c r="G11" i="18"/>
  <c r="G10" i="18"/>
  <c r="G9" i="18"/>
  <c r="G8" i="18"/>
  <c r="G7" i="18"/>
  <c r="G48" i="16"/>
  <c r="G47" i="16"/>
  <c r="G46" i="16"/>
  <c r="G45" i="16"/>
  <c r="G44" i="16"/>
  <c r="G43" i="16"/>
  <c r="G42" i="16"/>
  <c r="G41" i="16"/>
  <c r="G40" i="16"/>
  <c r="J4" i="15"/>
  <c r="J4" i="12"/>
  <c r="I8" i="11"/>
  <c r="I4" i="11"/>
  <c r="G5" i="6"/>
  <c r="G6" i="6"/>
  <c r="G7" i="6"/>
  <c r="G8" i="6"/>
  <c r="G4" i="6"/>
  <c r="D5" i="3"/>
  <c r="D6" i="3"/>
  <c r="H31" i="16"/>
  <c r="H30" i="16"/>
  <c r="H29" i="16"/>
  <c r="H28" i="16"/>
  <c r="H27" i="16"/>
  <c r="H26" i="16"/>
  <c r="H25" i="16"/>
  <c r="H24" i="16"/>
  <c r="H23" i="16"/>
  <c r="G8" i="16"/>
  <c r="G9" i="16"/>
  <c r="G10" i="16"/>
  <c r="G11" i="16"/>
  <c r="G12" i="16"/>
  <c r="G13" i="16"/>
  <c r="G14" i="16"/>
  <c r="G15" i="16"/>
  <c r="G7" i="16"/>
  <c r="G5" i="1"/>
  <c r="G6" i="1"/>
  <c r="G7" i="1"/>
  <c r="G8" i="1"/>
  <c r="G9" i="1"/>
  <c r="G10" i="1"/>
  <c r="G11" i="1"/>
  <c r="G12" i="1"/>
  <c r="G13" i="1"/>
  <c r="G14" i="1"/>
  <c r="G4" i="1"/>
  <c r="D4" i="3" l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<sst xmlns="http://schemas.openxmlformats.org/spreadsheetml/2006/main" count="1254" uniqueCount="269">
  <si>
    <t>Item_ID</t>
  </si>
  <si>
    <t>Item_Name</t>
  </si>
  <si>
    <t>Price</t>
  </si>
  <si>
    <t>Qty</t>
  </si>
  <si>
    <t>Amount</t>
  </si>
  <si>
    <t>Mouse</t>
  </si>
  <si>
    <t>Keyboard</t>
  </si>
  <si>
    <t>Ring Light</t>
  </si>
  <si>
    <t>Softbox</t>
  </si>
  <si>
    <t>Tripod</t>
  </si>
  <si>
    <t>Order_ID</t>
  </si>
  <si>
    <t>Region</t>
  </si>
  <si>
    <t>East</t>
  </si>
  <si>
    <t>Wesr</t>
  </si>
  <si>
    <t>North</t>
  </si>
  <si>
    <t>Mobile Stand</t>
  </si>
  <si>
    <t>Laptop Stand</t>
  </si>
  <si>
    <t>Mouse Pad</t>
  </si>
  <si>
    <t>RGB Keyboard</t>
  </si>
  <si>
    <t>South</t>
  </si>
  <si>
    <t>Hard Disk (2TB)</t>
  </si>
  <si>
    <t>Ring Light 12 Inch</t>
  </si>
  <si>
    <t>Laptop ( i5,Ryzan 5, 1TB )</t>
  </si>
  <si>
    <t>#1</t>
  </si>
  <si>
    <t>Total Amount</t>
  </si>
  <si>
    <t>TOTAL</t>
  </si>
  <si>
    <r>
      <t xml:space="preserve">#1 </t>
    </r>
    <r>
      <rPr>
        <b/>
        <sz val="24"/>
        <color rgb="FFC00000"/>
        <rFont val="Eras Demi ITC"/>
        <family val="2"/>
      </rPr>
      <t>Subtotal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</si>
  <si>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 </t>
    </r>
    <r>
      <rPr>
        <b/>
        <sz val="24"/>
        <color rgb="FFC00000"/>
        <rFont val="Eras Demi ITC"/>
        <family val="2"/>
      </rPr>
      <t>Sumproduct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</si>
  <si>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D.O.B.</t>
  </si>
  <si>
    <t>Today Date</t>
  </si>
  <si>
    <t>Year (Y)</t>
  </si>
  <si>
    <t>Month (YM)</t>
  </si>
  <si>
    <t>Days (MD)</t>
  </si>
  <si>
    <t>Total Month (M)</t>
  </si>
  <si>
    <t>Total Days (D)</t>
  </si>
  <si>
    <r>
      <t xml:space="preserve">#3 </t>
    </r>
    <r>
      <rPr>
        <b/>
        <sz val="24"/>
        <color rgb="FFC00000"/>
        <rFont val="Eras Demi ITC"/>
        <family val="2"/>
      </rPr>
      <t>Datedif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</si>
  <si>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#4 </t>
    </r>
    <r>
      <rPr>
        <b/>
        <sz val="24"/>
        <color rgb="FFC00000"/>
        <rFont val="Eras Demi ITC"/>
        <family val="2"/>
      </rPr>
      <t>IF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</si>
  <si>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Stu_Name</t>
  </si>
  <si>
    <t>Marks</t>
  </si>
  <si>
    <t>Result Status</t>
  </si>
  <si>
    <t>if student marks is grater than or equal to 40, display result status "PASS" otherwise display result status "FAIL"</t>
  </si>
  <si>
    <t>Raj</t>
  </si>
  <si>
    <t>Anil Lumar</t>
  </si>
  <si>
    <t>Naresh</t>
  </si>
  <si>
    <t>Aman</t>
  </si>
  <si>
    <t>Sunil Kumar</t>
  </si>
  <si>
    <t>1#</t>
  </si>
  <si>
    <t>2#</t>
  </si>
  <si>
    <t>if student marks is less than 40, display "FAIL" otherwise leave the cell blank</t>
  </si>
  <si>
    <t>Extract the name of failed students (marks&lt;40)</t>
  </si>
  <si>
    <t>3#</t>
  </si>
  <si>
    <t>4#</t>
  </si>
  <si>
    <t>Add  5 grace marks if student marks is less than 40</t>
  </si>
  <si>
    <t>Emp_Name</t>
  </si>
  <si>
    <t>Working Shift</t>
  </si>
  <si>
    <t>Salary</t>
  </si>
  <si>
    <t>New Salary</t>
  </si>
  <si>
    <t>Morning</t>
  </si>
  <si>
    <t>Evening</t>
  </si>
  <si>
    <t>Night</t>
  </si>
  <si>
    <t>Increase 5% salary of employees whose working shift is NIGHT</t>
  </si>
  <si>
    <t>5#</t>
  </si>
  <si>
    <r>
      <t xml:space="preserve">#5 </t>
    </r>
    <r>
      <rPr>
        <b/>
        <sz val="24"/>
        <color rgb="FFC00000"/>
        <rFont val="Eras Demi ITC"/>
        <family val="2"/>
      </rPr>
      <t>IF + AND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</si>
  <si>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Phy</t>
  </si>
  <si>
    <t>Che</t>
  </si>
  <si>
    <t>Math</t>
  </si>
  <si>
    <t>If student obtained marks grater than or eqaul to 40 in all subjects, display result status "PASS" otherwise display "FAIL"</t>
  </si>
  <si>
    <t>Order No.</t>
  </si>
  <si>
    <t>Progress</t>
  </si>
  <si>
    <t>Delivery Date</t>
  </si>
  <si>
    <t>Status</t>
  </si>
  <si>
    <t>Delivered</t>
  </si>
  <si>
    <t>In Transit</t>
  </si>
  <si>
    <t>#2</t>
  </si>
  <si>
    <t>Closed</t>
  </si>
  <si>
    <t>Open</t>
  </si>
  <si>
    <t>Display the status CLOSED if progress is "delivered" and delivery date is not empty</t>
  </si>
  <si>
    <r>
      <t xml:space="preserve">#6 </t>
    </r>
    <r>
      <rPr>
        <b/>
        <sz val="24"/>
        <color rgb="FFC00000"/>
        <rFont val="Eras Demi ITC"/>
        <family val="2"/>
      </rPr>
      <t>IF + OR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</si>
  <si>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Cancelled</t>
  </si>
  <si>
    <t>QTY</t>
  </si>
  <si>
    <t>Unit Price</t>
  </si>
  <si>
    <t>Discount (5%)</t>
  </si>
  <si>
    <t>1 : if QTY is grater than or eqal to 15, OR</t>
  </si>
  <si>
    <t>2: Unit price is grater than or equal to 1200.</t>
  </si>
  <si>
    <t>Display the status CLOSED if progress is "delivered" or "cancelled"</t>
  </si>
  <si>
    <t>#3</t>
  </si>
  <si>
    <t>Product_Name</t>
  </si>
  <si>
    <t>Seller_Name</t>
  </si>
  <si>
    <t>Bharat Electronics</t>
  </si>
  <si>
    <t>Wireless Keyboard</t>
  </si>
  <si>
    <t>Wireless Mouse</t>
  </si>
  <si>
    <t>Tech Mart</t>
  </si>
  <si>
    <t>Store 99</t>
  </si>
  <si>
    <t>Store 100</t>
  </si>
  <si>
    <t>Store 101</t>
  </si>
  <si>
    <t>Total QTY</t>
  </si>
  <si>
    <t>Total QTY Sold</t>
  </si>
  <si>
    <t>West</t>
  </si>
  <si>
    <t>Total Orders</t>
  </si>
  <si>
    <r>
      <t xml:space="preserve">#7 </t>
    </r>
    <r>
      <rPr>
        <b/>
        <sz val="24"/>
        <color rgb="FFC00000"/>
        <rFont val="Eras Demi ITC"/>
        <family val="2"/>
      </rPr>
      <t>IFs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</si>
  <si>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Grade</t>
  </si>
  <si>
    <t>Grading Scale :</t>
  </si>
  <si>
    <t>Equal to or grater than 80% =A</t>
  </si>
  <si>
    <t>Equal to or grater than 60% =B</t>
  </si>
  <si>
    <t>Equal to or grater than 50% =c</t>
  </si>
  <si>
    <t>Less than 50%=D</t>
  </si>
  <si>
    <r>
      <t xml:space="preserve">#8 </t>
    </r>
    <r>
      <rPr>
        <b/>
        <sz val="24"/>
        <color rgb="FFC00000"/>
        <rFont val="Eras Demi ITC"/>
        <family val="2"/>
      </rPr>
      <t>Switch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</si>
  <si>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Product</t>
  </si>
  <si>
    <t>Rating</t>
  </si>
  <si>
    <t>Rating Scale :</t>
  </si>
  <si>
    <t>Equal to 5 = Excellent</t>
  </si>
  <si>
    <t>Equal to 4= Very Good</t>
  </si>
  <si>
    <t>Equal to 3= Good</t>
  </si>
  <si>
    <t>Equal to 2= Poor</t>
  </si>
  <si>
    <t>Equal to 1= Very Poor</t>
  </si>
  <si>
    <t>Product ID</t>
  </si>
  <si>
    <t>Category</t>
  </si>
  <si>
    <t>Discount %</t>
  </si>
  <si>
    <t>Fitness</t>
  </si>
  <si>
    <t>Office</t>
  </si>
  <si>
    <t>Kitchen</t>
  </si>
  <si>
    <t>Décor</t>
  </si>
  <si>
    <t>Wallpaper</t>
  </si>
  <si>
    <t>Coffee Mug</t>
  </si>
  <si>
    <t>Laptop Desk</t>
  </si>
  <si>
    <t>Juicer</t>
  </si>
  <si>
    <t>Yoga Mat</t>
  </si>
  <si>
    <t>Dinner Set</t>
  </si>
  <si>
    <r>
      <t xml:space="preserve">#9 </t>
    </r>
    <r>
      <rPr>
        <b/>
        <sz val="24"/>
        <color rgb="FFC00000"/>
        <rFont val="Eras Demi ITC"/>
        <family val="2"/>
      </rPr>
      <t>Sumif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</si>
  <si>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#10 </t>
    </r>
    <r>
      <rPr>
        <b/>
        <sz val="24"/>
        <color rgb="FFC00000"/>
        <rFont val="Eras Demi ITC"/>
        <family val="2"/>
      </rPr>
      <t>Sumifs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</si>
  <si>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#11 </t>
    </r>
    <r>
      <rPr>
        <b/>
        <sz val="24"/>
        <color rgb="FFC00000"/>
        <rFont val="Eras Demi ITC"/>
        <family val="2"/>
      </rPr>
      <t>Unique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</si>
  <si>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#12 </t>
    </r>
    <r>
      <rPr>
        <b/>
        <sz val="24"/>
        <color rgb="FFC00000"/>
        <rFont val="Eras Demi ITC"/>
        <family val="2"/>
      </rPr>
      <t>Countif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</si>
  <si>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#13 </t>
    </r>
    <r>
      <rPr>
        <b/>
        <sz val="24"/>
        <color rgb="FFC00000"/>
        <rFont val="Eras Demi ITC"/>
        <family val="2"/>
      </rPr>
      <t>Countifs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</si>
  <si>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Qty Avg.</t>
  </si>
  <si>
    <r>
      <t xml:space="preserve">#14 </t>
    </r>
    <r>
      <rPr>
        <b/>
        <sz val="24"/>
        <color rgb="FFC00000"/>
        <rFont val="Eras Demi ITC"/>
        <family val="2"/>
      </rPr>
      <t>Averageifs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</si>
  <si>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#15 </t>
    </r>
    <r>
      <rPr>
        <b/>
        <sz val="24"/>
        <color rgb="FFC00000"/>
        <rFont val="Eras Demi ITC"/>
        <family val="2"/>
      </rPr>
      <t>Vlookup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</si>
  <si>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Cashback</t>
  </si>
  <si>
    <t>Calculate the Cashback of 5% for CLOSED Orders with the amount grater than or equal to 10,000</t>
  </si>
  <si>
    <t>Age</t>
  </si>
  <si>
    <t>Grace Marks 5</t>
  </si>
  <si>
    <t>Indicate the discounted orders (Yes/No) and Apply 5% discount if either of these condition is met. Otherwise return full price.</t>
  </si>
  <si>
    <t>Saller</t>
  </si>
  <si>
    <t>Cmmission ?</t>
  </si>
  <si>
    <t>A</t>
  </si>
  <si>
    <t>B</t>
  </si>
  <si>
    <t>D</t>
  </si>
  <si>
    <t>E</t>
  </si>
  <si>
    <t>Sales grater than or equal to 100000 = 10%</t>
  </si>
  <si>
    <t>Less Than 50000 = 2%</t>
  </si>
  <si>
    <t>Sales</t>
  </si>
  <si>
    <t>Sales grater than or equal to 50000 = 5%</t>
  </si>
  <si>
    <t>keyboard</t>
  </si>
  <si>
    <t>Speaker</t>
  </si>
  <si>
    <t>Hard disk</t>
  </si>
  <si>
    <t>Month</t>
  </si>
  <si>
    <t>qty</t>
  </si>
  <si>
    <r>
      <t xml:space="preserve">#16 </t>
    </r>
    <r>
      <rPr>
        <b/>
        <sz val="24"/>
        <color rgb="FFC00000"/>
        <rFont val="Eras Demi ITC"/>
        <family val="2"/>
      </rPr>
      <t>Iferror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</si>
  <si>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#17 </t>
    </r>
    <r>
      <rPr>
        <b/>
        <sz val="24"/>
        <color rgb="FFC00000"/>
        <rFont val="Eras Demi ITC"/>
        <family val="2"/>
      </rPr>
      <t>Hlookup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</si>
  <si>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Row</t>
  </si>
  <si>
    <t>Column</t>
  </si>
  <si>
    <r>
      <t xml:space="preserve">#18 </t>
    </r>
    <r>
      <rPr>
        <b/>
        <sz val="24"/>
        <color rgb="FFC00000"/>
        <rFont val="Eras Demi ITC"/>
        <family val="2"/>
      </rPr>
      <t>Index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</si>
  <si>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#19 </t>
    </r>
    <r>
      <rPr>
        <b/>
        <sz val="24"/>
        <color rgb="FFC00000"/>
        <rFont val="Eras Demi ITC"/>
        <family val="2"/>
      </rPr>
      <t>Match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</si>
  <si>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#20 </t>
    </r>
    <r>
      <rPr>
        <b/>
        <sz val="24"/>
        <color rgb="FFC00000"/>
        <rFont val="Eras Demi ITC"/>
        <family val="2"/>
      </rPr>
      <t>Index+Match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</si>
  <si>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price</t>
  </si>
  <si>
    <t>Jan</t>
  </si>
  <si>
    <t>Feb</t>
  </si>
  <si>
    <t>Mar</t>
  </si>
  <si>
    <t>Apr</t>
  </si>
  <si>
    <t>Total</t>
  </si>
  <si>
    <t>Total Sale</t>
  </si>
  <si>
    <t>feb</t>
  </si>
  <si>
    <t>Name</t>
  </si>
  <si>
    <t>Picture</t>
  </si>
  <si>
    <t>MS Word</t>
  </si>
  <si>
    <t>MS Excel</t>
  </si>
  <si>
    <t>MS Powerpoint</t>
  </si>
  <si>
    <t>Raj Kumar</t>
  </si>
  <si>
    <t>Amit</t>
  </si>
  <si>
    <t>Mohit</t>
  </si>
  <si>
    <t>Tinku</t>
  </si>
  <si>
    <t>Minku Singh</t>
  </si>
  <si>
    <t>Sonu Sharma</t>
  </si>
  <si>
    <t>Lalit</t>
  </si>
  <si>
    <t>Yogi</t>
  </si>
  <si>
    <t>Qty Sold</t>
  </si>
  <si>
    <t>QTY Sold</t>
  </si>
  <si>
    <t>ring light</t>
  </si>
  <si>
    <t>Date</t>
  </si>
  <si>
    <t>Start Date</t>
  </si>
  <si>
    <t>End Date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</si>
  <si>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</si>
  <si>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</si>
  <si>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</si>
  <si>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</si>
  <si>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</si>
  <si>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</si>
  <si>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</si>
  <si>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</si>
  <si>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</si>
  <si>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mm108</t>
  </si>
  <si>
    <r>
      <t xml:space="preserve">#25 </t>
    </r>
    <r>
      <rPr>
        <b/>
        <sz val="24"/>
        <color rgb="FFC00000"/>
        <rFont val="Eras Demi ITC"/>
        <family val="2"/>
      </rPr>
      <t>Filter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</si>
  <si>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#21 </t>
    </r>
    <r>
      <rPr>
        <b/>
        <sz val="24"/>
        <color rgb="FFC00000"/>
        <rFont val="Eras Demi ITC"/>
        <family val="2"/>
      </rPr>
      <t>Sum+Vlookup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</si>
  <si>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#22 </t>
    </r>
    <r>
      <rPr>
        <b/>
        <sz val="24"/>
        <color rgb="FFC00000"/>
        <rFont val="Eras Demi ITC"/>
        <family val="2"/>
      </rPr>
      <t>Xlookup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</si>
  <si>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#23 </t>
    </r>
    <r>
      <rPr>
        <b/>
        <sz val="24"/>
        <color rgb="FFC00000"/>
        <rFont val="Eras Demi ITC"/>
        <family val="2"/>
      </rPr>
      <t>Picture lookup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</si>
  <si>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#24 </t>
    </r>
    <r>
      <rPr>
        <b/>
        <sz val="24"/>
        <color rgb="FFC00000"/>
        <rFont val="Eras Demi ITC"/>
        <family val="2"/>
      </rPr>
      <t>Sort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</si>
  <si>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#26 </t>
    </r>
    <r>
      <rPr>
        <b/>
        <sz val="24"/>
        <color rgb="FFC00000"/>
        <rFont val="Eras Demi ITC"/>
        <family val="2"/>
      </rPr>
      <t>Trim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</si>
  <si>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#27 </t>
    </r>
    <r>
      <rPr>
        <b/>
        <sz val="24"/>
        <color rgb="FFC00000"/>
        <rFont val="Eras Demi ITC"/>
        <family val="2"/>
      </rPr>
      <t>Dynamic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</si>
  <si>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#28 </t>
    </r>
    <r>
      <rPr>
        <b/>
        <sz val="24"/>
        <color rgb="FFC00000"/>
        <rFont val="Eras Demi ITC"/>
        <family val="2"/>
      </rPr>
      <t>Textsplit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</si>
  <si>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t>Emp ID,Name,Age,Salary</t>
  </si>
  <si>
    <t>202401,raj kumar,34,12000</t>
  </si>
  <si>
    <t>202403,amit,34,24000</t>
  </si>
  <si>
    <t>202405,tinku singh,27,11000</t>
  </si>
  <si>
    <t>202404,sonu sharma,33,20000</t>
  </si>
  <si>
    <t>202402,naresh kumar,26,20000</t>
  </si>
  <si>
    <t>202406,yogesh,44,13500</t>
  </si>
  <si>
    <t>Emp ID</t>
  </si>
  <si>
    <t>raj kumar</t>
  </si>
  <si>
    <t>naresh kumar</t>
  </si>
  <si>
    <t>amit</t>
  </si>
  <si>
    <t>sonu sharma</t>
  </si>
  <si>
    <t>tinku singh</t>
  </si>
  <si>
    <t>yogesh</t>
  </si>
  <si>
    <t>First Name</t>
  </si>
  <si>
    <t>Middle name</t>
  </si>
  <si>
    <t>Last Name</t>
  </si>
  <si>
    <t>Kumar</t>
  </si>
  <si>
    <t>Singh</t>
  </si>
  <si>
    <t>Jain</t>
  </si>
  <si>
    <t>Pankaj</t>
  </si>
  <si>
    <r>
      <t xml:space="preserve">#29 </t>
    </r>
    <r>
      <rPr>
        <b/>
        <sz val="24"/>
        <color rgb="FFC00000"/>
        <rFont val="Eras Demi ITC"/>
        <family val="2"/>
      </rPr>
      <t>Textjoin, Concatenate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</t>
    </r>
  </si>
  <si>
    <r>
      <t xml:space="preserve">#30 </t>
    </r>
    <r>
      <rPr>
        <b/>
        <sz val="24"/>
        <color rgb="FFC00000"/>
        <rFont val="Eras Demi ITC"/>
        <family val="2"/>
      </rPr>
      <t>Protect</t>
    </r>
    <r>
      <rPr>
        <b/>
        <sz val="24"/>
        <color theme="1"/>
        <rFont val="Eras Demi ITC"/>
        <family val="2"/>
      </rPr>
      <t xml:space="preserve"> </t>
    </r>
    <r>
      <rPr>
        <sz val="24"/>
        <color theme="1"/>
        <rFont val="Eras Demi ITC"/>
        <family val="2"/>
      </rPr>
      <t>Formulas</t>
    </r>
  </si>
  <si>
    <t>mar</t>
  </si>
  <si>
    <t>west</t>
  </si>
  <si>
    <t>fgf</t>
  </si>
  <si>
    <t>cbgf</t>
  </si>
  <si>
    <t>fgh</t>
  </si>
  <si>
    <t>gh</t>
  </si>
  <si>
    <t>Subtotal</t>
  </si>
  <si>
    <t>Unique</t>
  </si>
  <si>
    <t>Sum + Vlookup</t>
  </si>
  <si>
    <t>Sumproduct</t>
  </si>
  <si>
    <t>Countif</t>
  </si>
  <si>
    <t>Xlookup</t>
  </si>
  <si>
    <t>Datedif</t>
  </si>
  <si>
    <t>Countifs</t>
  </si>
  <si>
    <t>Picture Lookup</t>
  </si>
  <si>
    <t>IF</t>
  </si>
  <si>
    <t>Averageifs</t>
  </si>
  <si>
    <t>Sort</t>
  </si>
  <si>
    <t>IF + And</t>
  </si>
  <si>
    <t>Vlookup</t>
  </si>
  <si>
    <t>Filter</t>
  </si>
  <si>
    <t>IF + OR</t>
  </si>
  <si>
    <t>Iferror</t>
  </si>
  <si>
    <t>Trim Magic</t>
  </si>
  <si>
    <t>IFS</t>
  </si>
  <si>
    <t>Hlookup</t>
  </si>
  <si>
    <t>Dynamic</t>
  </si>
  <si>
    <t>Switch</t>
  </si>
  <si>
    <t>Index</t>
  </si>
  <si>
    <t>Textsplit</t>
  </si>
  <si>
    <t>Sumif</t>
  </si>
  <si>
    <t>Match</t>
  </si>
  <si>
    <t>Textjoin</t>
  </si>
  <si>
    <t>Sumifs</t>
  </si>
  <si>
    <t>Index + Match</t>
  </si>
  <si>
    <t>Protect</t>
  </si>
  <si>
    <r>
      <t xml:space="preserve">बस </t>
    </r>
    <r>
      <rPr>
        <b/>
        <sz val="22"/>
        <color theme="1"/>
        <rFont val="Aptos"/>
        <family val="2"/>
      </rPr>
      <t>एक वीडियो</t>
    </r>
    <r>
      <rPr>
        <sz val="22"/>
        <color theme="1"/>
        <rFont val="Aptos"/>
        <family val="2"/>
      </rPr>
      <t xml:space="preserve"> इन फ़ॉर्मूलास में </t>
    </r>
    <r>
      <rPr>
        <b/>
        <sz val="22"/>
        <color theme="1"/>
        <rFont val="Aptos"/>
        <family val="2"/>
      </rPr>
      <t>एक्सपर्ट बना देगा</t>
    </r>
  </si>
  <si>
    <r>
      <rPr>
        <b/>
        <sz val="24"/>
        <color theme="1"/>
        <rFont val="Aptos"/>
        <family val="2"/>
      </rPr>
      <t>30+</t>
    </r>
    <r>
      <rPr>
        <sz val="24"/>
        <color theme="1"/>
        <rFont val="Aptos"/>
        <family val="2"/>
      </rPr>
      <t xml:space="preserve"> </t>
    </r>
    <r>
      <rPr>
        <b/>
        <sz val="24"/>
        <color theme="1"/>
        <rFont val="Aptos"/>
        <family val="2"/>
      </rPr>
      <t>Advanced</t>
    </r>
    <r>
      <rPr>
        <sz val="24"/>
        <color theme="1"/>
        <rFont val="Aptos"/>
        <family val="2"/>
      </rPr>
      <t xml:space="preserve"> Excel Formulas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</si>
</sst>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Eras Demi ITC"/>
      <family val="2"/>
    </font>
    <font>
      <b/>
      <sz val="24"/>
      <color rgb="FFC00000"/>
      <name val="Eras Demi ITC"/>
      <family val="2"/>
    </font>
    <font>
      <sz val="24"/>
      <color theme="1"/>
      <name val="Eras Demi ITC"/>
      <family val="2"/>
    </font>
    <font>
      <sz val="8"/>
      <name val="Aptos Narrow"/>
      <family val="2"/>
      <scheme val="minor"/>
    </font>
    <font>
      <sz val="28"/>
      <color theme="1"/>
      <name val="Aptos"/>
      <family val="2"/>
    </font>
    <font>
      <b/>
      <i/>
      <sz val="14"/>
      <color theme="1"/>
      <name val="Aptos Narrow"/>
      <family val="2"/>
      <scheme val="minor"/>
    </font>
    <font>
      <sz val="24"/>
      <color theme="1"/>
      <name val="Aptos"/>
      <family val="2"/>
    </font>
    <font>
      <sz val="22"/>
      <color theme="1"/>
      <name val="Aptos"/>
      <family val="2"/>
    </font>
    <font>
      <b/>
      <sz val="24"/>
      <color theme="1"/>
      <name val="Aptos"/>
      <family val="2"/>
    </font>
    <font>
      <b/>
      <sz val="22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9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0" xfId="0" applyFont="1" applyFill="1" applyAlignment="1">
      <alignment horizontal="left"/>
    </xf>
    <xf numFmtId="14" fontId="0" fillId="0" borderId="0" xfId="0" applyNumberFormat="1"/>
    <xf numFmtId="0" fontId="0" fillId="5" borderId="1" xfId="0" applyFill="1" applyBorder="1"/>
    <xf numFmtId="0" fontId="2" fillId="3" borderId="0" xfId="0" applyFont="1" applyFill="1" applyAlignment="1" applyProtection="1">
      <alignment vertical="center"/>
      <protection locked="0"/>
    </xf>
    <xf numFmtId="0" fontId="0" fillId="3" borderId="0" xfId="0" applyFill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4" borderId="1" xfId="0" applyFont="1" applyFill="1" applyBorder="1" applyAlignment="1" applyProtection="1">
      <alignment horizontal="left"/>
      <protection locked="0"/>
    </xf>
    <xf numFmtId="0" fontId="0" fillId="5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6" borderId="0" xfId="0" applyFill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5" borderId="2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176697</xdr:colOff>
      <xdr:row>3</xdr:row>
      <xdr:rowOff>99391</xdr:rowOff>
    </xdr:from>
    <xdr:to>
      <xdr:col>2</xdr:col>
      <xdr:colOff>739915</xdr:colOff>
      <xdr:row>3</xdr:row>
      <xdr:rowOff>628500</xdr:rowOff>
    </xdr:to>
    <xdr:pic>
      <xdr:nvPicPr>
        <xdr:cNvPr id="2" name="Picture 1" descr="Microsoft Word - Wikipedia">
          <a:extLst>
            <a:ext uri="{FF2B5EF4-FFF2-40B4-BE49-F238E27FC236}">
              <a16:creationId xmlns:a16="http://schemas.microsoft.com/office/drawing/2014/main" id="{5893B861-F873-C012-79ED-4758A0DD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740" y="1004956"/>
          <a:ext cx="563218" cy="529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176695</xdr:colOff>
      <xdr:row>4</xdr:row>
      <xdr:rowOff>77305</xdr:rowOff>
    </xdr:from>
    <xdr:to>
      <xdr:col>2</xdr:col>
      <xdr:colOff>734391</xdr:colOff>
      <xdr:row>4</xdr:row>
      <xdr:rowOff>594234</xdr:rowOff>
    </xdr:to>
    <xdr:pic>
      <xdr:nvPicPr>
        <xdr:cNvPr id="3" name="Picture 2" descr="File:Microsoft Office Excel (2019 ...">
          <a:extLst>
            <a:ext uri="{FF2B5EF4-FFF2-40B4-BE49-F238E27FC236}">
              <a16:creationId xmlns:a16="http://schemas.microsoft.com/office/drawing/2014/main" id="{47B5C582-D28C-30BD-5A30-C98D3C44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738" y="1673088"/>
          <a:ext cx="557696" cy="51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187740</xdr:colOff>
      <xdr:row>5</xdr:row>
      <xdr:rowOff>44175</xdr:rowOff>
    </xdr:from>
    <xdr:to>
      <xdr:col>2</xdr:col>
      <xdr:colOff>784088</xdr:colOff>
      <xdr:row>5</xdr:row>
      <xdr:rowOff>598487</xdr:rowOff>
    </xdr:to>
    <xdr:pic>
      <xdr:nvPicPr>
        <xdr:cNvPr id="4" name="Picture 3" descr="Microsoft PowerPoint - Wikipedia">
          <a:extLst>
            <a:ext uri="{FF2B5EF4-FFF2-40B4-BE49-F238E27FC236}">
              <a16:creationId xmlns:a16="http://schemas.microsoft.com/office/drawing/2014/main" id="{513628E6-B6F3-A5A2-D2BA-6D1CA16D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2330175"/>
          <a:ext cx="596348" cy="554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1474304</xdr:colOff>
          <xdr:row>3</xdr:row>
          <xdr:rowOff>27608</xdr:rowOff>
        </xdr:from>
        <xdr:to>
          <xdr:col>6</xdr:col>
          <xdr:colOff>44174</xdr:colOff>
          <xdr:row>4</xdr:row>
          <xdr:rowOff>27607</xdr:rowOff>
        </xdr:to>
        <xdr:pic>
          <xdr:nvPicPr>
            <xdr:cNvPr id="9" name="Picture 8" descr="Microsoft Word - Wikipedia">
              <a:extLst>
                <a:ext uri="{FF2B5EF4-FFF2-40B4-BE49-F238E27FC236}">
                  <a16:creationId xmlns:a16="http://schemas.microsoft.com/office/drawing/2014/main" id="{0FBDDD19-E23F-4A73-80B6-73DDF098D21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bcd" spid="_x0000_s235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908261" y="933173"/>
              <a:ext cx="1027043" cy="6902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4F0E0-9F19-4674-84A8-78255A5340A3}" name="Table1" displayName="Table1" ref="B6:D13" totalsRowShown="0" headerRowBorderDxfId="5" tableBorderDxfId="4" totalsRowBorderDxfId="3">
  <autoFilter ref="B6:D13" xr:uid="{4984F0E0-9F19-4674-84A8-78255A5340A3}"/>
  <tableColumns count="3">
    <tableColumn id="1" xr3:uid="{52FD119A-0382-4066-9BAF-06BE0CBE2BA6}" name="Order_ID" dataDxfId="2"/>
    <tableColumn id="2" xr3:uid="{31BDF1FD-9A45-4FAD-9342-2AF7130F0751}" name="Product_Name" dataDxfId="1"/>
    <tableColumn id="3" xr3:uid="{161CF968-A6A8-4A6E-AD2A-0AFFDFB005BF}" name="Seller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47D1-B124-46B1-A297-7054192E1693}">
  <dimension ref="A1:S17"/>
  <sheetViews>
    <sheetView showGridLines="0" showRowColHeaders="0" zoomScale="130" zoomScaleNormal="130" workbookViewId="0">
      <selection activeCell="N26" sqref="N26"/>
    </sheetView>
  </sheetViews>
  <sheetFormatPr defaultRowHeight="18.75" x14ac:dyDescent="0.3"/>
  <cols>
    <col min="1" max="1" width="2" customWidth="1"/>
    <col min="2" max="2" width="4.296875" customWidth="1"/>
    <col min="4" max="4" width="4" customWidth="1"/>
    <col min="5" max="5" width="4.296875" customWidth="1"/>
    <col min="7" max="7" width="4" customWidth="1"/>
    <col min="8" max="8" width="4.296875" customWidth="1"/>
  </cols>
  <sheetData>
    <row r="1" spans="1:19" ht="11.45" customHeight="1" x14ac:dyDescent="0.3"/>
    <row r="2" spans="1:19" ht="18.600000000000001" customHeight="1" x14ac:dyDescent="0.3">
      <c r="A2" s="49"/>
      <c r="B2" s="53" t="s">
        <v>267</v>
      </c>
      <c r="C2" s="53"/>
      <c r="D2" s="53"/>
      <c r="E2" s="53"/>
      <c r="F2" s="53"/>
      <c r="G2" s="53"/>
      <c r="H2" s="53"/>
      <c r="I2" s="53"/>
      <c r="J2" s="53"/>
      <c r="K2" s="53"/>
      <c r="L2" s="49"/>
      <c r="M2" s="49"/>
      <c r="N2" s="49"/>
      <c r="O2" s="49"/>
      <c r="P2" s="49"/>
      <c r="Q2" s="49"/>
      <c r="R2" s="49"/>
      <c r="S2" s="49"/>
    </row>
    <row r="3" spans="1:19" ht="18.600000000000001" customHeight="1" x14ac:dyDescent="0.3">
      <c r="A3" s="49"/>
      <c r="B3" s="53"/>
      <c r="C3" s="53"/>
      <c r="D3" s="53"/>
      <c r="E3" s="53"/>
      <c r="F3" s="53"/>
      <c r="G3" s="53"/>
      <c r="H3" s="53"/>
      <c r="I3" s="53"/>
      <c r="J3" s="53"/>
      <c r="K3" s="53"/>
      <c r="L3" s="49"/>
      <c r="M3" s="49"/>
      <c r="N3" s="49"/>
      <c r="O3" s="49"/>
      <c r="P3" s="49"/>
      <c r="Q3" s="49"/>
      <c r="R3" s="49"/>
      <c r="S3" s="49"/>
    </row>
    <row r="4" spans="1:19" ht="12.95" customHeight="1" x14ac:dyDescent="0.3">
      <c r="B4" s="50"/>
      <c r="C4" s="50"/>
      <c r="D4" s="50"/>
      <c r="E4" s="50"/>
      <c r="F4" s="50"/>
      <c r="G4" s="50"/>
      <c r="H4" s="50"/>
      <c r="I4" s="50"/>
      <c r="J4" s="50"/>
    </row>
    <row r="5" spans="1:19" ht="18.600000000000001" customHeight="1" x14ac:dyDescent="0.3">
      <c r="B5" s="51">
        <v>1</v>
      </c>
      <c r="C5" t="s">
        <v>237</v>
      </c>
      <c r="E5" s="51">
        <v>11</v>
      </c>
      <c r="F5" t="s">
        <v>238</v>
      </c>
      <c r="H5" s="51">
        <v>21</v>
      </c>
      <c r="I5" t="s">
        <v>239</v>
      </c>
    </row>
    <row r="6" spans="1:19" x14ac:dyDescent="0.3">
      <c r="B6" s="51">
        <v>2</v>
      </c>
      <c r="C6" t="s">
        <v>240</v>
      </c>
      <c r="E6" s="51">
        <v>12</v>
      </c>
      <c r="F6" t="s">
        <v>241</v>
      </c>
      <c r="H6" s="51">
        <v>22</v>
      </c>
      <c r="I6" t="s">
        <v>242</v>
      </c>
    </row>
    <row r="7" spans="1:19" x14ac:dyDescent="0.3">
      <c r="B7" s="51">
        <v>3</v>
      </c>
      <c r="C7" t="s">
        <v>243</v>
      </c>
      <c r="E7" s="51">
        <v>13</v>
      </c>
      <c r="F7" t="s">
        <v>244</v>
      </c>
      <c r="H7" s="51">
        <v>23</v>
      </c>
      <c r="I7" t="s">
        <v>245</v>
      </c>
    </row>
    <row r="8" spans="1:19" x14ac:dyDescent="0.3">
      <c r="B8" s="51">
        <v>4</v>
      </c>
      <c r="C8" t="s">
        <v>246</v>
      </c>
      <c r="E8" s="51">
        <v>14</v>
      </c>
      <c r="F8" t="s">
        <v>247</v>
      </c>
      <c r="H8" s="51">
        <v>24</v>
      </c>
      <c r="I8" t="s">
        <v>248</v>
      </c>
    </row>
    <row r="9" spans="1:19" x14ac:dyDescent="0.3">
      <c r="B9" s="51">
        <v>5</v>
      </c>
      <c r="C9" t="s">
        <v>249</v>
      </c>
      <c r="E9" s="51">
        <v>15</v>
      </c>
      <c r="F9" t="s">
        <v>250</v>
      </c>
      <c r="H9" s="51">
        <v>25</v>
      </c>
      <c r="I9" t="s">
        <v>251</v>
      </c>
    </row>
    <row r="10" spans="1:19" x14ac:dyDescent="0.3">
      <c r="B10" s="51">
        <v>6</v>
      </c>
      <c r="C10" t="s">
        <v>252</v>
      </c>
      <c r="E10" s="51">
        <v>16</v>
      </c>
      <c r="F10" t="s">
        <v>253</v>
      </c>
      <c r="H10" s="51">
        <v>26</v>
      </c>
      <c r="I10" t="s">
        <v>254</v>
      </c>
    </row>
    <row r="11" spans="1:19" x14ac:dyDescent="0.3">
      <c r="B11" s="51">
        <v>7</v>
      </c>
      <c r="C11" t="s">
        <v>255</v>
      </c>
      <c r="E11" s="51">
        <v>17</v>
      </c>
      <c r="F11" t="s">
        <v>256</v>
      </c>
      <c r="H11" s="51">
        <v>27</v>
      </c>
      <c r="I11" t="s">
        <v>257</v>
      </c>
    </row>
    <row r="12" spans="1:19" x14ac:dyDescent="0.3">
      <c r="B12" s="51">
        <v>8</v>
      </c>
      <c r="C12" t="s">
        <v>258</v>
      </c>
      <c r="E12" s="51">
        <v>18</v>
      </c>
      <c r="F12" t="s">
        <v>259</v>
      </c>
      <c r="H12" s="51">
        <v>28</v>
      </c>
      <c r="I12" t="s">
        <v>260</v>
      </c>
    </row>
    <row r="13" spans="1:19" x14ac:dyDescent="0.3">
      <c r="B13" s="51">
        <v>9</v>
      </c>
      <c r="C13" t="s">
        <v>261</v>
      </c>
      <c r="E13" s="51">
        <v>19</v>
      </c>
      <c r="F13" t="s">
        <v>262</v>
      </c>
      <c r="H13" s="51">
        <v>29</v>
      </c>
      <c r="I13" t="s">
        <v>263</v>
      </c>
    </row>
    <row r="14" spans="1:19" x14ac:dyDescent="0.3">
      <c r="B14" s="51">
        <v>10</v>
      </c>
      <c r="C14" t="s">
        <v>264</v>
      </c>
      <c r="E14" s="51">
        <v>20</v>
      </c>
      <c r="F14" t="s">
        <v>265</v>
      </c>
      <c r="H14" s="51">
        <v>30</v>
      </c>
      <c r="I14" t="s">
        <v>266</v>
      </c>
    </row>
    <row r="15" spans="1:19" ht="9.9499999999999993" customHeight="1" x14ac:dyDescent="0.3"/>
    <row r="16" spans="1:19" x14ac:dyDescent="0.3">
      <c r="A16" s="49"/>
      <c r="B16" s="52" t="s">
        <v>268</v>
      </c>
      <c r="C16" s="52"/>
      <c r="D16" s="52"/>
      <c r="E16" s="52"/>
      <c r="F16" s="52"/>
      <c r="G16" s="52"/>
      <c r="H16" s="52"/>
      <c r="I16" s="52"/>
      <c r="J16" s="52"/>
      <c r="K16" s="49"/>
      <c r="L16" s="49"/>
      <c r="M16" s="49"/>
      <c r="N16" s="49"/>
      <c r="O16" s="49"/>
      <c r="P16" s="49"/>
      <c r="Q16" s="49"/>
      <c r="R16" s="49"/>
      <c r="S16" s="49"/>
    </row>
    <row r="17" spans="1:19" x14ac:dyDescent="0.3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49"/>
      <c r="L17" s="49"/>
      <c r="M17" s="49"/>
      <c r="N17" s="49"/>
      <c r="O17" s="49"/>
      <c r="P17" s="49"/>
      <c r="Q17" s="49"/>
      <c r="R17" s="49"/>
      <c r="S17" s="49"/>
    </row>
  </sheetData>
  <mergeCells count="2">
    <mergeCell ref="B16:J17"/>
    <mergeCell ref="B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E6F9-133E-437D-BEF4-B18EDC18897F}">
  <sheetPr>
    <tabColor theme="4" tint="0.59999389629810485"/>
  </sheetPr>
  <dimension ref="B1:G17"/>
  <sheetViews>
    <sheetView topLeftCell="A6" zoomScale="115" zoomScaleNormal="115" workbookViewId="0">
      <selection activeCell="E17" sqref="E17"/>
    </sheetView>
  </sheetViews>
  <sheetFormatPr defaultRowHeight="18.75" x14ac:dyDescent="0.3"/>
  <cols>
    <col min="1" max="1" width="9" customWidth="1"/>
    <col min="2" max="2" width="9.09765625" style="5"/>
    <col min="3" max="3" width="22.19921875" customWidth="1"/>
    <col min="4" max="7" width="7.69921875" customWidth="1"/>
  </cols>
  <sheetData>
    <row r="1" spans="2:7" s="6" customFormat="1" ht="33" customHeight="1" x14ac:dyDescent="0.3">
      <c r="B1" s="7" t="s">
        <v>26</v>
      </c>
    </row>
    <row r="3" spans="2:7" x14ac:dyDescent="0.3">
      <c r="B3" s="3" t="s">
        <v>0</v>
      </c>
      <c r="C3" s="2" t="s">
        <v>1</v>
      </c>
      <c r="D3" s="2" t="s">
        <v>11</v>
      </c>
      <c r="E3" s="2" t="s">
        <v>2</v>
      </c>
      <c r="F3" s="2" t="s">
        <v>3</v>
      </c>
      <c r="G3" s="2" t="s">
        <v>4</v>
      </c>
    </row>
    <row r="4" spans="2:7" x14ac:dyDescent="0.3">
      <c r="B4" s="4">
        <v>100</v>
      </c>
      <c r="C4" s="1" t="s">
        <v>5</v>
      </c>
      <c r="D4" s="1" t="s">
        <v>12</v>
      </c>
      <c r="E4" s="1">
        <v>220</v>
      </c>
      <c r="F4" s="1">
        <v>10</v>
      </c>
      <c r="G4" s="1">
        <f>E4*F4</f>
        <v>2200</v>
      </c>
    </row>
    <row r="5" spans="2:7" x14ac:dyDescent="0.3">
      <c r="B5" s="4">
        <v>101</v>
      </c>
      <c r="C5" s="1" t="s">
        <v>6</v>
      </c>
      <c r="D5" s="1" t="s">
        <v>13</v>
      </c>
      <c r="E5" s="1">
        <v>300</v>
      </c>
      <c r="F5" s="1">
        <v>12</v>
      </c>
      <c r="G5" s="1">
        <f t="shared" ref="G5:G14" si="0">E5*F5</f>
        <v>3600</v>
      </c>
    </row>
    <row r="6" spans="2:7" x14ac:dyDescent="0.3">
      <c r="B6" s="4">
        <v>102</v>
      </c>
      <c r="C6" s="1" t="s">
        <v>21</v>
      </c>
      <c r="D6" s="1" t="s">
        <v>14</v>
      </c>
      <c r="E6" s="1">
        <v>799</v>
      </c>
      <c r="F6" s="1">
        <v>100</v>
      </c>
      <c r="G6" s="1">
        <f t="shared" si="0"/>
        <v>79900</v>
      </c>
    </row>
    <row r="7" spans="2:7" x14ac:dyDescent="0.3">
      <c r="B7" s="4">
        <v>103</v>
      </c>
      <c r="C7" s="1" t="s">
        <v>8</v>
      </c>
      <c r="D7" s="1" t="s">
        <v>12</v>
      </c>
      <c r="E7" s="1">
        <v>1500</v>
      </c>
      <c r="F7" s="1">
        <v>10</v>
      </c>
      <c r="G7" s="1">
        <f t="shared" si="0"/>
        <v>15000</v>
      </c>
    </row>
    <row r="8" spans="2:7" x14ac:dyDescent="0.3">
      <c r="B8" s="4">
        <v>104</v>
      </c>
      <c r="C8" s="1" t="s">
        <v>5</v>
      </c>
      <c r="D8" s="1" t="s">
        <v>13</v>
      </c>
      <c r="E8" s="1">
        <v>450</v>
      </c>
      <c r="F8" s="1">
        <v>100</v>
      </c>
      <c r="G8" s="1">
        <f t="shared" si="0"/>
        <v>45000</v>
      </c>
    </row>
    <row r="9" spans="2:7" x14ac:dyDescent="0.3">
      <c r="B9" s="4">
        <v>105</v>
      </c>
      <c r="C9" s="1" t="s">
        <v>6</v>
      </c>
      <c r="D9" s="1" t="s">
        <v>14</v>
      </c>
      <c r="E9" s="1">
        <v>45999</v>
      </c>
      <c r="F9" s="1">
        <v>15</v>
      </c>
      <c r="G9" s="1">
        <f t="shared" si="0"/>
        <v>689985</v>
      </c>
    </row>
    <row r="10" spans="2:7" x14ac:dyDescent="0.3">
      <c r="B10" s="4">
        <v>106</v>
      </c>
      <c r="C10" s="1" t="s">
        <v>20</v>
      </c>
      <c r="D10" s="1" t="s">
        <v>19</v>
      </c>
      <c r="E10" s="1">
        <v>4500</v>
      </c>
      <c r="F10" s="1">
        <v>20</v>
      </c>
      <c r="G10" s="1">
        <f t="shared" si="0"/>
        <v>90000</v>
      </c>
    </row>
    <row r="11" spans="2:7" x14ac:dyDescent="0.3">
      <c r="B11" s="4">
        <v>107</v>
      </c>
      <c r="C11" s="1" t="s">
        <v>5</v>
      </c>
      <c r="D11" s="1" t="s">
        <v>14</v>
      </c>
      <c r="E11" s="1">
        <v>199</v>
      </c>
      <c r="F11" s="1">
        <v>11</v>
      </c>
      <c r="G11" s="1">
        <f t="shared" si="0"/>
        <v>2189</v>
      </c>
    </row>
    <row r="12" spans="2:7" x14ac:dyDescent="0.3">
      <c r="B12" s="4">
        <v>108</v>
      </c>
      <c r="C12" s="1" t="s">
        <v>6</v>
      </c>
      <c r="D12" s="1" t="s">
        <v>14</v>
      </c>
      <c r="E12" s="1">
        <v>399</v>
      </c>
      <c r="F12" s="1">
        <v>40</v>
      </c>
      <c r="G12" s="1">
        <f t="shared" si="0"/>
        <v>15960</v>
      </c>
    </row>
    <row r="13" spans="2:7" x14ac:dyDescent="0.3">
      <c r="B13" s="4">
        <v>109</v>
      </c>
      <c r="C13" s="1" t="s">
        <v>17</v>
      </c>
      <c r="D13" s="1" t="s">
        <v>19</v>
      </c>
      <c r="E13" s="1">
        <v>49</v>
      </c>
      <c r="F13" s="1">
        <v>34</v>
      </c>
      <c r="G13" s="1">
        <f t="shared" si="0"/>
        <v>1666</v>
      </c>
    </row>
    <row r="14" spans="2:7" x14ac:dyDescent="0.3">
      <c r="B14" s="4">
        <v>110</v>
      </c>
      <c r="C14" s="1" t="s">
        <v>5</v>
      </c>
      <c r="D14" s="1" t="s">
        <v>13</v>
      </c>
      <c r="E14" s="1">
        <v>799</v>
      </c>
      <c r="F14" s="1">
        <v>11</v>
      </c>
      <c r="G14" s="1">
        <f t="shared" si="0"/>
        <v>8789</v>
      </c>
    </row>
    <row r="16" spans="2:7" x14ac:dyDescent="0.3">
      <c r="E16" s="2" t="s">
        <v>25</v>
      </c>
      <c r="F16" s="1">
        <f>SUBTOTAL(9, F4:F14)</f>
        <v>363</v>
      </c>
      <c r="G16" s="1">
        <f>SUBTOTAL(4, G4:G14)</f>
        <v>689985</v>
      </c>
    </row>
    <row r="17" spans="6:6" x14ac:dyDescent="0.3">
      <c r="F17">
        <f>SUBTOTAL(109, F4:F14)</f>
        <v>363</v>
      </c>
    </row>
  </sheetData>
  <autoFilter ref="B3:G14" xr:uid="{1CADE6F9-133E-437D-BEF4-B18EDC18897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0049-ADE6-43F5-8C80-6D2398CFD8A0}">
  <sheetPr>
    <tabColor theme="5" tint="0.59999389629810485"/>
  </sheetPr>
  <dimension ref="B1:G16"/>
  <sheetViews>
    <sheetView topLeftCell="A5" zoomScale="115" zoomScaleNormal="115" workbookViewId="0">
      <selection activeCell="G17" sqref="G17"/>
    </sheetView>
  </sheetViews>
  <sheetFormatPr defaultRowHeight="18.75" x14ac:dyDescent="0.3"/>
  <cols>
    <col min="1" max="1" width="9" customWidth="1"/>
    <col min="2" max="2" width="9.09765625" style="5"/>
    <col min="3" max="3" width="22.19921875" customWidth="1"/>
    <col min="4" max="7" width="7.69921875" customWidth="1"/>
  </cols>
  <sheetData>
    <row r="1" spans="2:7" s="6" customFormat="1" ht="33" customHeight="1" x14ac:dyDescent="0.3">
      <c r="B1" s="7" t="s">
        <v>27</v>
      </c>
    </row>
    <row r="3" spans="2:7" x14ac:dyDescent="0.3">
      <c r="B3" s="3" t="s">
        <v>0</v>
      </c>
      <c r="C3" s="2" t="s">
        <v>1</v>
      </c>
      <c r="D3" s="2" t="s">
        <v>11</v>
      </c>
      <c r="E3" s="2" t="s">
        <v>2</v>
      </c>
      <c r="F3" s="2" t="s">
        <v>3</v>
      </c>
      <c r="G3" s="2" t="s">
        <v>4</v>
      </c>
    </row>
    <row r="4" spans="2:7" x14ac:dyDescent="0.3">
      <c r="B4" s="4">
        <v>100</v>
      </c>
      <c r="C4" s="1" t="s">
        <v>5</v>
      </c>
      <c r="D4" s="1" t="s">
        <v>12</v>
      </c>
      <c r="E4" s="1">
        <v>220</v>
      </c>
      <c r="F4" s="1">
        <v>10</v>
      </c>
      <c r="G4" s="1">
        <f>E4*F4</f>
        <v>2200</v>
      </c>
    </row>
    <row r="5" spans="2:7" x14ac:dyDescent="0.3">
      <c r="B5" s="4">
        <v>101</v>
      </c>
      <c r="C5" s="1" t="s">
        <v>6</v>
      </c>
      <c r="D5" s="1" t="s">
        <v>13</v>
      </c>
      <c r="E5" s="1">
        <v>300</v>
      </c>
      <c r="F5" s="1">
        <v>12</v>
      </c>
      <c r="G5" s="1">
        <f t="shared" ref="G5:G14" si="0">E5*F5</f>
        <v>3600</v>
      </c>
    </row>
    <row r="6" spans="2:7" x14ac:dyDescent="0.3">
      <c r="B6" s="4">
        <v>102</v>
      </c>
      <c r="C6" s="1" t="s">
        <v>21</v>
      </c>
      <c r="D6" s="1" t="s">
        <v>14</v>
      </c>
      <c r="E6" s="1">
        <v>799</v>
      </c>
      <c r="F6" s="1">
        <v>100</v>
      </c>
      <c r="G6" s="1">
        <f t="shared" si="0"/>
        <v>79900</v>
      </c>
    </row>
    <row r="7" spans="2:7" x14ac:dyDescent="0.3">
      <c r="B7" s="4">
        <v>103</v>
      </c>
      <c r="C7" s="1" t="s">
        <v>8</v>
      </c>
      <c r="D7" s="1" t="s">
        <v>12</v>
      </c>
      <c r="E7" s="1">
        <v>1500</v>
      </c>
      <c r="F7" s="1">
        <v>10</v>
      </c>
      <c r="G7" s="1">
        <f t="shared" si="0"/>
        <v>15000</v>
      </c>
    </row>
    <row r="8" spans="2:7" x14ac:dyDescent="0.3">
      <c r="B8" s="4">
        <v>104</v>
      </c>
      <c r="C8" s="1" t="s">
        <v>9</v>
      </c>
      <c r="D8" s="1" t="s">
        <v>13</v>
      </c>
      <c r="E8" s="1">
        <v>450</v>
      </c>
      <c r="F8" s="1">
        <v>100</v>
      </c>
      <c r="G8" s="1">
        <f t="shared" si="0"/>
        <v>45000</v>
      </c>
    </row>
    <row r="9" spans="2:7" x14ac:dyDescent="0.3">
      <c r="B9" s="4">
        <v>105</v>
      </c>
      <c r="C9" s="1" t="s">
        <v>22</v>
      </c>
      <c r="D9" s="1" t="s">
        <v>14</v>
      </c>
      <c r="E9" s="1">
        <v>45999</v>
      </c>
      <c r="F9" s="1">
        <v>15</v>
      </c>
      <c r="G9" s="1">
        <f t="shared" si="0"/>
        <v>689985</v>
      </c>
    </row>
    <row r="10" spans="2:7" x14ac:dyDescent="0.3">
      <c r="B10" s="4">
        <v>106</v>
      </c>
      <c r="C10" s="1" t="s">
        <v>20</v>
      </c>
      <c r="D10" s="1" t="s">
        <v>19</v>
      </c>
      <c r="E10" s="1">
        <v>4500</v>
      </c>
      <c r="F10" s="1">
        <v>20</v>
      </c>
      <c r="G10" s="1">
        <f t="shared" si="0"/>
        <v>90000</v>
      </c>
    </row>
    <row r="11" spans="2:7" x14ac:dyDescent="0.3">
      <c r="B11" s="4">
        <v>107</v>
      </c>
      <c r="C11" s="1" t="s">
        <v>15</v>
      </c>
      <c r="D11" s="1" t="s">
        <v>14</v>
      </c>
      <c r="E11" s="1">
        <v>199</v>
      </c>
      <c r="F11" s="1">
        <v>11</v>
      </c>
      <c r="G11" s="1">
        <f t="shared" si="0"/>
        <v>2189</v>
      </c>
    </row>
    <row r="12" spans="2:7" x14ac:dyDescent="0.3">
      <c r="B12" s="4">
        <v>108</v>
      </c>
      <c r="C12" s="1" t="s">
        <v>16</v>
      </c>
      <c r="D12" s="1" t="s">
        <v>14</v>
      </c>
      <c r="E12" s="1">
        <v>399</v>
      </c>
      <c r="F12" s="1">
        <v>40</v>
      </c>
      <c r="G12" s="1">
        <f t="shared" si="0"/>
        <v>15960</v>
      </c>
    </row>
    <row r="13" spans="2:7" x14ac:dyDescent="0.3">
      <c r="B13" s="4">
        <v>109</v>
      </c>
      <c r="C13" s="1" t="s">
        <v>17</v>
      </c>
      <c r="D13" s="1" t="s">
        <v>19</v>
      </c>
      <c r="E13" s="1">
        <v>49</v>
      </c>
      <c r="F13" s="1">
        <v>34</v>
      </c>
      <c r="G13" s="1">
        <f t="shared" si="0"/>
        <v>1666</v>
      </c>
    </row>
    <row r="14" spans="2:7" x14ac:dyDescent="0.3">
      <c r="B14" s="4">
        <v>110</v>
      </c>
      <c r="C14" s="1" t="s">
        <v>18</v>
      </c>
      <c r="D14" s="1" t="s">
        <v>13</v>
      </c>
      <c r="E14" s="1">
        <v>799</v>
      </c>
      <c r="F14" s="1">
        <v>11</v>
      </c>
      <c r="G14" s="1">
        <f t="shared" si="0"/>
        <v>8789</v>
      </c>
    </row>
    <row r="16" spans="2:7" x14ac:dyDescent="0.3">
      <c r="E16" s="54" t="s">
        <v>24</v>
      </c>
      <c r="F16" s="54"/>
      <c r="G16" s="1">
        <f>SUMPRODUCT(E4:E14, F4:F14)</f>
        <v>954289</v>
      </c>
    </row>
  </sheetData>
  <mergeCells count="1">
    <mergeCell ref="E16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F4F9-0865-471D-BDEE-DEF0BB663105}">
  <sheetPr>
    <tabColor theme="6" tint="0.59999389629810485"/>
  </sheetPr>
  <dimension ref="B1:I6"/>
  <sheetViews>
    <sheetView zoomScale="90" zoomScaleNormal="90" workbookViewId="0">
      <selection activeCell="I4" sqref="I4:I6"/>
    </sheetView>
  </sheetViews>
  <sheetFormatPr defaultRowHeight="18.75" x14ac:dyDescent="0.3"/>
  <cols>
    <col min="1" max="1" width="9" customWidth="1"/>
    <col min="2" max="3" width="14.09765625" style="5" customWidth="1"/>
    <col min="4" max="4" width="27.8984375" style="5" customWidth="1"/>
    <col min="5" max="9" width="13.59765625" style="5" customWidth="1"/>
  </cols>
  <sheetData>
    <row r="1" spans="2:9" s="6" customFormat="1" ht="33" customHeight="1" x14ac:dyDescent="0.3">
      <c r="B1" s="7" t="s">
        <v>35</v>
      </c>
      <c r="C1" s="7"/>
      <c r="D1" s="7"/>
      <c r="E1" s="7"/>
      <c r="F1" s="7"/>
      <c r="G1" s="7"/>
      <c r="H1" s="7"/>
      <c r="I1" s="7"/>
    </row>
    <row r="3" spans="2:9" x14ac:dyDescent="0.3">
      <c r="B3" s="3" t="s">
        <v>28</v>
      </c>
      <c r="C3" s="3" t="s">
        <v>29</v>
      </c>
      <c r="D3" s="3" t="s">
        <v>138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2:9" x14ac:dyDescent="0.3">
      <c r="B4" s="8">
        <v>36526</v>
      </c>
      <c r="C4" s="8">
        <v>45493</v>
      </c>
      <c r="D4" s="8" t="str">
        <f>E4&amp;" Years, "&amp;F4&amp; " Months, "&amp;G4&amp;" Days"</f>
        <v>24 Years, 6 Months, 19 Days</v>
      </c>
      <c r="E4" s="1">
        <f>DATEDIF(B4, C4, "y")</f>
        <v>24</v>
      </c>
      <c r="F4" s="1">
        <f>DATEDIF(B4,C4, "ym")</f>
        <v>6</v>
      </c>
      <c r="G4" s="1">
        <f>DATEDIF(B4,C4, "md")</f>
        <v>19</v>
      </c>
      <c r="H4" s="1">
        <f>DATEDIF(B4, C4, "m")</f>
        <v>294</v>
      </c>
      <c r="I4" s="1">
        <f>DATEDIF(B4, C4, "d")</f>
        <v>8967</v>
      </c>
    </row>
    <row r="5" spans="2:9" x14ac:dyDescent="0.3">
      <c r="B5" s="8">
        <v>38476</v>
      </c>
      <c r="C5" s="8">
        <v>45493</v>
      </c>
      <c r="D5" s="8" t="str">
        <f t="shared" ref="D5:D6" si="0">E5&amp;" Years, "&amp;F5&amp; " Months, "&amp;G5&amp;" Days"</f>
        <v>19 Years, 2 Months, 16 Days</v>
      </c>
      <c r="E5" s="1">
        <f t="shared" ref="E5:E6" si="1">DATEDIF(B5, C5, "y")</f>
        <v>19</v>
      </c>
      <c r="F5" s="1">
        <f t="shared" ref="F5:F6" si="2">DATEDIF(B5,C5, "ym")</f>
        <v>2</v>
      </c>
      <c r="G5" s="1">
        <f t="shared" ref="G5:G6" si="3">DATEDIF(B5,C5, "md")</f>
        <v>16</v>
      </c>
      <c r="H5" s="1">
        <f t="shared" ref="H5:H6" si="4">DATEDIF(B5, C5, "m")</f>
        <v>230</v>
      </c>
      <c r="I5" s="1">
        <f t="shared" ref="I5:I6" si="5">DATEDIF(B5, C5, "d")</f>
        <v>7017</v>
      </c>
    </row>
    <row r="6" spans="2:9" x14ac:dyDescent="0.3">
      <c r="B6" s="8">
        <v>44717</v>
      </c>
      <c r="C6" s="8">
        <v>45493</v>
      </c>
      <c r="D6" s="8" t="str">
        <f t="shared" si="0"/>
        <v>2 Years, 1 Months, 15 Days</v>
      </c>
      <c r="E6" s="1">
        <f t="shared" si="1"/>
        <v>2</v>
      </c>
      <c r="F6" s="1">
        <f t="shared" si="2"/>
        <v>1</v>
      </c>
      <c r="G6" s="1">
        <f t="shared" si="3"/>
        <v>15</v>
      </c>
      <c r="H6" s="1">
        <f t="shared" si="4"/>
        <v>25</v>
      </c>
      <c r="I6" s="1">
        <f t="shared" si="5"/>
        <v>776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E819-B5F8-47AC-8E35-774F65BB8143}">
  <sheetPr>
    <tabColor theme="8" tint="0.59999389629810485"/>
  </sheetPr>
  <dimension ref="B1:J40"/>
  <sheetViews>
    <sheetView zoomScale="115" zoomScaleNormal="115" workbookViewId="0">
      <pane ySplit="1" topLeftCell="A30" activePane="bottomLeft" state="frozen"/>
      <selection pane="bottomLeft" activeCell="D20" sqref="D20:D24"/>
    </sheetView>
  </sheetViews>
  <sheetFormatPr defaultRowHeight="18.75" x14ac:dyDescent="0.3"/>
  <cols>
    <col min="1" max="1" width="9" customWidth="1"/>
    <col min="2" max="2" width="14.09765625" style="5" customWidth="1"/>
    <col min="3" max="5" width="12.3984375" customWidth="1"/>
    <col min="6" max="6" width="9.09765625" customWidth="1"/>
  </cols>
  <sheetData>
    <row r="1" spans="2:10" s="6" customFormat="1" ht="33" customHeight="1" x14ac:dyDescent="0.3">
      <c r="B1" s="7" t="s">
        <v>36</v>
      </c>
    </row>
    <row r="3" spans="2:10" x14ac:dyDescent="0.3">
      <c r="B3" s="3" t="s">
        <v>37</v>
      </c>
      <c r="C3" s="2" t="s">
        <v>38</v>
      </c>
      <c r="D3" s="2" t="s">
        <v>39</v>
      </c>
      <c r="E3" s="10" t="s">
        <v>46</v>
      </c>
      <c r="F3" s="55" t="s">
        <v>40</v>
      </c>
      <c r="G3" s="55"/>
      <c r="H3" s="55"/>
      <c r="I3" s="55"/>
      <c r="J3" s="55"/>
    </row>
    <row r="4" spans="2:10" x14ac:dyDescent="0.3">
      <c r="B4" s="4" t="s">
        <v>41</v>
      </c>
      <c r="C4" s="1">
        <v>45</v>
      </c>
      <c r="D4" s="1" t="str">
        <f>IF(C4&gt;=40, "Pass", "Fail")</f>
        <v>Pass</v>
      </c>
      <c r="F4" s="55"/>
      <c r="G4" s="55"/>
      <c r="H4" s="55"/>
      <c r="I4" s="55"/>
      <c r="J4" s="55"/>
    </row>
    <row r="5" spans="2:10" x14ac:dyDescent="0.3">
      <c r="B5" s="4" t="s">
        <v>42</v>
      </c>
      <c r="C5" s="1">
        <v>65</v>
      </c>
      <c r="D5" s="1" t="str">
        <f t="shared" ref="D5:D8" si="0">IF(C5&gt;=40, "Pass", "Fail")</f>
        <v>Pass</v>
      </c>
      <c r="F5" s="55"/>
      <c r="G5" s="55"/>
      <c r="H5" s="55"/>
      <c r="I5" s="55"/>
      <c r="J5" s="55"/>
    </row>
    <row r="6" spans="2:10" x14ac:dyDescent="0.3">
      <c r="B6" s="4" t="s">
        <v>43</v>
      </c>
      <c r="C6" s="1">
        <v>11</v>
      </c>
      <c r="D6" s="1" t="str">
        <f t="shared" si="0"/>
        <v>Fail</v>
      </c>
      <c r="E6" s="10" t="s">
        <v>47</v>
      </c>
      <c r="F6" s="55" t="s">
        <v>48</v>
      </c>
      <c r="G6" s="55"/>
      <c r="H6" s="55"/>
      <c r="I6" s="55"/>
      <c r="J6" s="55"/>
    </row>
    <row r="7" spans="2:10" ht="18.600000000000001" customHeight="1" x14ac:dyDescent="0.3">
      <c r="B7" s="4" t="s">
        <v>44</v>
      </c>
      <c r="C7" s="1">
        <v>87</v>
      </c>
      <c r="D7" s="1" t="str">
        <f t="shared" si="0"/>
        <v>Pass</v>
      </c>
      <c r="F7" s="55"/>
      <c r="G7" s="55"/>
      <c r="H7" s="55"/>
      <c r="I7" s="55"/>
      <c r="J7" s="55"/>
    </row>
    <row r="8" spans="2:10" x14ac:dyDescent="0.3">
      <c r="B8" s="4" t="s">
        <v>45</v>
      </c>
      <c r="C8" s="1">
        <v>33</v>
      </c>
      <c r="D8" s="1" t="str">
        <f t="shared" si="0"/>
        <v>Fail</v>
      </c>
      <c r="F8" s="55"/>
      <c r="G8" s="55"/>
      <c r="H8" s="55"/>
      <c r="I8" s="55"/>
      <c r="J8" s="55"/>
    </row>
    <row r="19" spans="2:6" x14ac:dyDescent="0.3">
      <c r="B19" s="3" t="s">
        <v>37</v>
      </c>
      <c r="C19" s="2" t="s">
        <v>38</v>
      </c>
      <c r="D19" s="2" t="s">
        <v>139</v>
      </c>
      <c r="E19" s="10" t="s">
        <v>50</v>
      </c>
      <c r="F19" t="s">
        <v>49</v>
      </c>
    </row>
    <row r="20" spans="2:6" x14ac:dyDescent="0.3">
      <c r="B20" s="4" t="s">
        <v>41</v>
      </c>
      <c r="C20" s="1">
        <v>45</v>
      </c>
      <c r="D20" s="1">
        <f>IF(C20&lt;40, C20+5, C20)</f>
        <v>45</v>
      </c>
    </row>
    <row r="21" spans="2:6" x14ac:dyDescent="0.3">
      <c r="B21" s="4" t="s">
        <v>42</v>
      </c>
      <c r="C21" s="1">
        <v>65</v>
      </c>
      <c r="D21" s="1">
        <f t="shared" ref="D21:D24" si="1">IF(C21&lt;40, C21+5, C21)</f>
        <v>65</v>
      </c>
      <c r="E21" s="10" t="s">
        <v>51</v>
      </c>
      <c r="F21" t="s">
        <v>52</v>
      </c>
    </row>
    <row r="22" spans="2:6" x14ac:dyDescent="0.3">
      <c r="B22" s="4" t="s">
        <v>43</v>
      </c>
      <c r="C22" s="1">
        <v>11</v>
      </c>
      <c r="D22" s="1">
        <f t="shared" si="1"/>
        <v>16</v>
      </c>
    </row>
    <row r="23" spans="2:6" x14ac:dyDescent="0.3">
      <c r="B23" s="4" t="s">
        <v>44</v>
      </c>
      <c r="C23" s="1">
        <v>87</v>
      </c>
      <c r="D23" s="1">
        <f t="shared" si="1"/>
        <v>87</v>
      </c>
    </row>
    <row r="24" spans="2:6" x14ac:dyDescent="0.3">
      <c r="B24" s="4" t="s">
        <v>45</v>
      </c>
      <c r="C24" s="1">
        <v>33</v>
      </c>
      <c r="D24" s="1">
        <f t="shared" si="1"/>
        <v>38</v>
      </c>
    </row>
    <row r="35" spans="2:10" x14ac:dyDescent="0.3">
      <c r="B35" s="3" t="s">
        <v>53</v>
      </c>
      <c r="C35" s="3" t="s">
        <v>54</v>
      </c>
      <c r="D35" s="3" t="s">
        <v>55</v>
      </c>
      <c r="E35" s="3" t="s">
        <v>56</v>
      </c>
      <c r="F35" s="10" t="s">
        <v>61</v>
      </c>
      <c r="G35" s="56" t="s">
        <v>60</v>
      </c>
      <c r="H35" s="56"/>
      <c r="I35" s="56"/>
      <c r="J35" s="56"/>
    </row>
    <row r="36" spans="2:10" x14ac:dyDescent="0.3">
      <c r="B36" s="4" t="s">
        <v>41</v>
      </c>
      <c r="C36" s="1" t="s">
        <v>57</v>
      </c>
      <c r="D36" s="1">
        <v>10000</v>
      </c>
      <c r="E36" s="1">
        <f>IF(C36="Night", D36+D36*5%, D36)</f>
        <v>10000</v>
      </c>
      <c r="G36" s="56"/>
      <c r="H36" s="56"/>
      <c r="I36" s="56"/>
      <c r="J36" s="56"/>
    </row>
    <row r="37" spans="2:10" x14ac:dyDescent="0.3">
      <c r="B37" s="4" t="s">
        <v>42</v>
      </c>
      <c r="C37" s="1" t="s">
        <v>58</v>
      </c>
      <c r="D37" s="1">
        <v>12000</v>
      </c>
      <c r="E37" s="1">
        <f t="shared" ref="E37:E40" si="2">IF(C37="Night", D37+D37*5%, D37)</f>
        <v>12000</v>
      </c>
    </row>
    <row r="38" spans="2:10" x14ac:dyDescent="0.3">
      <c r="B38" s="4" t="s">
        <v>43</v>
      </c>
      <c r="C38" s="1" t="s">
        <v>59</v>
      </c>
      <c r="D38" s="1">
        <v>20000</v>
      </c>
      <c r="E38" s="1">
        <f t="shared" si="2"/>
        <v>21000</v>
      </c>
    </row>
    <row r="39" spans="2:10" x14ac:dyDescent="0.3">
      <c r="B39" s="4" t="s">
        <v>44</v>
      </c>
      <c r="C39" s="1" t="s">
        <v>57</v>
      </c>
      <c r="D39" s="1">
        <v>18000</v>
      </c>
      <c r="E39" s="1">
        <f t="shared" si="2"/>
        <v>18000</v>
      </c>
    </row>
    <row r="40" spans="2:10" x14ac:dyDescent="0.3">
      <c r="B40" s="4" t="s">
        <v>45</v>
      </c>
      <c r="C40" s="1" t="s">
        <v>59</v>
      </c>
      <c r="D40" s="1">
        <v>15000</v>
      </c>
      <c r="E40" s="1">
        <f t="shared" si="2"/>
        <v>15750</v>
      </c>
    </row>
  </sheetData>
  <mergeCells count="3">
    <mergeCell ref="F3:J5"/>
    <mergeCell ref="F6:J8"/>
    <mergeCell ref="G35:J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4C30-252D-431F-9548-35CBE2998391}">
  <sheetPr>
    <tabColor rgb="FF92D050"/>
  </sheetPr>
  <dimension ref="B1:L40"/>
  <sheetViews>
    <sheetView zoomScale="115" zoomScaleNormal="115" workbookViewId="0">
      <pane ySplit="1" topLeftCell="A30" activePane="bottomLeft" state="frozen"/>
      <selection pane="bottomLeft" activeCell="E36" sqref="E36:E40"/>
    </sheetView>
  </sheetViews>
  <sheetFormatPr defaultRowHeight="18.75" x14ac:dyDescent="0.3"/>
  <cols>
    <col min="1" max="1" width="9" customWidth="1"/>
    <col min="2" max="2" width="11.09765625" style="5" customWidth="1"/>
    <col min="3" max="5" width="11.8984375" customWidth="1"/>
    <col min="6" max="6" width="13.3984375" customWidth="1"/>
    <col min="7" max="7" width="7.5" customWidth="1"/>
    <col min="10" max="10" width="9.09765625" customWidth="1"/>
    <col min="12" max="12" width="9.765625E-2" customWidth="1"/>
  </cols>
  <sheetData>
    <row r="1" spans="2:12" s="6" customFormat="1" ht="33" customHeight="1" x14ac:dyDescent="0.3">
      <c r="B1" s="7" t="s">
        <v>62</v>
      </c>
    </row>
    <row r="3" spans="2:12" ht="18" customHeight="1" x14ac:dyDescent="0.3">
      <c r="B3" s="3" t="s">
        <v>37</v>
      </c>
      <c r="C3" s="2" t="s">
        <v>63</v>
      </c>
      <c r="D3" s="2" t="s">
        <v>64</v>
      </c>
      <c r="E3" s="2" t="s">
        <v>65</v>
      </c>
      <c r="F3" s="2" t="s">
        <v>39</v>
      </c>
      <c r="G3" s="10" t="s">
        <v>23</v>
      </c>
      <c r="H3" s="56" t="s">
        <v>66</v>
      </c>
      <c r="I3" s="56"/>
      <c r="J3" s="56"/>
      <c r="K3" s="56"/>
      <c r="L3" s="56"/>
    </row>
    <row r="4" spans="2:12" ht="18.600000000000001" customHeight="1" x14ac:dyDescent="0.3">
      <c r="B4" s="4" t="s">
        <v>41</v>
      </c>
      <c r="C4" s="1">
        <v>45</v>
      </c>
      <c r="D4" s="1">
        <v>45</v>
      </c>
      <c r="E4" s="1">
        <v>88</v>
      </c>
      <c r="F4" s="1" t="str">
        <f>IF(AND(C4&gt;=40,D4&gt;=40,E4&gt;=40),"Pass","Fail")</f>
        <v>Pass</v>
      </c>
      <c r="H4" s="56"/>
      <c r="I4" s="56"/>
      <c r="J4" s="56"/>
      <c r="K4" s="56"/>
      <c r="L4" s="56"/>
    </row>
    <row r="5" spans="2:12" x14ac:dyDescent="0.3">
      <c r="B5" s="4" t="s">
        <v>42</v>
      </c>
      <c r="C5" s="1">
        <v>65</v>
      </c>
      <c r="D5" s="1">
        <v>45</v>
      </c>
      <c r="E5" s="1">
        <v>77</v>
      </c>
      <c r="F5" s="1" t="str">
        <f t="shared" ref="F5:F8" si="0">IF(AND(C5&gt;=40,D5&gt;=40,E5&gt;=40),"Pass","Fail")</f>
        <v>Pass</v>
      </c>
      <c r="H5" s="56"/>
      <c r="I5" s="56"/>
      <c r="J5" s="56"/>
      <c r="K5" s="56"/>
      <c r="L5" s="56"/>
    </row>
    <row r="6" spans="2:12" x14ac:dyDescent="0.3">
      <c r="B6" s="4" t="s">
        <v>43</v>
      </c>
      <c r="C6" s="1">
        <v>11</v>
      </c>
      <c r="D6" s="1">
        <v>55</v>
      </c>
      <c r="E6" s="1">
        <v>23</v>
      </c>
      <c r="F6" s="1" t="str">
        <f t="shared" si="0"/>
        <v>Fail</v>
      </c>
    </row>
    <row r="7" spans="2:12" ht="18.600000000000001" customHeight="1" x14ac:dyDescent="0.3">
      <c r="B7" s="4" t="s">
        <v>44</v>
      </c>
      <c r="C7" s="1">
        <v>87</v>
      </c>
      <c r="D7" s="1">
        <v>66</v>
      </c>
      <c r="E7" s="1">
        <v>33</v>
      </c>
      <c r="F7" s="1" t="str">
        <f t="shared" si="0"/>
        <v>Fail</v>
      </c>
    </row>
    <row r="8" spans="2:12" x14ac:dyDescent="0.3">
      <c r="B8" s="4" t="s">
        <v>45</v>
      </c>
      <c r="C8" s="1">
        <v>33</v>
      </c>
      <c r="D8" s="1">
        <v>34</v>
      </c>
      <c r="E8" s="1">
        <v>75</v>
      </c>
      <c r="F8" s="1" t="str">
        <f t="shared" si="0"/>
        <v>Fail</v>
      </c>
    </row>
    <row r="19" spans="2:11" x14ac:dyDescent="0.3">
      <c r="B19" s="3" t="s">
        <v>67</v>
      </c>
      <c r="C19" s="2" t="s">
        <v>68</v>
      </c>
      <c r="D19" s="2" t="s">
        <v>69</v>
      </c>
      <c r="E19" s="2" t="s">
        <v>70</v>
      </c>
      <c r="F19" s="10" t="s">
        <v>73</v>
      </c>
      <c r="G19" s="55" t="s">
        <v>76</v>
      </c>
      <c r="H19" s="55"/>
      <c r="I19" s="55"/>
      <c r="J19" s="55"/>
      <c r="K19" s="55"/>
    </row>
    <row r="20" spans="2:11" x14ac:dyDescent="0.3">
      <c r="B20" s="4">
        <v>10</v>
      </c>
      <c r="C20" s="1" t="s">
        <v>71</v>
      </c>
      <c r="D20" s="9">
        <v>45493</v>
      </c>
      <c r="E20" s="1" t="str">
        <f>IF(AND(C20="Delivered",D20&lt;&gt;""),"Closed","")</f>
        <v>Closed</v>
      </c>
      <c r="G20" s="55"/>
      <c r="H20" s="55"/>
      <c r="I20" s="55"/>
      <c r="J20" s="55"/>
      <c r="K20" s="55"/>
    </row>
    <row r="21" spans="2:11" x14ac:dyDescent="0.3">
      <c r="B21" s="4">
        <v>11</v>
      </c>
      <c r="C21" s="1" t="s">
        <v>72</v>
      </c>
      <c r="D21" s="1"/>
      <c r="E21" s="1" t="str">
        <f t="shared" ref="E21:E24" si="1">IF(AND(C21="Delivered",D21&lt;&gt;""),"Closed","")</f>
        <v/>
      </c>
      <c r="G21" s="55"/>
      <c r="H21" s="55"/>
      <c r="I21" s="55"/>
      <c r="J21" s="55"/>
      <c r="K21" s="55"/>
    </row>
    <row r="22" spans="2:11" x14ac:dyDescent="0.3">
      <c r="B22" s="4">
        <v>12</v>
      </c>
      <c r="C22" s="1" t="s">
        <v>71</v>
      </c>
      <c r="D22" s="9">
        <v>45492</v>
      </c>
      <c r="E22" s="1" t="str">
        <f t="shared" si="1"/>
        <v>Closed</v>
      </c>
    </row>
    <row r="23" spans="2:11" x14ac:dyDescent="0.3">
      <c r="B23" s="4">
        <v>13</v>
      </c>
      <c r="C23" s="1" t="s">
        <v>71</v>
      </c>
      <c r="D23" s="1"/>
      <c r="E23" s="1" t="str">
        <f t="shared" si="1"/>
        <v/>
      </c>
    </row>
    <row r="24" spans="2:11" x14ac:dyDescent="0.3">
      <c r="B24" s="4">
        <v>14</v>
      </c>
      <c r="C24" s="1" t="s">
        <v>72</v>
      </c>
      <c r="D24" s="9">
        <v>45492</v>
      </c>
      <c r="E24" s="1" t="str">
        <f t="shared" si="1"/>
        <v/>
      </c>
    </row>
    <row r="35" spans="2:11" x14ac:dyDescent="0.3">
      <c r="B35" s="3" t="s">
        <v>67</v>
      </c>
      <c r="C35" s="2" t="s">
        <v>4</v>
      </c>
      <c r="D35" s="2" t="s">
        <v>70</v>
      </c>
      <c r="E35" s="2" t="s">
        <v>136</v>
      </c>
      <c r="F35" s="10" t="s">
        <v>85</v>
      </c>
      <c r="G35" s="55" t="s">
        <v>137</v>
      </c>
      <c r="H35" s="55"/>
      <c r="I35" s="55"/>
      <c r="J35" s="55"/>
      <c r="K35" s="55"/>
    </row>
    <row r="36" spans="2:11" x14ac:dyDescent="0.3">
      <c r="B36" s="11">
        <v>10</v>
      </c>
      <c r="C36" s="12">
        <v>4000</v>
      </c>
      <c r="D36" s="13" t="s">
        <v>74</v>
      </c>
      <c r="E36" s="18" t="str">
        <f>IF(AND(C36&gt;=10000, D36="Closed"), C36*5%, "")</f>
        <v/>
      </c>
      <c r="G36" s="55"/>
      <c r="H36" s="55"/>
      <c r="I36" s="55"/>
      <c r="J36" s="55"/>
      <c r="K36" s="55"/>
    </row>
    <row r="37" spans="2:11" x14ac:dyDescent="0.3">
      <c r="B37" s="11">
        <v>11</v>
      </c>
      <c r="C37" s="12">
        <v>12000</v>
      </c>
      <c r="D37" s="11" t="s">
        <v>74</v>
      </c>
      <c r="E37" s="18">
        <f t="shared" ref="E37:E40" si="2">IF(AND(C37&gt;=10000, D37="Closed"), C37*5%, "")</f>
        <v>600</v>
      </c>
      <c r="G37" s="55"/>
      <c r="H37" s="55"/>
      <c r="I37" s="55"/>
      <c r="J37" s="55"/>
      <c r="K37" s="55"/>
    </row>
    <row r="38" spans="2:11" x14ac:dyDescent="0.3">
      <c r="B38" s="11">
        <v>12</v>
      </c>
      <c r="C38" s="12">
        <v>33000</v>
      </c>
      <c r="D38" s="13" t="s">
        <v>75</v>
      </c>
      <c r="E38" s="18" t="str">
        <f t="shared" si="2"/>
        <v/>
      </c>
    </row>
    <row r="39" spans="2:11" x14ac:dyDescent="0.3">
      <c r="B39" s="11">
        <v>13</v>
      </c>
      <c r="C39" s="12">
        <v>3400</v>
      </c>
      <c r="D39" s="11" t="s">
        <v>74</v>
      </c>
      <c r="E39" s="18" t="str">
        <f t="shared" si="2"/>
        <v/>
      </c>
    </row>
    <row r="40" spans="2:11" x14ac:dyDescent="0.3">
      <c r="B40" s="11">
        <v>14</v>
      </c>
      <c r="C40" s="12">
        <v>17000</v>
      </c>
      <c r="D40" s="13" t="s">
        <v>75</v>
      </c>
      <c r="E40" s="18" t="str">
        <f t="shared" si="2"/>
        <v/>
      </c>
    </row>
  </sheetData>
  <mergeCells count="3">
    <mergeCell ref="G19:K21"/>
    <mergeCell ref="G35:K37"/>
    <mergeCell ref="H3:L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91B8-27A3-4578-85C6-191FBFA7E4BC}">
  <sheetPr>
    <tabColor theme="5" tint="-0.249977111117893"/>
  </sheetPr>
  <dimension ref="B1:G27"/>
  <sheetViews>
    <sheetView zoomScale="115" zoomScaleNormal="115" workbookViewId="0">
      <pane ySplit="1" topLeftCell="A17" activePane="bottomLeft" state="frozen"/>
      <selection pane="bottomLeft" activeCell="D20" sqref="D20:D24"/>
    </sheetView>
  </sheetViews>
  <sheetFormatPr defaultRowHeight="18.75" x14ac:dyDescent="0.3"/>
  <cols>
    <col min="1" max="1" width="9" customWidth="1"/>
    <col min="2" max="2" width="8.8984375" style="5" customWidth="1"/>
    <col min="3" max="4" width="11.8984375" customWidth="1"/>
    <col min="5" max="6" width="13.59765625" customWidth="1"/>
  </cols>
  <sheetData>
    <row r="1" spans="2:7" s="6" customFormat="1" ht="33" customHeight="1" x14ac:dyDescent="0.3">
      <c r="B1" s="7" t="s">
        <v>77</v>
      </c>
    </row>
    <row r="3" spans="2:7" x14ac:dyDescent="0.3">
      <c r="B3" s="3" t="s">
        <v>67</v>
      </c>
      <c r="C3" s="2" t="s">
        <v>79</v>
      </c>
      <c r="D3" s="2" t="s">
        <v>80</v>
      </c>
      <c r="E3" s="14" t="s">
        <v>81</v>
      </c>
      <c r="F3" s="2" t="s">
        <v>24</v>
      </c>
    </row>
    <row r="4" spans="2:7" x14ac:dyDescent="0.3">
      <c r="B4" s="4">
        <v>10</v>
      </c>
      <c r="C4" s="1">
        <v>23</v>
      </c>
      <c r="D4" s="1">
        <v>200</v>
      </c>
      <c r="E4" s="1" t="str">
        <f>IF(OR(C4&gt;=15,D4&gt;=1200),"Yes","No")</f>
        <v>Yes</v>
      </c>
      <c r="F4" s="1">
        <f>IF(E4="Yes",C4*D4-(C4*D4)*10%,"")</f>
        <v>4140</v>
      </c>
      <c r="G4">
        <f>C4*D4</f>
        <v>4600</v>
      </c>
    </row>
    <row r="5" spans="2:7" x14ac:dyDescent="0.3">
      <c r="B5" s="4">
        <v>11</v>
      </c>
      <c r="C5" s="1">
        <v>9</v>
      </c>
      <c r="D5" s="1">
        <v>1500</v>
      </c>
      <c r="E5" s="1" t="str">
        <f t="shared" ref="E5:E8" si="0">IF(OR(C5&gt;=15,D5&gt;=1200),"Yes","No")</f>
        <v>Yes</v>
      </c>
      <c r="F5" s="1">
        <f t="shared" ref="F5:F8" si="1">IF(E5="Yes",C5*D5-(C5*D5)*10%,"")</f>
        <v>12150</v>
      </c>
      <c r="G5">
        <f t="shared" ref="G5:G8" si="2">C5*D5</f>
        <v>13500</v>
      </c>
    </row>
    <row r="6" spans="2:7" x14ac:dyDescent="0.3">
      <c r="B6" s="4">
        <v>12</v>
      </c>
      <c r="C6" s="1">
        <v>8</v>
      </c>
      <c r="D6" s="1">
        <v>200</v>
      </c>
      <c r="E6" s="1" t="str">
        <f t="shared" si="0"/>
        <v>No</v>
      </c>
      <c r="F6" s="1" t="str">
        <f t="shared" si="1"/>
        <v/>
      </c>
      <c r="G6">
        <f t="shared" si="2"/>
        <v>1600</v>
      </c>
    </row>
    <row r="7" spans="2:7" x14ac:dyDescent="0.3">
      <c r="B7" s="4">
        <v>13</v>
      </c>
      <c r="C7" s="1">
        <v>5</v>
      </c>
      <c r="D7" s="1">
        <v>1299</v>
      </c>
      <c r="E7" s="1" t="str">
        <f t="shared" si="0"/>
        <v>Yes</v>
      </c>
      <c r="F7" s="1">
        <f t="shared" si="1"/>
        <v>5845.5</v>
      </c>
      <c r="G7">
        <f t="shared" si="2"/>
        <v>6495</v>
      </c>
    </row>
    <row r="8" spans="2:7" x14ac:dyDescent="0.3">
      <c r="B8" s="4">
        <v>14</v>
      </c>
      <c r="C8" s="1">
        <v>17</v>
      </c>
      <c r="D8" s="1">
        <v>150</v>
      </c>
      <c r="E8" s="1" t="str">
        <f t="shared" si="0"/>
        <v>Yes</v>
      </c>
      <c r="F8" s="1">
        <f t="shared" si="1"/>
        <v>2295</v>
      </c>
      <c r="G8">
        <f t="shared" si="2"/>
        <v>2550</v>
      </c>
    </row>
    <row r="10" spans="2:7" x14ac:dyDescent="0.3">
      <c r="B10" s="5" t="s">
        <v>140</v>
      </c>
    </row>
    <row r="12" spans="2:7" x14ac:dyDescent="0.3">
      <c r="B12" s="15" t="s">
        <v>82</v>
      </c>
    </row>
    <row r="13" spans="2:7" x14ac:dyDescent="0.3">
      <c r="B13" s="16" t="s">
        <v>83</v>
      </c>
    </row>
    <row r="19" spans="2:4" x14ac:dyDescent="0.3">
      <c r="B19" s="3" t="s">
        <v>67</v>
      </c>
      <c r="C19" s="2" t="s">
        <v>68</v>
      </c>
      <c r="D19" s="2" t="s">
        <v>70</v>
      </c>
    </row>
    <row r="20" spans="2:4" x14ac:dyDescent="0.3">
      <c r="B20" s="4">
        <v>10</v>
      </c>
      <c r="C20" s="1" t="s">
        <v>71</v>
      </c>
      <c r="D20" s="1" t="str">
        <f>IF(OR(C20="Delivered", C20="Cancelled"), "Closed", "")</f>
        <v>Closed</v>
      </c>
    </row>
    <row r="21" spans="2:4" x14ac:dyDescent="0.3">
      <c r="B21" s="4">
        <v>11</v>
      </c>
      <c r="C21" s="1" t="s">
        <v>72</v>
      </c>
      <c r="D21" s="1" t="str">
        <f t="shared" ref="D21:D24" si="3">IF(OR(C21="Delivered", C21="Cancelled"), "Closed", "")</f>
        <v/>
      </c>
    </row>
    <row r="22" spans="2:4" x14ac:dyDescent="0.3">
      <c r="B22" s="4">
        <v>12</v>
      </c>
      <c r="C22" s="1" t="s">
        <v>71</v>
      </c>
      <c r="D22" s="1" t="str">
        <f t="shared" si="3"/>
        <v>Closed</v>
      </c>
    </row>
    <row r="23" spans="2:4" x14ac:dyDescent="0.3">
      <c r="B23" s="4">
        <v>13</v>
      </c>
      <c r="C23" s="1" t="s">
        <v>78</v>
      </c>
      <c r="D23" s="1" t="str">
        <f t="shared" si="3"/>
        <v>Closed</v>
      </c>
    </row>
    <row r="24" spans="2:4" x14ac:dyDescent="0.3">
      <c r="B24" s="4">
        <v>14</v>
      </c>
      <c r="C24" s="1" t="s">
        <v>78</v>
      </c>
      <c r="D24" s="1" t="str">
        <f t="shared" si="3"/>
        <v>Closed</v>
      </c>
    </row>
    <row r="27" spans="2:4" x14ac:dyDescent="0.3">
      <c r="B27" s="5" t="s">
        <v>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CF64-E044-4776-8607-64E310DA1FC2}">
  <sheetPr>
    <tabColor theme="8" tint="0.39997558519241921"/>
  </sheetPr>
  <dimension ref="B1:D28"/>
  <sheetViews>
    <sheetView zoomScale="115" zoomScaleNormal="115" workbookViewId="0">
      <pane ySplit="1" topLeftCell="A18" activePane="bottomLeft" state="frozen"/>
      <selection pane="bottomLeft" activeCell="D20" sqref="D20:D23"/>
    </sheetView>
  </sheetViews>
  <sheetFormatPr defaultRowHeight="18.75" x14ac:dyDescent="0.3"/>
  <cols>
    <col min="1" max="1" width="9" customWidth="1"/>
    <col min="2" max="2" width="9.8984375" style="5" customWidth="1"/>
    <col min="3" max="4" width="11.8984375" customWidth="1"/>
  </cols>
  <sheetData>
    <row r="1" spans="2:4" s="6" customFormat="1" ht="33" customHeight="1" x14ac:dyDescent="0.3">
      <c r="B1" s="7" t="s">
        <v>99</v>
      </c>
    </row>
    <row r="3" spans="2:4" x14ac:dyDescent="0.3">
      <c r="B3" s="3" t="s">
        <v>37</v>
      </c>
      <c r="C3" s="2" t="s">
        <v>38</v>
      </c>
      <c r="D3" s="2" t="s">
        <v>100</v>
      </c>
    </row>
    <row r="4" spans="2:4" x14ac:dyDescent="0.3">
      <c r="B4" s="4" t="s">
        <v>41</v>
      </c>
      <c r="C4" s="17">
        <v>0.45</v>
      </c>
      <c r="D4" s="1" t="str" cm="1">
        <f t="array" ref="D4">_xlfn.IFS(C4&gt;=80%, "A", C4&gt;=70%, "B", C4&gt;=60%, "C", C4&gt;=50%, "D", C4&lt;50%, "Fail")</f>
        <v>Fail</v>
      </c>
    </row>
    <row r="5" spans="2:4" x14ac:dyDescent="0.3">
      <c r="B5" s="4" t="s">
        <v>42</v>
      </c>
      <c r="C5" s="17">
        <v>0.65</v>
      </c>
      <c r="D5" s="1" t="str" cm="1">
        <f t="array" ref="D5">_xlfn.IFS(C5&gt;=80%, "A", C5&gt;=70%, "B", C5&gt;=60%, "C", C5&gt;=50%, "D", C5&lt;50%, "Fail")</f>
        <v>C</v>
      </c>
    </row>
    <row r="6" spans="2:4" x14ac:dyDescent="0.3">
      <c r="B6" s="4" t="s">
        <v>43</v>
      </c>
      <c r="C6" s="17">
        <v>0.11</v>
      </c>
      <c r="D6" s="1" t="str" cm="1">
        <f t="array" ref="D6">_xlfn.IFS(C6&gt;=80%, "A", C6&gt;=70%, "B", C6&gt;=60%, "C", C6&gt;=50%, "D", C6&lt;50%, "Fail")</f>
        <v>Fail</v>
      </c>
    </row>
    <row r="7" spans="2:4" x14ac:dyDescent="0.3">
      <c r="B7" s="4" t="s">
        <v>44</v>
      </c>
      <c r="C7" s="17">
        <v>0.87</v>
      </c>
      <c r="D7" s="1" t="str" cm="1">
        <f t="array" ref="D7">_xlfn.IFS(C7&gt;=80%, "A", C7&gt;=70%, "B", C7&gt;=60%, "C", C7&gt;=50%, "D", C7&lt;50%, "Fail")</f>
        <v>A</v>
      </c>
    </row>
    <row r="8" spans="2:4" x14ac:dyDescent="0.3">
      <c r="B8" s="4" t="s">
        <v>45</v>
      </c>
      <c r="C8" s="17">
        <v>0.33</v>
      </c>
      <c r="D8" s="1" t="str" cm="1">
        <f t="array" ref="D8">_xlfn.IFS(C8&gt;=80%, "A", C8&gt;=70%, "B", C8&gt;=60%, "C", C8&gt;=50%, "D", C8&lt;50%, "Fail")</f>
        <v>Fail</v>
      </c>
    </row>
    <row r="11" spans="2:4" x14ac:dyDescent="0.3">
      <c r="B11" s="5" t="s">
        <v>101</v>
      </c>
    </row>
    <row r="12" spans="2:4" x14ac:dyDescent="0.3">
      <c r="B12" s="5" t="s">
        <v>102</v>
      </c>
    </row>
    <row r="13" spans="2:4" x14ac:dyDescent="0.3">
      <c r="B13" s="5" t="s">
        <v>103</v>
      </c>
    </row>
    <row r="14" spans="2:4" x14ac:dyDescent="0.3">
      <c r="B14" s="5" t="s">
        <v>104</v>
      </c>
    </row>
    <row r="15" spans="2:4" x14ac:dyDescent="0.3">
      <c r="B15" s="5" t="s">
        <v>105</v>
      </c>
    </row>
    <row r="19" spans="2:4" x14ac:dyDescent="0.3">
      <c r="B19" s="3" t="s">
        <v>141</v>
      </c>
      <c r="C19" s="2" t="s">
        <v>149</v>
      </c>
      <c r="D19" s="2" t="s">
        <v>142</v>
      </c>
    </row>
    <row r="20" spans="2:4" x14ac:dyDescent="0.3">
      <c r="B20" s="4" t="s">
        <v>143</v>
      </c>
      <c r="C20" s="1">
        <v>12000</v>
      </c>
      <c r="D20" s="17" cm="1">
        <f t="array" ref="D20">_xlfn.IFS(C20&gt;=100000, 10%, C20&gt;=50000, 5%, C20&lt;50000, 2%)</f>
        <v>0.02</v>
      </c>
    </row>
    <row r="21" spans="2:4" x14ac:dyDescent="0.3">
      <c r="B21" s="4" t="s">
        <v>144</v>
      </c>
      <c r="C21" s="1">
        <v>57000</v>
      </c>
      <c r="D21" s="17" cm="1">
        <f t="array" ref="D21">_xlfn.IFS(C21&gt;=100000, 10%, C21&gt;=50000, 5%, C21&lt;50000, 2%)</f>
        <v>0.05</v>
      </c>
    </row>
    <row r="22" spans="2:4" x14ac:dyDescent="0.3">
      <c r="B22" s="4" t="s">
        <v>146</v>
      </c>
      <c r="C22" s="1">
        <v>120000</v>
      </c>
      <c r="D22" s="17" cm="1">
        <f t="array" ref="D22">_xlfn.IFS(C22&gt;=100000, 10%, C22&gt;=50000, 5%, C22&lt;50000, 2%)</f>
        <v>0.1</v>
      </c>
    </row>
    <row r="23" spans="2:4" x14ac:dyDescent="0.3">
      <c r="B23" s="4" t="s">
        <v>145</v>
      </c>
      <c r="C23" s="1">
        <v>34000</v>
      </c>
      <c r="D23" s="17" cm="1">
        <f t="array" ref="D23">_xlfn.IFS(C23&gt;=100000, 10%, C23&gt;=50000, 5%, C23&lt;50000, 2%)</f>
        <v>0.02</v>
      </c>
    </row>
    <row r="26" spans="2:4" x14ac:dyDescent="0.3">
      <c r="B26" s="5" t="s">
        <v>147</v>
      </c>
    </row>
    <row r="27" spans="2:4" x14ac:dyDescent="0.3">
      <c r="B27" s="5" t="s">
        <v>150</v>
      </c>
    </row>
    <row r="28" spans="2:4" x14ac:dyDescent="0.3">
      <c r="B28" s="5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02FF-0E1F-4CF4-990A-CC417DDE59B0}">
  <sheetPr>
    <tabColor theme="9" tint="0.39997558519241921"/>
  </sheetPr>
  <dimension ref="B1:I25"/>
  <sheetViews>
    <sheetView zoomScale="115" zoomScaleNormal="115" workbookViewId="0">
      <pane ySplit="1" topLeftCell="A15" activePane="bottomLeft" state="frozen"/>
      <selection pane="bottomLeft" activeCell="E20" sqref="E20:E25"/>
    </sheetView>
  </sheetViews>
  <sheetFormatPr defaultRowHeight="18.75" x14ac:dyDescent="0.3"/>
  <cols>
    <col min="1" max="1" width="9" customWidth="1"/>
    <col min="2" max="2" width="9.8984375" style="5" customWidth="1"/>
    <col min="3" max="3" width="14" customWidth="1"/>
    <col min="4" max="4" width="11.8984375" customWidth="1"/>
    <col min="5" max="5" width="13" customWidth="1"/>
    <col min="9" max="9" width="10.19921875" customWidth="1"/>
  </cols>
  <sheetData>
    <row r="1" spans="2:4" s="6" customFormat="1" ht="33" customHeight="1" x14ac:dyDescent="0.3">
      <c r="B1" s="7" t="s">
        <v>106</v>
      </c>
    </row>
    <row r="3" spans="2:4" x14ac:dyDescent="0.3">
      <c r="B3" s="3" t="s">
        <v>107</v>
      </c>
      <c r="C3" s="2" t="s">
        <v>108</v>
      </c>
      <c r="D3" s="2" t="s">
        <v>70</v>
      </c>
    </row>
    <row r="4" spans="2:4" x14ac:dyDescent="0.3">
      <c r="B4" s="4" t="s">
        <v>41</v>
      </c>
      <c r="C4" s="1">
        <v>5</v>
      </c>
      <c r="D4" s="1" t="str" cm="1">
        <f t="array" ref="D4">_xlfn.SWITCH(C4, 5, "Excellent", 4, "Very Good", 3, "Good", 2, "Poor", 1, "Very Poor", "Unknown")</f>
        <v>Excellent</v>
      </c>
    </row>
    <row r="5" spans="2:4" x14ac:dyDescent="0.3">
      <c r="B5" s="4" t="s">
        <v>42</v>
      </c>
      <c r="C5" s="1">
        <v>2</v>
      </c>
      <c r="D5" s="1" t="str" cm="1">
        <f t="array" ref="D5">_xlfn.SWITCH(C5, 5, "Excellent", 4, "Very Good", 3, "Good", 2, "Poor", 1, "Very Poor", "Unknown")</f>
        <v>Poor</v>
      </c>
    </row>
    <row r="6" spans="2:4" x14ac:dyDescent="0.3">
      <c r="B6" s="4" t="s">
        <v>43</v>
      </c>
      <c r="C6" s="1">
        <v>7</v>
      </c>
      <c r="D6" s="1" t="str" cm="1">
        <f t="array" ref="D6">_xlfn.SWITCH(C6, 5, "Excellent", 4, "Very Good", 3, "Good", 2, "Poor", 1, "Very Poor", "Unknown")</f>
        <v>Unknown</v>
      </c>
    </row>
    <row r="7" spans="2:4" x14ac:dyDescent="0.3">
      <c r="B7" s="4" t="s">
        <v>44</v>
      </c>
      <c r="C7" s="1">
        <v>7</v>
      </c>
      <c r="D7" s="1" t="str" cm="1">
        <f t="array" ref="D7">_xlfn.SWITCH(C7, 5, "Excellent", 4, "Very Good", 3, "Good", 2, "Poor", 1, "Very Poor", "Unknown")</f>
        <v>Unknown</v>
      </c>
    </row>
    <row r="8" spans="2:4" x14ac:dyDescent="0.3">
      <c r="B8" s="4" t="s">
        <v>45</v>
      </c>
      <c r="C8" s="1">
        <v>4</v>
      </c>
      <c r="D8" s="1" t="str" cm="1">
        <f t="array" ref="D8">_xlfn.SWITCH(C8, 5, "Excellent", 4, "Very Good", 3, "Good", 2, "Poor", 1, "Very Poor", "Unknown")</f>
        <v>Very Good</v>
      </c>
    </row>
    <row r="11" spans="2:4" x14ac:dyDescent="0.3">
      <c r="B11" s="5" t="s">
        <v>109</v>
      </c>
    </row>
    <row r="12" spans="2:4" x14ac:dyDescent="0.3">
      <c r="B12" s="5" t="s">
        <v>110</v>
      </c>
    </row>
    <row r="13" spans="2:4" x14ac:dyDescent="0.3">
      <c r="B13" s="5" t="s">
        <v>111</v>
      </c>
    </row>
    <row r="14" spans="2:4" x14ac:dyDescent="0.3">
      <c r="B14" s="5" t="s">
        <v>112</v>
      </c>
    </row>
    <row r="15" spans="2:4" x14ac:dyDescent="0.3">
      <c r="B15" s="5" t="s">
        <v>113</v>
      </c>
    </row>
    <row r="16" spans="2:4" x14ac:dyDescent="0.3">
      <c r="B16" s="5" t="s">
        <v>114</v>
      </c>
    </row>
    <row r="19" spans="2:9" x14ac:dyDescent="0.3">
      <c r="B19" s="3" t="s">
        <v>115</v>
      </c>
      <c r="C19" s="2" t="s">
        <v>86</v>
      </c>
      <c r="D19" s="2" t="s">
        <v>116</v>
      </c>
      <c r="E19" s="2" t="s">
        <v>117</v>
      </c>
      <c r="H19" s="2" t="s">
        <v>116</v>
      </c>
      <c r="I19" s="2" t="s">
        <v>117</v>
      </c>
    </row>
    <row r="20" spans="2:9" x14ac:dyDescent="0.3">
      <c r="B20" s="4">
        <v>10</v>
      </c>
      <c r="C20" s="1" t="s">
        <v>122</v>
      </c>
      <c r="D20" s="1" t="s">
        <v>121</v>
      </c>
      <c r="E20" s="19" cm="1">
        <f t="array" ref="E20">_xlfn.SWITCH(D20, "Fitness", 15%, "Office", 5%, "Kitchen", 12%, "Décor", 17%)</f>
        <v>0.17</v>
      </c>
      <c r="H20" s="1" t="s">
        <v>118</v>
      </c>
      <c r="I20" s="17">
        <v>0.15</v>
      </c>
    </row>
    <row r="21" spans="2:9" x14ac:dyDescent="0.3">
      <c r="B21" s="4">
        <v>11</v>
      </c>
      <c r="C21" s="1" t="s">
        <v>123</v>
      </c>
      <c r="D21" s="1" t="s">
        <v>120</v>
      </c>
      <c r="E21" s="19" cm="1">
        <f t="array" ref="E21">_xlfn.SWITCH(D21, "Fitness", 15%, "Office", 5%, "Kitchen", 12%, "Décor", 17%)</f>
        <v>0.12</v>
      </c>
      <c r="H21" s="1" t="s">
        <v>119</v>
      </c>
      <c r="I21" s="17">
        <v>0.05</v>
      </c>
    </row>
    <row r="22" spans="2:9" x14ac:dyDescent="0.3">
      <c r="B22" s="4">
        <v>12</v>
      </c>
      <c r="C22" s="1" t="s">
        <v>124</v>
      </c>
      <c r="D22" s="1" t="s">
        <v>119</v>
      </c>
      <c r="E22" s="19" cm="1">
        <f t="array" ref="E22">_xlfn.SWITCH(D22, "Fitness", 15%, "Office", 5%, "Kitchen", 12%, "Décor", 17%)</f>
        <v>0.05</v>
      </c>
      <c r="H22" s="1" t="s">
        <v>120</v>
      </c>
      <c r="I22" s="17">
        <v>0.12</v>
      </c>
    </row>
    <row r="23" spans="2:9" x14ac:dyDescent="0.3">
      <c r="B23" s="4">
        <v>13</v>
      </c>
      <c r="C23" s="1" t="s">
        <v>125</v>
      </c>
      <c r="D23" s="1" t="s">
        <v>120</v>
      </c>
      <c r="E23" s="19" cm="1">
        <f t="array" ref="E23">_xlfn.SWITCH(D23, "Fitness", 15%, "Office", 5%, "Kitchen", 12%, "Décor", 17%)</f>
        <v>0.12</v>
      </c>
      <c r="H23" s="1" t="s">
        <v>121</v>
      </c>
      <c r="I23" s="17">
        <v>0.17</v>
      </c>
    </row>
    <row r="24" spans="2:9" x14ac:dyDescent="0.3">
      <c r="B24" s="4">
        <v>14</v>
      </c>
      <c r="C24" s="1" t="s">
        <v>126</v>
      </c>
      <c r="D24" s="1" t="s">
        <v>118</v>
      </c>
      <c r="E24" s="19" cm="1">
        <f t="array" ref="E24">_xlfn.SWITCH(D24, "Fitness", 15%, "Office", 5%, "Kitchen", 12%, "Décor", 17%)</f>
        <v>0.15</v>
      </c>
    </row>
    <row r="25" spans="2:9" x14ac:dyDescent="0.3">
      <c r="B25" s="4">
        <v>15</v>
      </c>
      <c r="C25" s="1" t="s">
        <v>127</v>
      </c>
      <c r="D25" s="1" t="s">
        <v>120</v>
      </c>
      <c r="E25" s="19" cm="1">
        <f t="array" ref="E25">_xlfn.SWITCH(D25, "Fitness", 15%, "Office", 5%, "Kitchen", 12%, "Décor", 17%)</f>
        <v>0.12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56E-8E47-4F8F-82B3-58F6A787F826}">
  <sheetPr>
    <tabColor theme="5" tint="0.79998168889431442"/>
  </sheetPr>
  <dimension ref="B1:I14"/>
  <sheetViews>
    <sheetView zoomScale="115" zoomScaleNormal="115" workbookViewId="0">
      <pane ySplit="1" topLeftCell="A2" activePane="bottomLeft" state="frozen"/>
      <selection pane="bottomLeft" activeCell="I9" sqref="I9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8" max="8" width="14.5" customWidth="1"/>
    <col min="9" max="9" width="14.09765625" customWidth="1"/>
  </cols>
  <sheetData>
    <row r="1" spans="2:9" s="6" customFormat="1" ht="33" customHeight="1" x14ac:dyDescent="0.3">
      <c r="B1" s="7" t="s">
        <v>128</v>
      </c>
    </row>
    <row r="3" spans="2:9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95</v>
      </c>
    </row>
    <row r="4" spans="2:9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s="1" t="s">
        <v>6</v>
      </c>
      <c r="I4" s="1">
        <f>SUMIF(C4:C14, H4, E4:E14)</f>
        <v>25</v>
      </c>
    </row>
    <row r="5" spans="2:9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9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9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H7" s="2" t="s">
        <v>87</v>
      </c>
      <c r="I7" s="2" t="s">
        <v>96</v>
      </c>
    </row>
    <row r="8" spans="2:9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  <c r="H8" s="1" t="s">
        <v>88</v>
      </c>
      <c r="I8" s="1">
        <f>SUMIF(D4:D14, H8,E4:E14)</f>
        <v>40</v>
      </c>
    </row>
    <row r="9" spans="2:9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</row>
    <row r="10" spans="2:9" x14ac:dyDescent="0.3">
      <c r="B10" s="4">
        <v>106</v>
      </c>
      <c r="C10" s="1" t="s">
        <v>89</v>
      </c>
      <c r="D10" s="1" t="s">
        <v>91</v>
      </c>
      <c r="E10" s="1">
        <v>50</v>
      </c>
      <c r="F10" s="1">
        <v>799</v>
      </c>
    </row>
    <row r="11" spans="2:9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9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9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9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5F53-AA8E-43F9-9487-E85ADEF0F5DF}">
  <sheetPr>
    <tabColor theme="3" tint="0.749992370372631"/>
  </sheetPr>
  <dimension ref="B1:J29"/>
  <sheetViews>
    <sheetView zoomScale="115" zoomScaleNormal="115" workbookViewId="0">
      <pane ySplit="1" topLeftCell="A19" activePane="bottomLeft" state="frozen"/>
      <selection pane="bottomLeft" activeCell="I21" sqref="I21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7" max="7" width="3.59765625" customWidth="1"/>
    <col min="8" max="8" width="13.296875" customWidth="1"/>
    <col min="9" max="9" width="15.5" customWidth="1"/>
    <col min="10" max="10" width="14.09765625" customWidth="1"/>
  </cols>
  <sheetData>
    <row r="1" spans="2:10" s="6" customFormat="1" ht="33" customHeight="1" x14ac:dyDescent="0.3">
      <c r="B1" s="7" t="s">
        <v>129</v>
      </c>
    </row>
    <row r="3" spans="2:10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87</v>
      </c>
      <c r="J3" s="2" t="s">
        <v>95</v>
      </c>
    </row>
    <row r="4" spans="2:10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s="1" t="s">
        <v>6</v>
      </c>
      <c r="I4" s="1" t="s">
        <v>88</v>
      </c>
      <c r="J4" s="1">
        <f>SUMIFS(E4:E14, C4:C14, H4, D4:D14, I4)</f>
        <v>25</v>
      </c>
    </row>
    <row r="5" spans="2:10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10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10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</row>
    <row r="8" spans="2:10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</row>
    <row r="9" spans="2:10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</row>
    <row r="10" spans="2:10" x14ac:dyDescent="0.3">
      <c r="B10" s="4">
        <v>106</v>
      </c>
      <c r="C10" s="1" t="s">
        <v>89</v>
      </c>
      <c r="D10" s="1" t="s">
        <v>91</v>
      </c>
      <c r="E10" s="1">
        <v>50</v>
      </c>
      <c r="F10" s="1">
        <v>799</v>
      </c>
    </row>
    <row r="11" spans="2:10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10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10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10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  <row r="19" spans="2:10" x14ac:dyDescent="0.3">
      <c r="B19" s="3" t="s">
        <v>11</v>
      </c>
      <c r="C19" s="2" t="s">
        <v>86</v>
      </c>
      <c r="D19" s="2" t="s">
        <v>87</v>
      </c>
      <c r="E19" s="2" t="s">
        <v>79</v>
      </c>
      <c r="F19" s="2" t="s">
        <v>2</v>
      </c>
      <c r="H19" s="3" t="s">
        <v>11</v>
      </c>
      <c r="I19" s="2" t="s">
        <v>86</v>
      </c>
      <c r="J19" s="2" t="s">
        <v>79</v>
      </c>
    </row>
    <row r="20" spans="2:10" x14ac:dyDescent="0.3">
      <c r="B20" s="4" t="s">
        <v>12</v>
      </c>
      <c r="C20" s="1" t="s">
        <v>15</v>
      </c>
      <c r="D20" s="1" t="s">
        <v>88</v>
      </c>
      <c r="E20" s="1">
        <v>10</v>
      </c>
      <c r="F20" s="1">
        <v>70</v>
      </c>
      <c r="H20" s="4" t="s">
        <v>19</v>
      </c>
      <c r="I20" s="1" t="s">
        <v>5</v>
      </c>
      <c r="J20" s="1">
        <f>SUMIFS(E20:E29, B20:B29, H20, C20:C29, I20)</f>
        <v>10</v>
      </c>
    </row>
    <row r="21" spans="2:10" x14ac:dyDescent="0.3">
      <c r="B21" s="4" t="s">
        <v>97</v>
      </c>
      <c r="C21" s="1" t="s">
        <v>17</v>
      </c>
      <c r="D21" s="1" t="s">
        <v>91</v>
      </c>
      <c r="E21" s="1">
        <v>12</v>
      </c>
      <c r="F21" s="1">
        <v>40</v>
      </c>
    </row>
    <row r="22" spans="2:10" x14ac:dyDescent="0.3">
      <c r="B22" s="4" t="s">
        <v>14</v>
      </c>
      <c r="C22" s="1" t="s">
        <v>5</v>
      </c>
      <c r="D22" s="1" t="s">
        <v>88</v>
      </c>
      <c r="E22" s="1">
        <v>5</v>
      </c>
      <c r="F22" s="1">
        <v>210</v>
      </c>
    </row>
    <row r="23" spans="2:10" x14ac:dyDescent="0.3">
      <c r="B23" s="4" t="s">
        <v>19</v>
      </c>
      <c r="C23" s="1" t="s">
        <v>90</v>
      </c>
      <c r="D23" s="1" t="s">
        <v>91</v>
      </c>
      <c r="E23" s="1">
        <v>5</v>
      </c>
      <c r="F23" s="1">
        <v>599</v>
      </c>
    </row>
    <row r="24" spans="2:10" x14ac:dyDescent="0.3">
      <c r="B24" s="4" t="s">
        <v>12</v>
      </c>
      <c r="C24" s="1" t="s">
        <v>7</v>
      </c>
      <c r="D24" s="1" t="s">
        <v>92</v>
      </c>
      <c r="E24" s="1">
        <v>8</v>
      </c>
      <c r="F24" s="1">
        <v>1250</v>
      </c>
    </row>
    <row r="25" spans="2:10" x14ac:dyDescent="0.3">
      <c r="B25" s="4" t="s">
        <v>97</v>
      </c>
      <c r="C25" s="1" t="s">
        <v>6</v>
      </c>
      <c r="D25" s="1" t="s">
        <v>88</v>
      </c>
      <c r="E25" s="1">
        <v>20</v>
      </c>
      <c r="F25" s="1">
        <v>300</v>
      </c>
    </row>
    <row r="26" spans="2:10" x14ac:dyDescent="0.3">
      <c r="B26" s="4" t="s">
        <v>14</v>
      </c>
      <c r="C26" s="1" t="s">
        <v>89</v>
      </c>
      <c r="D26" s="1" t="s">
        <v>91</v>
      </c>
      <c r="E26" s="1">
        <v>50</v>
      </c>
      <c r="F26" s="1">
        <v>799</v>
      </c>
    </row>
    <row r="27" spans="2:10" x14ac:dyDescent="0.3">
      <c r="B27" s="4" t="s">
        <v>19</v>
      </c>
      <c r="C27" s="1" t="s">
        <v>5</v>
      </c>
      <c r="D27" s="1" t="s">
        <v>93</v>
      </c>
      <c r="E27" s="1">
        <v>10</v>
      </c>
      <c r="F27" s="1">
        <v>200</v>
      </c>
    </row>
    <row r="28" spans="2:10" x14ac:dyDescent="0.3">
      <c r="B28" s="4" t="s">
        <v>12</v>
      </c>
      <c r="C28" s="1" t="s">
        <v>6</v>
      </c>
      <c r="D28" s="1" t="s">
        <v>88</v>
      </c>
      <c r="E28" s="1">
        <v>5</v>
      </c>
      <c r="F28" s="1">
        <v>310</v>
      </c>
    </row>
    <row r="29" spans="2:10" x14ac:dyDescent="0.3">
      <c r="B29" s="4" t="s">
        <v>97</v>
      </c>
      <c r="C29" s="1" t="s">
        <v>7</v>
      </c>
      <c r="D29" s="1" t="s">
        <v>91</v>
      </c>
      <c r="E29" s="1">
        <v>12</v>
      </c>
      <c r="F29" s="1">
        <v>1500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F4AD-DF7D-40E4-B917-4585E7EF97A3}">
  <sheetPr>
    <tabColor theme="9" tint="-0.249977111117893"/>
  </sheetPr>
  <dimension ref="B1:I23"/>
  <sheetViews>
    <sheetView zoomScale="115" zoomScaleNormal="115" workbookViewId="0">
      <pane ySplit="1" topLeftCell="A5" activePane="bottomLeft" state="frozen"/>
      <selection pane="bottomLeft" activeCell="H8" sqref="H8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8" max="8" width="14.5" customWidth="1"/>
    <col min="9" max="9" width="14.09765625" customWidth="1"/>
  </cols>
  <sheetData>
    <row r="1" spans="2:9" s="6" customFormat="1" ht="33" customHeight="1" x14ac:dyDescent="0.3">
      <c r="B1" s="7" t="s">
        <v>130</v>
      </c>
    </row>
    <row r="3" spans="2:9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95</v>
      </c>
    </row>
    <row r="4" spans="2:9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t="s">
        <v>5</v>
      </c>
      <c r="I4" s="1">
        <f>COUNTIF(C4:C14, H4)</f>
        <v>2</v>
      </c>
    </row>
    <row r="5" spans="2:9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9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9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H7" s="2" t="s">
        <v>87</v>
      </c>
      <c r="I7" s="2" t="s">
        <v>96</v>
      </c>
    </row>
    <row r="8" spans="2:9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  <c r="H8" s="1" t="s">
        <v>88</v>
      </c>
      <c r="I8" s="1">
        <f>COUNTIF(D4:D14, H8)</f>
        <v>4</v>
      </c>
    </row>
    <row r="9" spans="2:9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</row>
    <row r="10" spans="2:9" x14ac:dyDescent="0.3">
      <c r="B10" s="4">
        <v>106</v>
      </c>
      <c r="C10" s="1" t="s">
        <v>89</v>
      </c>
      <c r="D10" s="1" t="s">
        <v>91</v>
      </c>
      <c r="E10" s="1">
        <v>50</v>
      </c>
      <c r="F10" s="1">
        <v>799</v>
      </c>
    </row>
    <row r="11" spans="2:9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9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9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9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  <row r="16" spans="2:9" x14ac:dyDescent="0.3">
      <c r="C16" t="str" cm="1">
        <f t="array" ref="C16:C23">_xlfn.UNIQUE(C4:C14)</f>
        <v>Mobile Stand</v>
      </c>
      <c r="D16" t="str" cm="1">
        <f t="array" ref="D16:D20">_xlfn.UNIQUE(D4:D14)</f>
        <v>Bharat Electronics</v>
      </c>
    </row>
    <row r="17" spans="3:4" x14ac:dyDescent="0.3">
      <c r="C17" t="str">
        <v>Mouse Pad</v>
      </c>
      <c r="D17" t="str">
        <v>Tech Mart</v>
      </c>
    </row>
    <row r="18" spans="3:4" x14ac:dyDescent="0.3">
      <c r="C18" t="str">
        <v>Mouse</v>
      </c>
      <c r="D18" t="str">
        <v>Store 99</v>
      </c>
    </row>
    <row r="19" spans="3:4" x14ac:dyDescent="0.3">
      <c r="C19" t="str">
        <v>Wireless Mouse</v>
      </c>
      <c r="D19" t="str">
        <v>Store 100</v>
      </c>
    </row>
    <row r="20" spans="3:4" x14ac:dyDescent="0.3">
      <c r="C20" t="str">
        <v>Ring Light</v>
      </c>
      <c r="D20" t="str">
        <v>Store 101</v>
      </c>
    </row>
    <row r="21" spans="3:4" x14ac:dyDescent="0.3">
      <c r="C21" t="str">
        <v>Keyboard</v>
      </c>
    </row>
    <row r="22" spans="3:4" x14ac:dyDescent="0.3">
      <c r="C22" t="str">
        <v>Wireless Keyboard</v>
      </c>
    </row>
    <row r="23" spans="3:4" x14ac:dyDescent="0.3">
      <c r="C23" t="str">
        <v>RGB Keyboard</v>
      </c>
    </row>
  </sheetData>
  <dataValidations count="2">
    <dataValidation type="list" allowBlank="1" showInputMessage="1" showErrorMessage="1" sqref="H4" xr:uid="{255463D7-000B-43E5-9199-7A6293995F95}">
      <formula1>$C$16:$C$23</formula1>
    </dataValidation>
    <dataValidation type="list" allowBlank="1" showInputMessage="1" showErrorMessage="1" sqref="H8" xr:uid="{E0A3DF1C-C1B8-4A57-B754-D5BA7F13AF6D}">
      <formula1>$D$16:$D$20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8D0-3DFD-41CA-992D-D2CEB69D3AC8}">
  <sheetPr>
    <tabColor rgb="FF00B0F0"/>
  </sheetPr>
  <dimension ref="B1:I14"/>
  <sheetViews>
    <sheetView zoomScale="115" zoomScaleNormal="115" workbookViewId="0">
      <pane ySplit="1" topLeftCell="A2" activePane="bottomLeft" state="frozen"/>
      <selection pane="bottomLeft" activeCell="I9" sqref="I9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8" max="8" width="14.5" customWidth="1"/>
    <col min="9" max="9" width="14.09765625" customWidth="1"/>
  </cols>
  <sheetData>
    <row r="1" spans="2:9" s="6" customFormat="1" ht="33" customHeight="1" x14ac:dyDescent="0.3">
      <c r="B1" s="7" t="s">
        <v>131</v>
      </c>
    </row>
    <row r="3" spans="2:9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98</v>
      </c>
    </row>
    <row r="4" spans="2:9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s="1" t="s">
        <v>151</v>
      </c>
      <c r="I4" s="1">
        <f>COUNTIF(C4:C14,H4)</f>
        <v>4</v>
      </c>
    </row>
    <row r="5" spans="2:9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9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9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H7" s="2" t="s">
        <v>87</v>
      </c>
      <c r="I7" s="2" t="s">
        <v>98</v>
      </c>
    </row>
    <row r="8" spans="2:9" x14ac:dyDescent="0.3">
      <c r="B8" s="4">
        <v>104</v>
      </c>
      <c r="C8" s="1" t="s">
        <v>6</v>
      </c>
      <c r="D8" s="1" t="s">
        <v>92</v>
      </c>
      <c r="E8" s="1">
        <v>8</v>
      </c>
      <c r="F8" s="1">
        <v>1250</v>
      </c>
      <c r="H8" s="1" t="s">
        <v>91</v>
      </c>
      <c r="I8" s="1">
        <f>COUNTIF(D4:D14,H8)</f>
        <v>4</v>
      </c>
    </row>
    <row r="9" spans="2:9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</row>
    <row r="10" spans="2:9" x14ac:dyDescent="0.3">
      <c r="B10" s="4">
        <v>106</v>
      </c>
      <c r="C10" s="1" t="s">
        <v>6</v>
      </c>
      <c r="D10" s="1" t="s">
        <v>91</v>
      </c>
      <c r="E10" s="1">
        <v>50</v>
      </c>
      <c r="F10" s="1">
        <v>799</v>
      </c>
    </row>
    <row r="11" spans="2:9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9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9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9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A5CA-2EE1-4CDF-AD33-95E67048B86F}">
  <sheetPr>
    <tabColor rgb="FF7030A0"/>
  </sheetPr>
  <dimension ref="B1:J29"/>
  <sheetViews>
    <sheetView zoomScale="115" zoomScaleNormal="115" workbookViewId="0">
      <pane ySplit="1" topLeftCell="A2" activePane="bottomLeft" state="frozen"/>
      <selection pane="bottomLeft" activeCell="D11" sqref="D11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7" max="7" width="3.59765625" customWidth="1"/>
    <col min="8" max="8" width="13.296875" customWidth="1"/>
    <col min="9" max="9" width="15.5" customWidth="1"/>
    <col min="10" max="10" width="14.09765625" customWidth="1"/>
  </cols>
  <sheetData>
    <row r="1" spans="2:10" s="6" customFormat="1" ht="33" customHeight="1" x14ac:dyDescent="0.3">
      <c r="B1" s="7" t="s">
        <v>132</v>
      </c>
    </row>
    <row r="3" spans="2:10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87</v>
      </c>
      <c r="J3" s="2" t="s">
        <v>98</v>
      </c>
    </row>
    <row r="4" spans="2:10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s="1" t="s">
        <v>5</v>
      </c>
      <c r="I4" s="1" t="s">
        <v>88</v>
      </c>
      <c r="J4" s="1">
        <f>COUNTIFS(C4:C14,H4,D4:D14,I4)</f>
        <v>1</v>
      </c>
    </row>
    <row r="5" spans="2:10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10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10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</row>
    <row r="8" spans="2:10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</row>
    <row r="9" spans="2:10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</row>
    <row r="10" spans="2:10" x14ac:dyDescent="0.3">
      <c r="B10" s="4">
        <v>106</v>
      </c>
      <c r="C10" s="1" t="s">
        <v>89</v>
      </c>
      <c r="D10" s="1" t="s">
        <v>91</v>
      </c>
      <c r="E10" s="1">
        <v>50</v>
      </c>
      <c r="F10" s="1">
        <v>799</v>
      </c>
    </row>
    <row r="11" spans="2:10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10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10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10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  <row r="19" spans="2:10" x14ac:dyDescent="0.3">
      <c r="B19" s="3" t="s">
        <v>11</v>
      </c>
      <c r="C19" s="2" t="s">
        <v>86</v>
      </c>
      <c r="D19" s="2" t="s">
        <v>87</v>
      </c>
      <c r="E19" s="2" t="s">
        <v>79</v>
      </c>
      <c r="F19" s="2" t="s">
        <v>2</v>
      </c>
      <c r="H19" s="3" t="s">
        <v>11</v>
      </c>
      <c r="I19" s="2" t="s">
        <v>86</v>
      </c>
      <c r="J19" s="2" t="s">
        <v>79</v>
      </c>
    </row>
    <row r="20" spans="2:10" x14ac:dyDescent="0.3">
      <c r="B20" s="4" t="s">
        <v>12</v>
      </c>
      <c r="C20" s="1" t="s">
        <v>15</v>
      </c>
      <c r="D20" s="1" t="s">
        <v>88</v>
      </c>
      <c r="E20" s="1">
        <v>10</v>
      </c>
      <c r="F20" s="1">
        <v>70</v>
      </c>
      <c r="H20" s="1"/>
      <c r="I20" s="1"/>
      <c r="J20" s="1"/>
    </row>
    <row r="21" spans="2:10" x14ac:dyDescent="0.3">
      <c r="B21" s="4" t="s">
        <v>97</v>
      </c>
      <c r="C21" s="1" t="s">
        <v>17</v>
      </c>
      <c r="D21" s="1" t="s">
        <v>91</v>
      </c>
      <c r="E21" s="1">
        <v>12</v>
      </c>
      <c r="F21" s="1">
        <v>40</v>
      </c>
    </row>
    <row r="22" spans="2:10" x14ac:dyDescent="0.3">
      <c r="B22" s="4" t="s">
        <v>14</v>
      </c>
      <c r="C22" s="1" t="s">
        <v>5</v>
      </c>
      <c r="D22" s="1" t="s">
        <v>88</v>
      </c>
      <c r="E22" s="1">
        <v>5</v>
      </c>
      <c r="F22" s="1">
        <v>210</v>
      </c>
    </row>
    <row r="23" spans="2:10" x14ac:dyDescent="0.3">
      <c r="B23" s="4" t="s">
        <v>19</v>
      </c>
      <c r="C23" s="1" t="s">
        <v>90</v>
      </c>
      <c r="D23" s="1" t="s">
        <v>91</v>
      </c>
      <c r="E23" s="1">
        <v>5</v>
      </c>
      <c r="F23" s="1">
        <v>599</v>
      </c>
    </row>
    <row r="24" spans="2:10" x14ac:dyDescent="0.3">
      <c r="B24" s="4" t="s">
        <v>12</v>
      </c>
      <c r="C24" s="1" t="s">
        <v>7</v>
      </c>
      <c r="D24" s="1" t="s">
        <v>92</v>
      </c>
      <c r="E24" s="1">
        <v>8</v>
      </c>
      <c r="F24" s="1">
        <v>1250</v>
      </c>
    </row>
    <row r="25" spans="2:10" x14ac:dyDescent="0.3">
      <c r="B25" s="4" t="s">
        <v>97</v>
      </c>
      <c r="C25" s="1" t="s">
        <v>6</v>
      </c>
      <c r="D25" s="1" t="s">
        <v>88</v>
      </c>
      <c r="E25" s="1">
        <v>20</v>
      </c>
      <c r="F25" s="1">
        <v>300</v>
      </c>
    </row>
    <row r="26" spans="2:10" x14ac:dyDescent="0.3">
      <c r="B26" s="4" t="s">
        <v>14</v>
      </c>
      <c r="C26" s="1" t="s">
        <v>89</v>
      </c>
      <c r="D26" s="1" t="s">
        <v>91</v>
      </c>
      <c r="E26" s="1">
        <v>50</v>
      </c>
      <c r="F26" s="1">
        <v>799</v>
      </c>
    </row>
    <row r="27" spans="2:10" x14ac:dyDescent="0.3">
      <c r="B27" s="4" t="s">
        <v>19</v>
      </c>
      <c r="C27" s="1" t="s">
        <v>5</v>
      </c>
      <c r="D27" s="1" t="s">
        <v>93</v>
      </c>
      <c r="E27" s="1">
        <v>10</v>
      </c>
      <c r="F27" s="1">
        <v>200</v>
      </c>
    </row>
    <row r="28" spans="2:10" x14ac:dyDescent="0.3">
      <c r="B28" s="4" t="s">
        <v>12</v>
      </c>
      <c r="C28" s="1" t="s">
        <v>6</v>
      </c>
      <c r="D28" s="1" t="s">
        <v>88</v>
      </c>
      <c r="E28" s="1">
        <v>5</v>
      </c>
      <c r="F28" s="1">
        <v>310</v>
      </c>
    </row>
    <row r="29" spans="2:10" x14ac:dyDescent="0.3">
      <c r="B29" s="4" t="s">
        <v>97</v>
      </c>
      <c r="C29" s="1" t="s">
        <v>7</v>
      </c>
      <c r="D29" s="1" t="s">
        <v>91</v>
      </c>
      <c r="E29" s="1">
        <v>12</v>
      </c>
      <c r="F29" s="1">
        <v>1500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1E37-B1CA-4811-A3FC-91E9F65F2F65}">
  <sheetPr>
    <tabColor theme="5" tint="0.39997558519241921"/>
  </sheetPr>
  <dimension ref="B1:J29"/>
  <sheetViews>
    <sheetView zoomScale="115" zoomScaleNormal="115" workbookViewId="0">
      <pane ySplit="1" topLeftCell="A2" activePane="bottomLeft" state="frozen"/>
      <selection pane="bottomLeft" activeCell="H4" sqref="H4"/>
    </sheetView>
  </sheetViews>
  <sheetFormatPr defaultRowHeight="18.75" x14ac:dyDescent="0.3"/>
  <cols>
    <col min="1" max="1" width="9" customWidth="1"/>
    <col min="2" max="2" width="8.296875" style="5" customWidth="1"/>
    <col min="3" max="3" width="15.59765625" customWidth="1"/>
    <col min="4" max="4" width="16.796875" customWidth="1"/>
    <col min="5" max="6" width="7.3984375" customWidth="1"/>
    <col min="7" max="7" width="3.59765625" customWidth="1"/>
    <col min="8" max="8" width="13.296875" customWidth="1"/>
    <col min="9" max="9" width="15.5" customWidth="1"/>
    <col min="10" max="10" width="14.09765625" customWidth="1"/>
  </cols>
  <sheetData>
    <row r="1" spans="2:10" s="6" customFormat="1" ht="33" customHeight="1" x14ac:dyDescent="0.3">
      <c r="B1" s="7" t="s">
        <v>134</v>
      </c>
    </row>
    <row r="3" spans="2:10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H3" s="2" t="s">
        <v>86</v>
      </c>
      <c r="I3" s="2" t="s">
        <v>87</v>
      </c>
      <c r="J3" s="2" t="s">
        <v>133</v>
      </c>
    </row>
    <row r="4" spans="2:10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H4" s="1" t="s">
        <v>5</v>
      </c>
      <c r="I4" s="1" t="s">
        <v>88</v>
      </c>
      <c r="J4" s="1">
        <f>AVERAGEIFS(E4:E14,C4:C14,H4,D4:D14,I4)</f>
        <v>12.5</v>
      </c>
    </row>
    <row r="5" spans="2:10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</row>
    <row r="6" spans="2:10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</row>
    <row r="7" spans="2:10" x14ac:dyDescent="0.3">
      <c r="B7" s="4">
        <v>103</v>
      </c>
      <c r="C7" s="1" t="s">
        <v>5</v>
      </c>
      <c r="D7" s="1" t="s">
        <v>91</v>
      </c>
      <c r="E7" s="1">
        <v>5</v>
      </c>
      <c r="F7" s="1">
        <v>599</v>
      </c>
    </row>
    <row r="8" spans="2:10" x14ac:dyDescent="0.3">
      <c r="B8" s="4">
        <v>104</v>
      </c>
      <c r="C8" s="1" t="s">
        <v>5</v>
      </c>
      <c r="D8" s="1" t="s">
        <v>92</v>
      </c>
      <c r="E8" s="1">
        <v>8</v>
      </c>
      <c r="F8" s="1">
        <v>1250</v>
      </c>
    </row>
    <row r="9" spans="2:10" x14ac:dyDescent="0.3">
      <c r="B9" s="4">
        <v>105</v>
      </c>
      <c r="C9" s="1" t="s">
        <v>5</v>
      </c>
      <c r="D9" s="1" t="s">
        <v>88</v>
      </c>
      <c r="E9" s="1">
        <v>20</v>
      </c>
      <c r="F9" s="1">
        <v>300</v>
      </c>
    </row>
    <row r="10" spans="2:10" x14ac:dyDescent="0.3">
      <c r="B10" s="4">
        <v>106</v>
      </c>
      <c r="C10" s="1" t="s">
        <v>89</v>
      </c>
      <c r="D10" s="1" t="s">
        <v>91</v>
      </c>
      <c r="E10" s="1">
        <v>50</v>
      </c>
      <c r="F10" s="1">
        <v>799</v>
      </c>
    </row>
    <row r="11" spans="2:10" x14ac:dyDescent="0.3">
      <c r="B11" s="4">
        <v>107</v>
      </c>
      <c r="C11" s="1" t="s">
        <v>5</v>
      </c>
      <c r="D11" s="1" t="s">
        <v>93</v>
      </c>
      <c r="E11" s="1">
        <v>10</v>
      </c>
      <c r="F11" s="1">
        <v>200</v>
      </c>
    </row>
    <row r="12" spans="2:10" x14ac:dyDescent="0.3">
      <c r="B12" s="4">
        <v>108</v>
      </c>
      <c r="C12" s="1" t="s">
        <v>6</v>
      </c>
      <c r="D12" s="1" t="s">
        <v>88</v>
      </c>
      <c r="E12" s="1">
        <v>5</v>
      </c>
      <c r="F12" s="1">
        <v>310</v>
      </c>
    </row>
    <row r="13" spans="2:10" x14ac:dyDescent="0.3">
      <c r="B13" s="4">
        <v>109</v>
      </c>
      <c r="C13" s="1" t="s">
        <v>7</v>
      </c>
      <c r="D13" s="1" t="s">
        <v>91</v>
      </c>
      <c r="E13" s="1">
        <v>12</v>
      </c>
      <c r="F13" s="1">
        <v>1500</v>
      </c>
    </row>
    <row r="14" spans="2:10" x14ac:dyDescent="0.3">
      <c r="B14" s="4">
        <v>110</v>
      </c>
      <c r="C14" s="1" t="s">
        <v>18</v>
      </c>
      <c r="D14" s="1" t="s">
        <v>94</v>
      </c>
      <c r="E14" s="1">
        <v>7</v>
      </c>
      <c r="F14" s="1">
        <v>999</v>
      </c>
    </row>
    <row r="19" spans="2:10" x14ac:dyDescent="0.3">
      <c r="B19" s="3" t="s">
        <v>11</v>
      </c>
      <c r="C19" s="2" t="s">
        <v>86</v>
      </c>
      <c r="D19" s="2" t="s">
        <v>87</v>
      </c>
      <c r="E19" s="2" t="s">
        <v>79</v>
      </c>
      <c r="F19" s="2" t="s">
        <v>2</v>
      </c>
      <c r="H19" s="3" t="s">
        <v>11</v>
      </c>
      <c r="I19" s="2" t="s">
        <v>86</v>
      </c>
      <c r="J19" s="2" t="s">
        <v>79</v>
      </c>
    </row>
    <row r="20" spans="2:10" x14ac:dyDescent="0.3">
      <c r="B20" s="4" t="s">
        <v>12</v>
      </c>
      <c r="C20" s="1" t="s">
        <v>15</v>
      </c>
      <c r="D20" s="1" t="s">
        <v>88</v>
      </c>
      <c r="E20" s="1">
        <v>10</v>
      </c>
      <c r="F20" s="1">
        <v>70</v>
      </c>
      <c r="H20" s="1"/>
      <c r="I20" s="1"/>
      <c r="J20" s="1"/>
    </row>
    <row r="21" spans="2:10" x14ac:dyDescent="0.3">
      <c r="B21" s="4" t="s">
        <v>97</v>
      </c>
      <c r="C21" s="1" t="s">
        <v>17</v>
      </c>
      <c r="D21" s="1" t="s">
        <v>91</v>
      </c>
      <c r="E21" s="1">
        <v>12</v>
      </c>
      <c r="F21" s="1">
        <v>40</v>
      </c>
    </row>
    <row r="22" spans="2:10" x14ac:dyDescent="0.3">
      <c r="B22" s="4" t="s">
        <v>14</v>
      </c>
      <c r="C22" s="1" t="s">
        <v>5</v>
      </c>
      <c r="D22" s="1" t="s">
        <v>88</v>
      </c>
      <c r="E22" s="1">
        <v>5</v>
      </c>
      <c r="F22" s="1">
        <v>210</v>
      </c>
    </row>
    <row r="23" spans="2:10" x14ac:dyDescent="0.3">
      <c r="B23" s="4" t="s">
        <v>19</v>
      </c>
      <c r="C23" s="1" t="s">
        <v>90</v>
      </c>
      <c r="D23" s="1" t="s">
        <v>91</v>
      </c>
      <c r="E23" s="1">
        <v>5</v>
      </c>
      <c r="F23" s="1">
        <v>599</v>
      </c>
    </row>
    <row r="24" spans="2:10" x14ac:dyDescent="0.3">
      <c r="B24" s="4" t="s">
        <v>12</v>
      </c>
      <c r="C24" s="1" t="s">
        <v>7</v>
      </c>
      <c r="D24" s="1" t="s">
        <v>92</v>
      </c>
      <c r="E24" s="1">
        <v>8</v>
      </c>
      <c r="F24" s="1">
        <v>1250</v>
      </c>
    </row>
    <row r="25" spans="2:10" x14ac:dyDescent="0.3">
      <c r="B25" s="4" t="s">
        <v>97</v>
      </c>
      <c r="C25" s="1" t="s">
        <v>6</v>
      </c>
      <c r="D25" s="1" t="s">
        <v>88</v>
      </c>
      <c r="E25" s="1">
        <v>20</v>
      </c>
      <c r="F25" s="1">
        <v>300</v>
      </c>
    </row>
    <row r="26" spans="2:10" x14ac:dyDescent="0.3">
      <c r="B26" s="4" t="s">
        <v>14</v>
      </c>
      <c r="C26" s="1" t="s">
        <v>89</v>
      </c>
      <c r="D26" s="1" t="s">
        <v>91</v>
      </c>
      <c r="E26" s="1">
        <v>50</v>
      </c>
      <c r="F26" s="1">
        <v>799</v>
      </c>
    </row>
    <row r="27" spans="2:10" x14ac:dyDescent="0.3">
      <c r="B27" s="4" t="s">
        <v>19</v>
      </c>
      <c r="C27" s="1" t="s">
        <v>5</v>
      </c>
      <c r="D27" s="1" t="s">
        <v>93</v>
      </c>
      <c r="E27" s="1">
        <v>10</v>
      </c>
      <c r="F27" s="1">
        <v>200</v>
      </c>
    </row>
    <row r="28" spans="2:10" x14ac:dyDescent="0.3">
      <c r="B28" s="4" t="s">
        <v>12</v>
      </c>
      <c r="C28" s="1" t="s">
        <v>6</v>
      </c>
      <c r="D28" s="1" t="s">
        <v>88</v>
      </c>
      <c r="E28" s="1">
        <v>5</v>
      </c>
      <c r="F28" s="1">
        <v>310</v>
      </c>
    </row>
    <row r="29" spans="2:10" x14ac:dyDescent="0.3">
      <c r="B29" s="4" t="s">
        <v>97</v>
      </c>
      <c r="C29" s="1" t="s">
        <v>7</v>
      </c>
      <c r="D29" s="1" t="s">
        <v>91</v>
      </c>
      <c r="E29" s="1">
        <v>12</v>
      </c>
      <c r="F29" s="1">
        <v>1500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8B7-416B-4C72-97E6-D4252BEBC067}">
  <dimension ref="B1:H48"/>
  <sheetViews>
    <sheetView zoomScale="115" zoomScaleNormal="115" workbookViewId="0">
      <pane ySplit="1" topLeftCell="A2" activePane="bottomLeft" state="frozen"/>
      <selection pane="bottomLeft" activeCell="D43" sqref="D43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135</v>
      </c>
    </row>
    <row r="2" spans="2:7" ht="19.5" customHeight="1" x14ac:dyDescent="0.3">
      <c r="B2" s="20"/>
    </row>
    <row r="3" spans="2:7" x14ac:dyDescent="0.3">
      <c r="B3" s="3" t="s">
        <v>10</v>
      </c>
      <c r="C3" s="2" t="s">
        <v>86</v>
      </c>
      <c r="D3" s="2" t="s">
        <v>4</v>
      </c>
    </row>
    <row r="4" spans="2:7" x14ac:dyDescent="0.3">
      <c r="B4" s="4">
        <v>104</v>
      </c>
      <c r="C4" s="1" t="str">
        <f>VLOOKUP(B4,B6:G15,2,0)</f>
        <v>Ring Light</v>
      </c>
      <c r="D4">
        <f>VLOOKUP(B4,B6:G15,6,0)</f>
        <v>10000</v>
      </c>
    </row>
    <row r="6" spans="2:7" x14ac:dyDescent="0.3">
      <c r="B6" s="3" t="s">
        <v>10</v>
      </c>
      <c r="C6" s="2" t="s">
        <v>86</v>
      </c>
      <c r="D6" s="2" t="s">
        <v>87</v>
      </c>
      <c r="E6" s="2" t="s">
        <v>79</v>
      </c>
      <c r="F6" s="2" t="s">
        <v>2</v>
      </c>
      <c r="G6" s="2" t="s">
        <v>4</v>
      </c>
    </row>
    <row r="7" spans="2:7" x14ac:dyDescent="0.3">
      <c r="B7" s="4">
        <v>100</v>
      </c>
      <c r="C7" s="1" t="s">
        <v>15</v>
      </c>
      <c r="D7" s="1" t="s">
        <v>88</v>
      </c>
      <c r="E7" s="1">
        <v>10</v>
      </c>
      <c r="F7" s="1">
        <v>70</v>
      </c>
      <c r="G7" s="1">
        <f>E7*F7</f>
        <v>700</v>
      </c>
    </row>
    <row r="8" spans="2:7" x14ac:dyDescent="0.3">
      <c r="B8" s="4">
        <v>101</v>
      </c>
      <c r="C8" s="1" t="s">
        <v>17</v>
      </c>
      <c r="D8" s="1" t="s">
        <v>91</v>
      </c>
      <c r="E8" s="1">
        <v>12</v>
      </c>
      <c r="F8" s="1">
        <v>40</v>
      </c>
      <c r="G8" s="1">
        <f t="shared" ref="G8:G15" si="0">E8*F8</f>
        <v>480</v>
      </c>
    </row>
    <row r="9" spans="2:7" x14ac:dyDescent="0.3">
      <c r="B9" s="4">
        <v>102</v>
      </c>
      <c r="C9" s="1" t="s">
        <v>5</v>
      </c>
      <c r="D9" s="1" t="s">
        <v>88</v>
      </c>
      <c r="E9" s="1">
        <v>5</v>
      </c>
      <c r="F9" s="1">
        <v>210</v>
      </c>
      <c r="G9" s="1">
        <f t="shared" si="0"/>
        <v>1050</v>
      </c>
    </row>
    <row r="10" spans="2:7" x14ac:dyDescent="0.3">
      <c r="B10" s="4">
        <v>103</v>
      </c>
      <c r="C10" s="1" t="s">
        <v>90</v>
      </c>
      <c r="D10" s="1" t="s">
        <v>91</v>
      </c>
      <c r="E10" s="1">
        <v>5</v>
      </c>
      <c r="F10" s="1">
        <v>599</v>
      </c>
      <c r="G10" s="1">
        <f t="shared" si="0"/>
        <v>2995</v>
      </c>
    </row>
    <row r="11" spans="2:7" x14ac:dyDescent="0.3">
      <c r="B11" s="4">
        <v>104</v>
      </c>
      <c r="C11" s="1" t="s">
        <v>7</v>
      </c>
      <c r="D11" s="1" t="s">
        <v>92</v>
      </c>
      <c r="E11" s="1">
        <v>8</v>
      </c>
      <c r="F11" s="1">
        <v>1250</v>
      </c>
      <c r="G11" s="1">
        <f t="shared" si="0"/>
        <v>10000</v>
      </c>
    </row>
    <row r="12" spans="2:7" x14ac:dyDescent="0.3">
      <c r="B12" s="4">
        <v>105</v>
      </c>
      <c r="C12" s="1" t="s">
        <v>6</v>
      </c>
      <c r="D12" s="1" t="s">
        <v>88</v>
      </c>
      <c r="E12" s="1">
        <v>20</v>
      </c>
      <c r="F12" s="1">
        <v>300</v>
      </c>
      <c r="G12" s="1">
        <f t="shared" si="0"/>
        <v>6000</v>
      </c>
    </row>
    <row r="13" spans="2:7" x14ac:dyDescent="0.3">
      <c r="B13" s="4">
        <v>106</v>
      </c>
      <c r="C13" s="1" t="s">
        <v>89</v>
      </c>
      <c r="D13" s="1" t="s">
        <v>91</v>
      </c>
      <c r="E13" s="1">
        <v>50</v>
      </c>
      <c r="F13" s="1">
        <v>799</v>
      </c>
      <c r="G13" s="1">
        <f t="shared" si="0"/>
        <v>39950</v>
      </c>
    </row>
    <row r="14" spans="2:7" x14ac:dyDescent="0.3">
      <c r="B14" s="4">
        <v>107</v>
      </c>
      <c r="C14" s="1" t="s">
        <v>152</v>
      </c>
      <c r="D14" s="1" t="s">
        <v>93</v>
      </c>
      <c r="E14" s="1">
        <v>10</v>
      </c>
      <c r="F14" s="1">
        <v>200</v>
      </c>
      <c r="G14" s="1">
        <f t="shared" si="0"/>
        <v>2000</v>
      </c>
    </row>
    <row r="15" spans="2:7" x14ac:dyDescent="0.3">
      <c r="B15" s="4">
        <v>108</v>
      </c>
      <c r="C15" s="1" t="s">
        <v>153</v>
      </c>
      <c r="D15" s="1" t="s">
        <v>88</v>
      </c>
      <c r="E15" s="1">
        <v>5</v>
      </c>
      <c r="F15" s="1">
        <v>310</v>
      </c>
      <c r="G15" s="1">
        <f t="shared" si="0"/>
        <v>1550</v>
      </c>
    </row>
    <row r="19" spans="3:8" x14ac:dyDescent="0.3">
      <c r="C19" s="3" t="s">
        <v>10</v>
      </c>
      <c r="D19" s="2" t="s">
        <v>87</v>
      </c>
    </row>
    <row r="20" spans="3:8" x14ac:dyDescent="0.3">
      <c r="C20" s="21">
        <v>102</v>
      </c>
      <c r="D20" s="22" t="str">
        <f>VLOOKUP(C20,D22:H31,2,0)</f>
        <v>Bharat Electronics</v>
      </c>
    </row>
    <row r="22" spans="3:8" x14ac:dyDescent="0.3">
      <c r="C22" s="2" t="s">
        <v>86</v>
      </c>
      <c r="D22" s="3" t="s">
        <v>10</v>
      </c>
      <c r="E22" s="2" t="s">
        <v>87</v>
      </c>
      <c r="F22" s="2" t="s">
        <v>79</v>
      </c>
      <c r="G22" s="2" t="s">
        <v>2</v>
      </c>
      <c r="H22" s="2" t="s">
        <v>4</v>
      </c>
    </row>
    <row r="23" spans="3:8" x14ac:dyDescent="0.3">
      <c r="C23" s="1" t="s">
        <v>15</v>
      </c>
      <c r="D23" s="4">
        <v>100</v>
      </c>
      <c r="E23" s="1" t="s">
        <v>88</v>
      </c>
      <c r="F23" s="1">
        <v>10</v>
      </c>
      <c r="G23" s="1">
        <v>70</v>
      </c>
      <c r="H23" s="1">
        <f>F23*G23</f>
        <v>700</v>
      </c>
    </row>
    <row r="24" spans="3:8" x14ac:dyDescent="0.3">
      <c r="C24" s="1" t="s">
        <v>17</v>
      </c>
      <c r="D24" s="4">
        <v>101</v>
      </c>
      <c r="E24" s="1" t="s">
        <v>91</v>
      </c>
      <c r="F24" s="1">
        <v>12</v>
      </c>
      <c r="G24" s="1">
        <v>40</v>
      </c>
      <c r="H24" s="1">
        <f t="shared" ref="H24:H31" si="1">F24*G24</f>
        <v>480</v>
      </c>
    </row>
    <row r="25" spans="3:8" x14ac:dyDescent="0.3">
      <c r="C25" s="1" t="s">
        <v>5</v>
      </c>
      <c r="D25" s="4">
        <v>102</v>
      </c>
      <c r="E25" s="1" t="s">
        <v>88</v>
      </c>
      <c r="F25" s="1">
        <v>5</v>
      </c>
      <c r="G25" s="1">
        <v>210</v>
      </c>
      <c r="H25" s="1">
        <f t="shared" si="1"/>
        <v>1050</v>
      </c>
    </row>
    <row r="26" spans="3:8" x14ac:dyDescent="0.3">
      <c r="C26" s="1" t="s">
        <v>90</v>
      </c>
      <c r="D26" s="4">
        <v>103</v>
      </c>
      <c r="E26" s="1" t="s">
        <v>91</v>
      </c>
      <c r="F26" s="1">
        <v>5</v>
      </c>
      <c r="G26" s="1">
        <v>599</v>
      </c>
      <c r="H26" s="1">
        <f t="shared" si="1"/>
        <v>2995</v>
      </c>
    </row>
    <row r="27" spans="3:8" x14ac:dyDescent="0.3">
      <c r="C27" s="1" t="s">
        <v>7</v>
      </c>
      <c r="D27" s="4">
        <v>104</v>
      </c>
      <c r="E27" s="1" t="s">
        <v>92</v>
      </c>
      <c r="F27" s="1">
        <v>8</v>
      </c>
      <c r="G27" s="1">
        <v>1250</v>
      </c>
      <c r="H27" s="1">
        <f t="shared" si="1"/>
        <v>10000</v>
      </c>
    </row>
    <row r="28" spans="3:8" x14ac:dyDescent="0.3">
      <c r="C28" s="1" t="s">
        <v>6</v>
      </c>
      <c r="D28" s="4">
        <v>105</v>
      </c>
      <c r="E28" s="1" t="s">
        <v>88</v>
      </c>
      <c r="F28" s="1">
        <v>20</v>
      </c>
      <c r="G28" s="1">
        <v>300</v>
      </c>
      <c r="H28" s="1">
        <f t="shared" si="1"/>
        <v>6000</v>
      </c>
    </row>
    <row r="29" spans="3:8" x14ac:dyDescent="0.3">
      <c r="C29" s="1" t="s">
        <v>89</v>
      </c>
      <c r="D29" s="4">
        <v>106</v>
      </c>
      <c r="E29" s="1" t="s">
        <v>91</v>
      </c>
      <c r="F29" s="1">
        <v>50</v>
      </c>
      <c r="G29" s="1">
        <v>799</v>
      </c>
      <c r="H29" s="1">
        <f t="shared" si="1"/>
        <v>39950</v>
      </c>
    </row>
    <row r="30" spans="3:8" x14ac:dyDescent="0.3">
      <c r="C30" s="1" t="s">
        <v>5</v>
      </c>
      <c r="D30" s="4">
        <v>107</v>
      </c>
      <c r="E30" s="1" t="s">
        <v>93</v>
      </c>
      <c r="F30" s="1">
        <v>10</v>
      </c>
      <c r="G30" s="1">
        <v>200</v>
      </c>
      <c r="H30" s="1">
        <f t="shared" si="1"/>
        <v>2000</v>
      </c>
    </row>
    <row r="31" spans="3:8" x14ac:dyDescent="0.3">
      <c r="C31" s="1" t="s">
        <v>6</v>
      </c>
      <c r="D31" s="4">
        <v>108</v>
      </c>
      <c r="E31" s="1" t="s">
        <v>88</v>
      </c>
      <c r="F31" s="1">
        <v>5</v>
      </c>
      <c r="G31" s="1">
        <v>310</v>
      </c>
      <c r="H31" s="1">
        <f t="shared" si="1"/>
        <v>1550</v>
      </c>
    </row>
    <row r="35" spans="2:7" x14ac:dyDescent="0.3">
      <c r="C35" s="5"/>
      <c r="D35" s="5"/>
      <c r="E35" s="5"/>
      <c r="F35" s="5"/>
      <c r="G35" s="5"/>
    </row>
    <row r="36" spans="2:7" x14ac:dyDescent="0.3">
      <c r="B36" s="3" t="s">
        <v>10</v>
      </c>
      <c r="C36" s="2" t="s">
        <v>86</v>
      </c>
      <c r="D36" s="2" t="s">
        <v>87</v>
      </c>
      <c r="E36" s="2" t="s">
        <v>79</v>
      </c>
      <c r="F36" s="2" t="s">
        <v>2</v>
      </c>
      <c r="G36" s="2" t="s">
        <v>4</v>
      </c>
    </row>
    <row r="37" spans="2:7" x14ac:dyDescent="0.3">
      <c r="B37" s="4">
        <v>111</v>
      </c>
      <c r="C37" s="1" t="e">
        <f>VLOOKUP($B$37,$B$39:$G$48,COLUMNS($B$35:C35),0)</f>
        <v>#N/A</v>
      </c>
      <c r="D37" s="1" t="e">
        <f>VLOOKUP($B$37,$B$39:$G$48,COLUMNS($B$35:D35),0)</f>
        <v>#N/A</v>
      </c>
      <c r="E37" s="1" t="e">
        <f>VLOOKUP($B$37,$B$39:$G$48,COLUMNS($B$35:E35),0)</f>
        <v>#N/A</v>
      </c>
      <c r="F37" s="1" t="e">
        <f>VLOOKUP($B$37,$B$39:$G$48,COLUMNS($B$35:F35),0)</f>
        <v>#N/A</v>
      </c>
      <c r="G37" s="1" t="e">
        <f>VLOOKUP($B$37,$B$39:$G$48,COLUMNS($B$35:G35),0)</f>
        <v>#N/A</v>
      </c>
    </row>
    <row r="39" spans="2:7" x14ac:dyDescent="0.3">
      <c r="B39" s="3" t="s">
        <v>10</v>
      </c>
      <c r="C39" s="2" t="s">
        <v>86</v>
      </c>
      <c r="D39" s="2" t="s">
        <v>87</v>
      </c>
      <c r="E39" s="2" t="s">
        <v>79</v>
      </c>
      <c r="F39" s="2" t="s">
        <v>2</v>
      </c>
      <c r="G39" s="2" t="s">
        <v>4</v>
      </c>
    </row>
    <row r="40" spans="2:7" x14ac:dyDescent="0.3">
      <c r="B40" s="4">
        <v>100</v>
      </c>
      <c r="C40" s="1" t="s">
        <v>15</v>
      </c>
      <c r="D40" s="1" t="s">
        <v>88</v>
      </c>
      <c r="E40" s="1">
        <v>10</v>
      </c>
      <c r="F40" s="1">
        <v>70</v>
      </c>
      <c r="G40" s="1">
        <f>E40*F40</f>
        <v>700</v>
      </c>
    </row>
    <row r="41" spans="2:7" x14ac:dyDescent="0.3">
      <c r="B41" s="4">
        <v>101</v>
      </c>
      <c r="C41" s="1" t="s">
        <v>17</v>
      </c>
      <c r="D41" s="1" t="s">
        <v>91</v>
      </c>
      <c r="E41" s="1">
        <v>12</v>
      </c>
      <c r="F41" s="1">
        <v>40</v>
      </c>
      <c r="G41" s="1">
        <f t="shared" ref="G41:G48" si="2">E41*F41</f>
        <v>480</v>
      </c>
    </row>
    <row r="42" spans="2:7" x14ac:dyDescent="0.3">
      <c r="B42" s="4">
        <v>102</v>
      </c>
      <c r="C42" s="1" t="s">
        <v>5</v>
      </c>
      <c r="D42" s="1" t="s">
        <v>88</v>
      </c>
      <c r="E42" s="1">
        <v>5</v>
      </c>
      <c r="F42" s="1">
        <v>210</v>
      </c>
      <c r="G42" s="1">
        <f t="shared" si="2"/>
        <v>1050</v>
      </c>
    </row>
    <row r="43" spans="2:7" x14ac:dyDescent="0.3">
      <c r="B43" s="4">
        <v>103</v>
      </c>
      <c r="C43" s="1" t="s">
        <v>90</v>
      </c>
      <c r="D43" s="1" t="s">
        <v>91</v>
      </c>
      <c r="E43" s="1">
        <v>5</v>
      </c>
      <c r="F43" s="1">
        <v>599</v>
      </c>
      <c r="G43" s="1">
        <f t="shared" si="2"/>
        <v>2995</v>
      </c>
    </row>
    <row r="44" spans="2:7" x14ac:dyDescent="0.3">
      <c r="B44" s="4">
        <v>104</v>
      </c>
      <c r="C44" s="1" t="s">
        <v>7</v>
      </c>
      <c r="D44" s="1" t="s">
        <v>92</v>
      </c>
      <c r="E44" s="1">
        <v>8</v>
      </c>
      <c r="F44" s="1">
        <v>1250</v>
      </c>
      <c r="G44" s="1">
        <f t="shared" si="2"/>
        <v>10000</v>
      </c>
    </row>
    <row r="45" spans="2:7" x14ac:dyDescent="0.3">
      <c r="B45" s="4">
        <v>105</v>
      </c>
      <c r="C45" s="1" t="s">
        <v>6</v>
      </c>
      <c r="D45" s="1" t="s">
        <v>88</v>
      </c>
      <c r="E45" s="1">
        <v>20</v>
      </c>
      <c r="F45" s="1">
        <v>300</v>
      </c>
      <c r="G45" s="1">
        <f t="shared" si="2"/>
        <v>6000</v>
      </c>
    </row>
    <row r="46" spans="2:7" x14ac:dyDescent="0.3">
      <c r="B46" s="4">
        <v>106</v>
      </c>
      <c r="C46" s="1" t="s">
        <v>89</v>
      </c>
      <c r="D46" s="1" t="s">
        <v>91</v>
      </c>
      <c r="E46" s="1">
        <v>50</v>
      </c>
      <c r="F46" s="1">
        <v>799</v>
      </c>
      <c r="G46" s="1">
        <f t="shared" si="2"/>
        <v>39950</v>
      </c>
    </row>
    <row r="47" spans="2:7" x14ac:dyDescent="0.3">
      <c r="B47" s="4">
        <v>107</v>
      </c>
      <c r="C47" s="1" t="s">
        <v>152</v>
      </c>
      <c r="D47" s="1" t="s">
        <v>93</v>
      </c>
      <c r="E47" s="1">
        <v>10</v>
      </c>
      <c r="F47" s="1">
        <v>200</v>
      </c>
      <c r="G47" s="1">
        <f t="shared" si="2"/>
        <v>2000</v>
      </c>
    </row>
    <row r="48" spans="2:7" x14ac:dyDescent="0.3">
      <c r="B48" s="4">
        <v>108</v>
      </c>
      <c r="C48" s="1" t="s">
        <v>153</v>
      </c>
      <c r="D48" s="1" t="s">
        <v>88</v>
      </c>
      <c r="E48" s="1">
        <v>5</v>
      </c>
      <c r="F48" s="1">
        <v>310</v>
      </c>
      <c r="G48" s="1">
        <f t="shared" si="2"/>
        <v>1550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4E7E-6244-4FF7-90F4-902B93C9C8FD}">
  <dimension ref="B1:H48"/>
  <sheetViews>
    <sheetView zoomScale="115" zoomScaleNormal="115" workbookViewId="0">
      <pane ySplit="1" topLeftCell="A2" activePane="bottomLeft" state="frozen"/>
      <selection pane="bottomLeft" activeCell="C4" sqref="C4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156</v>
      </c>
    </row>
    <row r="2" spans="2:7" ht="19.5" customHeight="1" x14ac:dyDescent="0.3">
      <c r="B2" s="20"/>
    </row>
    <row r="3" spans="2:7" x14ac:dyDescent="0.3">
      <c r="B3" s="3" t="s">
        <v>10</v>
      </c>
      <c r="C3" s="2" t="s">
        <v>86</v>
      </c>
    </row>
    <row r="4" spans="2:7" x14ac:dyDescent="0.3">
      <c r="B4" s="4">
        <v>111</v>
      </c>
      <c r="C4" s="1" t="str">
        <f>IFERROR(VLOOKUP(B4,B6:G15,2,0),"Not Found")</f>
        <v>Not Found</v>
      </c>
    </row>
    <row r="6" spans="2:7" x14ac:dyDescent="0.3">
      <c r="B6" s="3" t="s">
        <v>10</v>
      </c>
      <c r="C6" s="2" t="s">
        <v>86</v>
      </c>
      <c r="D6" s="2" t="s">
        <v>87</v>
      </c>
      <c r="E6" s="2" t="s">
        <v>79</v>
      </c>
      <c r="F6" s="2" t="s">
        <v>2</v>
      </c>
      <c r="G6" s="2" t="s">
        <v>4</v>
      </c>
    </row>
    <row r="7" spans="2:7" x14ac:dyDescent="0.3">
      <c r="B7" s="4">
        <v>100</v>
      </c>
      <c r="C7" s="1" t="s">
        <v>15</v>
      </c>
      <c r="D7" s="1" t="s">
        <v>88</v>
      </c>
      <c r="E7" s="1">
        <v>10</v>
      </c>
      <c r="F7" s="1">
        <v>70</v>
      </c>
      <c r="G7" s="1">
        <f>E7*F7</f>
        <v>700</v>
      </c>
    </row>
    <row r="8" spans="2:7" x14ac:dyDescent="0.3">
      <c r="B8" s="4">
        <v>101</v>
      </c>
      <c r="C8" s="1" t="s">
        <v>17</v>
      </c>
      <c r="D8" s="1" t="s">
        <v>91</v>
      </c>
      <c r="E8" s="1">
        <v>12</v>
      </c>
      <c r="F8" s="1">
        <v>40</v>
      </c>
      <c r="G8" s="1">
        <f t="shared" ref="G8:G15" si="0">E8*F8</f>
        <v>480</v>
      </c>
    </row>
    <row r="9" spans="2:7" x14ac:dyDescent="0.3">
      <c r="B9" s="4">
        <v>102</v>
      </c>
      <c r="C9" s="1" t="s">
        <v>5</v>
      </c>
      <c r="D9" s="1" t="s">
        <v>88</v>
      </c>
      <c r="E9" s="1">
        <v>5</v>
      </c>
      <c r="F9" s="1">
        <v>210</v>
      </c>
      <c r="G9" s="1">
        <f t="shared" si="0"/>
        <v>1050</v>
      </c>
    </row>
    <row r="10" spans="2:7" x14ac:dyDescent="0.3">
      <c r="B10" s="4">
        <v>103</v>
      </c>
      <c r="C10" s="1" t="s">
        <v>90</v>
      </c>
      <c r="D10" s="1" t="s">
        <v>91</v>
      </c>
      <c r="E10" s="1">
        <v>5</v>
      </c>
      <c r="F10" s="1">
        <v>599</v>
      </c>
      <c r="G10" s="1">
        <f t="shared" si="0"/>
        <v>2995</v>
      </c>
    </row>
    <row r="11" spans="2:7" x14ac:dyDescent="0.3">
      <c r="B11" s="4">
        <v>104</v>
      </c>
      <c r="C11" s="1" t="s">
        <v>7</v>
      </c>
      <c r="D11" s="1" t="s">
        <v>92</v>
      </c>
      <c r="E11" s="1">
        <v>8</v>
      </c>
      <c r="F11" s="1">
        <v>1250</v>
      </c>
      <c r="G11" s="1">
        <f t="shared" si="0"/>
        <v>10000</v>
      </c>
    </row>
    <row r="12" spans="2:7" x14ac:dyDescent="0.3">
      <c r="B12" s="4">
        <v>105</v>
      </c>
      <c r="C12" s="1" t="s">
        <v>6</v>
      </c>
      <c r="D12" s="1" t="s">
        <v>88</v>
      </c>
      <c r="E12" s="1">
        <v>20</v>
      </c>
      <c r="F12" s="1">
        <v>300</v>
      </c>
      <c r="G12" s="1">
        <f t="shared" si="0"/>
        <v>6000</v>
      </c>
    </row>
    <row r="13" spans="2:7" x14ac:dyDescent="0.3">
      <c r="B13" s="4">
        <v>106</v>
      </c>
      <c r="C13" s="1" t="s">
        <v>89</v>
      </c>
      <c r="D13" s="1" t="s">
        <v>91</v>
      </c>
      <c r="E13" s="1">
        <v>50</v>
      </c>
      <c r="F13" s="1">
        <v>799</v>
      </c>
      <c r="G13" s="1">
        <f t="shared" si="0"/>
        <v>39950</v>
      </c>
    </row>
    <row r="14" spans="2:7" x14ac:dyDescent="0.3">
      <c r="B14" s="4">
        <v>107</v>
      </c>
      <c r="C14" s="1" t="s">
        <v>152</v>
      </c>
      <c r="D14" s="1" t="s">
        <v>93</v>
      </c>
      <c r="E14" s="1">
        <v>10</v>
      </c>
      <c r="F14" s="1">
        <v>200</v>
      </c>
      <c r="G14" s="1">
        <f t="shared" si="0"/>
        <v>2000</v>
      </c>
    </row>
    <row r="15" spans="2:7" x14ac:dyDescent="0.3">
      <c r="B15" s="4">
        <v>108</v>
      </c>
      <c r="C15" s="1" t="s">
        <v>153</v>
      </c>
      <c r="D15" s="1" t="s">
        <v>88</v>
      </c>
      <c r="E15" s="1">
        <v>5</v>
      </c>
      <c r="F15" s="1">
        <v>310</v>
      </c>
      <c r="G15" s="1">
        <f t="shared" si="0"/>
        <v>1550</v>
      </c>
    </row>
    <row r="19" spans="3:8" x14ac:dyDescent="0.3">
      <c r="C19" s="3" t="s">
        <v>10</v>
      </c>
      <c r="D19" s="2" t="s">
        <v>86</v>
      </c>
    </row>
    <row r="20" spans="3:8" x14ac:dyDescent="0.3">
      <c r="C20" s="21"/>
      <c r="D20" s="22"/>
    </row>
    <row r="22" spans="3:8" x14ac:dyDescent="0.3">
      <c r="C22" s="2" t="s">
        <v>86</v>
      </c>
      <c r="D22" s="3" t="s">
        <v>10</v>
      </c>
      <c r="E22" s="2" t="s">
        <v>87</v>
      </c>
      <c r="F22" s="2" t="s">
        <v>79</v>
      </c>
      <c r="G22" s="2" t="s">
        <v>2</v>
      </c>
      <c r="H22" s="2" t="s">
        <v>4</v>
      </c>
    </row>
    <row r="23" spans="3:8" x14ac:dyDescent="0.3">
      <c r="C23" s="1" t="s">
        <v>15</v>
      </c>
      <c r="D23" s="4">
        <v>100</v>
      </c>
      <c r="E23" s="1" t="s">
        <v>88</v>
      </c>
      <c r="F23" s="1">
        <v>10</v>
      </c>
      <c r="G23" s="1">
        <v>70</v>
      </c>
      <c r="H23" s="1">
        <f>F23*G23</f>
        <v>700</v>
      </c>
    </row>
    <row r="24" spans="3:8" x14ac:dyDescent="0.3">
      <c r="C24" s="1" t="s">
        <v>17</v>
      </c>
      <c r="D24" s="4">
        <v>101</v>
      </c>
      <c r="E24" s="1" t="s">
        <v>91</v>
      </c>
      <c r="F24" s="1">
        <v>12</v>
      </c>
      <c r="G24" s="1">
        <v>40</v>
      </c>
      <c r="H24" s="1">
        <f t="shared" ref="H24:H31" si="1">F24*G24</f>
        <v>480</v>
      </c>
    </row>
    <row r="25" spans="3:8" x14ac:dyDescent="0.3">
      <c r="C25" s="1" t="s">
        <v>5</v>
      </c>
      <c r="D25" s="4">
        <v>102</v>
      </c>
      <c r="E25" s="1" t="s">
        <v>88</v>
      </c>
      <c r="F25" s="1">
        <v>5</v>
      </c>
      <c r="G25" s="1">
        <v>210</v>
      </c>
      <c r="H25" s="1">
        <f t="shared" si="1"/>
        <v>1050</v>
      </c>
    </row>
    <row r="26" spans="3:8" x14ac:dyDescent="0.3">
      <c r="C26" s="1" t="s">
        <v>90</v>
      </c>
      <c r="D26" s="4">
        <v>103</v>
      </c>
      <c r="E26" s="1" t="s">
        <v>91</v>
      </c>
      <c r="F26" s="1">
        <v>5</v>
      </c>
      <c r="G26" s="1">
        <v>599</v>
      </c>
      <c r="H26" s="1">
        <f t="shared" si="1"/>
        <v>2995</v>
      </c>
    </row>
    <row r="27" spans="3:8" x14ac:dyDescent="0.3">
      <c r="C27" s="1" t="s">
        <v>7</v>
      </c>
      <c r="D27" s="4">
        <v>104</v>
      </c>
      <c r="E27" s="1" t="s">
        <v>92</v>
      </c>
      <c r="F27" s="1">
        <v>8</v>
      </c>
      <c r="G27" s="1">
        <v>1250</v>
      </c>
      <c r="H27" s="1">
        <f t="shared" si="1"/>
        <v>10000</v>
      </c>
    </row>
    <row r="28" spans="3:8" x14ac:dyDescent="0.3">
      <c r="C28" s="1" t="s">
        <v>6</v>
      </c>
      <c r="D28" s="4">
        <v>105</v>
      </c>
      <c r="E28" s="1" t="s">
        <v>88</v>
      </c>
      <c r="F28" s="1">
        <v>20</v>
      </c>
      <c r="G28" s="1">
        <v>300</v>
      </c>
      <c r="H28" s="1">
        <f t="shared" si="1"/>
        <v>6000</v>
      </c>
    </row>
    <row r="29" spans="3:8" x14ac:dyDescent="0.3">
      <c r="C29" s="1" t="s">
        <v>89</v>
      </c>
      <c r="D29" s="4">
        <v>106</v>
      </c>
      <c r="E29" s="1" t="s">
        <v>91</v>
      </c>
      <c r="F29" s="1">
        <v>50</v>
      </c>
      <c r="G29" s="1">
        <v>799</v>
      </c>
      <c r="H29" s="1">
        <f t="shared" si="1"/>
        <v>39950</v>
      </c>
    </row>
    <row r="30" spans="3:8" x14ac:dyDescent="0.3">
      <c r="C30" s="1" t="s">
        <v>5</v>
      </c>
      <c r="D30" s="4">
        <v>107</v>
      </c>
      <c r="E30" s="1" t="s">
        <v>93</v>
      </c>
      <c r="F30" s="1">
        <v>10</v>
      </c>
      <c r="G30" s="1">
        <v>200</v>
      </c>
      <c r="H30" s="1">
        <f t="shared" si="1"/>
        <v>2000</v>
      </c>
    </row>
    <row r="31" spans="3:8" x14ac:dyDescent="0.3">
      <c r="C31" s="1" t="s">
        <v>6</v>
      </c>
      <c r="D31" s="4">
        <v>108</v>
      </c>
      <c r="E31" s="1" t="s">
        <v>88</v>
      </c>
      <c r="F31" s="1">
        <v>5</v>
      </c>
      <c r="G31" s="1">
        <v>310</v>
      </c>
      <c r="H31" s="1">
        <f t="shared" si="1"/>
        <v>1550</v>
      </c>
    </row>
    <row r="35" spans="2:7" x14ac:dyDescent="0.3">
      <c r="C35" s="5"/>
      <c r="D35" s="5"/>
      <c r="E35" s="5"/>
      <c r="F35" s="5"/>
      <c r="G35" s="5"/>
    </row>
    <row r="36" spans="2:7" x14ac:dyDescent="0.3">
      <c r="B36" s="3" t="s">
        <v>10</v>
      </c>
      <c r="C36" s="2" t="s">
        <v>86</v>
      </c>
      <c r="D36" s="2" t="s">
        <v>87</v>
      </c>
      <c r="E36" s="2" t="s">
        <v>79</v>
      </c>
      <c r="F36" s="2" t="s">
        <v>2</v>
      </c>
      <c r="G36" s="2" t="s">
        <v>4</v>
      </c>
    </row>
    <row r="37" spans="2:7" x14ac:dyDescent="0.3">
      <c r="B37" s="4">
        <v>101</v>
      </c>
      <c r="C37" s="1"/>
      <c r="D37" s="1"/>
      <c r="E37" s="1"/>
      <c r="F37" s="1"/>
      <c r="G37" s="1"/>
    </row>
    <row r="39" spans="2:7" x14ac:dyDescent="0.3">
      <c r="B39" s="3" t="s">
        <v>10</v>
      </c>
      <c r="C39" s="2" t="s">
        <v>86</v>
      </c>
      <c r="D39" s="2" t="s">
        <v>87</v>
      </c>
      <c r="E39" s="2" t="s">
        <v>79</v>
      </c>
      <c r="F39" s="2" t="s">
        <v>2</v>
      </c>
      <c r="G39" s="2" t="s">
        <v>4</v>
      </c>
    </row>
    <row r="40" spans="2:7" x14ac:dyDescent="0.3">
      <c r="B40" s="4">
        <v>100</v>
      </c>
      <c r="C40" s="1" t="s">
        <v>15</v>
      </c>
      <c r="D40" s="1" t="s">
        <v>88</v>
      </c>
      <c r="E40" s="1">
        <v>10</v>
      </c>
      <c r="F40" s="1">
        <v>70</v>
      </c>
      <c r="G40" s="1">
        <f>E40*F40</f>
        <v>700</v>
      </c>
    </row>
    <row r="41" spans="2:7" x14ac:dyDescent="0.3">
      <c r="B41" s="4">
        <v>101</v>
      </c>
      <c r="C41" s="1" t="s">
        <v>17</v>
      </c>
      <c r="D41" s="1" t="s">
        <v>91</v>
      </c>
      <c r="E41" s="1">
        <v>12</v>
      </c>
      <c r="F41" s="1">
        <v>40</v>
      </c>
      <c r="G41" s="1">
        <f t="shared" ref="G41:G48" si="2">E41*F41</f>
        <v>480</v>
      </c>
    </row>
    <row r="42" spans="2:7" x14ac:dyDescent="0.3">
      <c r="B42" s="4">
        <v>102</v>
      </c>
      <c r="C42" s="1" t="s">
        <v>5</v>
      </c>
      <c r="D42" s="1" t="s">
        <v>88</v>
      </c>
      <c r="E42" s="1">
        <v>5</v>
      </c>
      <c r="F42" s="1">
        <v>210</v>
      </c>
      <c r="G42" s="1">
        <f t="shared" si="2"/>
        <v>1050</v>
      </c>
    </row>
    <row r="43" spans="2:7" x14ac:dyDescent="0.3">
      <c r="B43" s="4">
        <v>103</v>
      </c>
      <c r="C43" s="1" t="s">
        <v>90</v>
      </c>
      <c r="D43" s="1" t="s">
        <v>91</v>
      </c>
      <c r="E43" s="1">
        <v>5</v>
      </c>
      <c r="F43" s="1">
        <v>599</v>
      </c>
      <c r="G43" s="1">
        <f t="shared" si="2"/>
        <v>2995</v>
      </c>
    </row>
    <row r="44" spans="2:7" x14ac:dyDescent="0.3">
      <c r="B44" s="4">
        <v>104</v>
      </c>
      <c r="C44" s="1" t="s">
        <v>7</v>
      </c>
      <c r="D44" s="1" t="s">
        <v>92</v>
      </c>
      <c r="E44" s="1">
        <v>8</v>
      </c>
      <c r="F44" s="1">
        <v>1250</v>
      </c>
      <c r="G44" s="1">
        <f t="shared" si="2"/>
        <v>10000</v>
      </c>
    </row>
    <row r="45" spans="2:7" x14ac:dyDescent="0.3">
      <c r="B45" s="4">
        <v>105</v>
      </c>
      <c r="C45" s="1" t="s">
        <v>6</v>
      </c>
      <c r="D45" s="1" t="s">
        <v>88</v>
      </c>
      <c r="E45" s="1">
        <v>20</v>
      </c>
      <c r="F45" s="1">
        <v>300</v>
      </c>
      <c r="G45" s="1">
        <f t="shared" si="2"/>
        <v>6000</v>
      </c>
    </row>
    <row r="46" spans="2:7" x14ac:dyDescent="0.3">
      <c r="B46" s="4">
        <v>106</v>
      </c>
      <c r="C46" s="1" t="s">
        <v>89</v>
      </c>
      <c r="D46" s="1" t="s">
        <v>91</v>
      </c>
      <c r="E46" s="1">
        <v>50</v>
      </c>
      <c r="F46" s="1">
        <v>799</v>
      </c>
      <c r="G46" s="1">
        <f t="shared" si="2"/>
        <v>39950</v>
      </c>
    </row>
    <row r="47" spans="2:7" x14ac:dyDescent="0.3">
      <c r="B47" s="4">
        <v>107</v>
      </c>
      <c r="C47" s="1" t="s">
        <v>152</v>
      </c>
      <c r="D47" s="1" t="s">
        <v>93</v>
      </c>
      <c r="E47" s="1">
        <v>10</v>
      </c>
      <c r="F47" s="1">
        <v>200</v>
      </c>
      <c r="G47" s="1">
        <f t="shared" si="2"/>
        <v>2000</v>
      </c>
    </row>
    <row r="48" spans="2:7" x14ac:dyDescent="0.3">
      <c r="B48" s="4">
        <v>108</v>
      </c>
      <c r="C48" s="1" t="s">
        <v>153</v>
      </c>
      <c r="D48" s="1" t="s">
        <v>88</v>
      </c>
      <c r="E48" s="1">
        <v>5</v>
      </c>
      <c r="F48" s="1">
        <v>310</v>
      </c>
      <c r="G48" s="1">
        <f t="shared" si="2"/>
        <v>1550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837-D04F-43A3-939C-1E7DC18B4DB8}">
  <dimension ref="B1:G33"/>
  <sheetViews>
    <sheetView tabSelected="1" zoomScale="90" zoomScaleNormal="90" workbookViewId="0">
      <pane ySplit="1" topLeftCell="A18" activePane="bottomLeft" state="frozen"/>
      <selection pane="bottomLeft" activeCell="D26" sqref="D26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157</v>
      </c>
    </row>
    <row r="2" spans="2:7" ht="19.5" customHeight="1" x14ac:dyDescent="0.3">
      <c r="B2" s="20"/>
    </row>
    <row r="3" spans="2:7" x14ac:dyDescent="0.3">
      <c r="B3" s="3" t="s">
        <v>10</v>
      </c>
      <c r="C3" s="2" t="s">
        <v>163</v>
      </c>
    </row>
    <row r="4" spans="2:7" x14ac:dyDescent="0.3">
      <c r="B4" s="21">
        <v>105</v>
      </c>
      <c r="C4" s="1">
        <f>HLOOKUP(C3,B6:G12,7,0)</f>
        <v>300</v>
      </c>
    </row>
    <row r="6" spans="2:7" x14ac:dyDescent="0.3">
      <c r="B6" s="3" t="s">
        <v>10</v>
      </c>
      <c r="C6" s="2" t="s">
        <v>86</v>
      </c>
      <c r="D6" s="2" t="s">
        <v>87</v>
      </c>
      <c r="E6" s="2" t="s">
        <v>79</v>
      </c>
      <c r="F6" s="2" t="s">
        <v>2</v>
      </c>
      <c r="G6" s="2" t="s">
        <v>4</v>
      </c>
    </row>
    <row r="7" spans="2:7" x14ac:dyDescent="0.3">
      <c r="B7" s="4">
        <v>100</v>
      </c>
      <c r="C7" s="1" t="s">
        <v>15</v>
      </c>
      <c r="D7" s="1" t="s">
        <v>88</v>
      </c>
      <c r="E7" s="1">
        <v>10</v>
      </c>
      <c r="F7" s="1">
        <v>70</v>
      </c>
      <c r="G7" s="1">
        <f>E7*F7</f>
        <v>700</v>
      </c>
    </row>
    <row r="8" spans="2:7" x14ac:dyDescent="0.3">
      <c r="B8" s="4">
        <v>101</v>
      </c>
      <c r="C8" s="1" t="s">
        <v>17</v>
      </c>
      <c r="D8" s="1" t="s">
        <v>91</v>
      </c>
      <c r="E8" s="1">
        <v>12</v>
      </c>
      <c r="F8" s="1">
        <v>40</v>
      </c>
      <c r="G8" s="1">
        <f t="shared" ref="G8:G12" si="0">E8*F8</f>
        <v>480</v>
      </c>
    </row>
    <row r="9" spans="2:7" x14ac:dyDescent="0.3">
      <c r="B9" s="4">
        <v>102</v>
      </c>
      <c r="C9" s="1" t="s">
        <v>5</v>
      </c>
      <c r="D9" s="1" t="s">
        <v>88</v>
      </c>
      <c r="E9" s="1">
        <v>5</v>
      </c>
      <c r="F9" s="1">
        <v>210</v>
      </c>
      <c r="G9" s="1">
        <f t="shared" si="0"/>
        <v>1050</v>
      </c>
    </row>
    <row r="10" spans="2:7" x14ac:dyDescent="0.3">
      <c r="B10" s="4">
        <v>103</v>
      </c>
      <c r="C10" s="1" t="s">
        <v>90</v>
      </c>
      <c r="D10" s="1" t="s">
        <v>91</v>
      </c>
      <c r="E10" s="1">
        <v>5</v>
      </c>
      <c r="F10" s="1">
        <v>599</v>
      </c>
      <c r="G10" s="1">
        <f t="shared" si="0"/>
        <v>2995</v>
      </c>
    </row>
    <row r="11" spans="2:7" x14ac:dyDescent="0.3">
      <c r="B11" s="4">
        <v>104</v>
      </c>
      <c r="C11" s="1" t="s">
        <v>7</v>
      </c>
      <c r="D11" s="1" t="s">
        <v>92</v>
      </c>
      <c r="E11" s="1">
        <v>8</v>
      </c>
      <c r="F11" s="1">
        <v>1250</v>
      </c>
      <c r="G11" s="1">
        <f t="shared" si="0"/>
        <v>10000</v>
      </c>
    </row>
    <row r="12" spans="2:7" x14ac:dyDescent="0.3">
      <c r="B12" s="4">
        <v>105</v>
      </c>
      <c r="C12" s="1" t="s">
        <v>6</v>
      </c>
      <c r="D12" s="1" t="s">
        <v>88</v>
      </c>
      <c r="E12" s="1">
        <v>20</v>
      </c>
      <c r="F12" s="1">
        <v>300</v>
      </c>
      <c r="G12" s="1">
        <f t="shared" si="0"/>
        <v>6000</v>
      </c>
    </row>
    <row r="18" spans="2:7" ht="14.45" customHeight="1" x14ac:dyDescent="0.3"/>
    <row r="19" spans="2:7" x14ac:dyDescent="0.3">
      <c r="B19" s="3" t="s">
        <v>10</v>
      </c>
      <c r="C19" s="2" t="s">
        <v>86</v>
      </c>
    </row>
    <row r="20" spans="2:7" x14ac:dyDescent="0.3">
      <c r="B20" s="4">
        <v>100</v>
      </c>
      <c r="C20" s="1" t="str">
        <f>HLOOKUP($C$19,$B$27:$G$33,ROWS($B$19:B20),0)</f>
        <v>Mobile Stand</v>
      </c>
    </row>
    <row r="21" spans="2:7" x14ac:dyDescent="0.3">
      <c r="B21" s="4">
        <v>101</v>
      </c>
      <c r="C21" s="1" t="str">
        <f>HLOOKUP($C$19,$B$27:$G$33,ROWS($B$19:B21),0)</f>
        <v>Mouse Pad</v>
      </c>
    </row>
    <row r="22" spans="2:7" x14ac:dyDescent="0.3">
      <c r="B22" s="4">
        <v>102</v>
      </c>
      <c r="C22" s="1" t="str">
        <f>HLOOKUP($C$19,$B$27:$G$33,ROWS($B$19:B22),0)</f>
        <v>Mouse</v>
      </c>
    </row>
    <row r="23" spans="2:7" x14ac:dyDescent="0.3">
      <c r="B23" s="4">
        <v>103</v>
      </c>
      <c r="C23" s="1" t="str">
        <f>HLOOKUP($C$19,$B$27:$G$33,ROWS($B$19:B23),0)</f>
        <v>Wireless Mouse</v>
      </c>
    </row>
    <row r="24" spans="2:7" x14ac:dyDescent="0.3">
      <c r="B24" s="4">
        <v>104</v>
      </c>
      <c r="C24" s="1" t="str">
        <f>HLOOKUP($C$19,$B$27:$G$33,ROWS($B$19:B24),0)</f>
        <v>Ring Light</v>
      </c>
    </row>
    <row r="25" spans="2:7" x14ac:dyDescent="0.3">
      <c r="B25" s="4">
        <v>105</v>
      </c>
      <c r="C25" s="1" t="str">
        <f>HLOOKUP($C$19,$B$27:$G$33,ROWS($B$19:B25),0)</f>
        <v>Keyboard</v>
      </c>
      <c r="D25" t="str">
        <f>HLOOKUP(C19, B27:G33, 7, 0)</f>
        <v>Keyboard</v>
      </c>
    </row>
    <row r="26" spans="2:7" ht="14.45" customHeight="1" x14ac:dyDescent="0.3"/>
    <row r="27" spans="2:7" x14ac:dyDescent="0.3">
      <c r="B27" s="3" t="s">
        <v>10</v>
      </c>
      <c r="C27" s="2" t="s">
        <v>86</v>
      </c>
      <c r="D27" s="2" t="s">
        <v>87</v>
      </c>
      <c r="E27" s="2" t="s">
        <v>79</v>
      </c>
      <c r="F27" s="2" t="s">
        <v>2</v>
      </c>
      <c r="G27" s="2" t="s">
        <v>4</v>
      </c>
    </row>
    <row r="28" spans="2:7" x14ac:dyDescent="0.3">
      <c r="B28" s="4">
        <v>100</v>
      </c>
      <c r="C28" s="1" t="s">
        <v>15</v>
      </c>
      <c r="D28" s="1" t="s">
        <v>88</v>
      </c>
      <c r="E28" s="1">
        <v>10</v>
      </c>
      <c r="F28" s="1">
        <v>70</v>
      </c>
      <c r="G28" s="1">
        <f>E28*F28</f>
        <v>700</v>
      </c>
    </row>
    <row r="29" spans="2:7" x14ac:dyDescent="0.3">
      <c r="B29" s="4">
        <v>101</v>
      </c>
      <c r="C29" s="1" t="s">
        <v>17</v>
      </c>
      <c r="D29" s="1" t="s">
        <v>91</v>
      </c>
      <c r="E29" s="1">
        <v>12</v>
      </c>
      <c r="F29" s="1">
        <v>40</v>
      </c>
      <c r="G29" s="1">
        <f t="shared" ref="G29:G33" si="1">E29*F29</f>
        <v>480</v>
      </c>
    </row>
    <row r="30" spans="2:7" x14ac:dyDescent="0.3">
      <c r="B30" s="4">
        <v>102</v>
      </c>
      <c r="C30" s="1" t="s">
        <v>5</v>
      </c>
      <c r="D30" s="1" t="s">
        <v>88</v>
      </c>
      <c r="E30" s="1">
        <v>5</v>
      </c>
      <c r="F30" s="1">
        <v>210</v>
      </c>
      <c r="G30" s="1">
        <f t="shared" si="1"/>
        <v>1050</v>
      </c>
    </row>
    <row r="31" spans="2:7" x14ac:dyDescent="0.3">
      <c r="B31" s="4">
        <v>103</v>
      </c>
      <c r="C31" s="1" t="s">
        <v>90</v>
      </c>
      <c r="D31" s="1" t="s">
        <v>91</v>
      </c>
      <c r="E31" s="1">
        <v>5</v>
      </c>
      <c r="F31" s="1">
        <v>599</v>
      </c>
      <c r="G31" s="1">
        <f t="shared" si="1"/>
        <v>2995</v>
      </c>
    </row>
    <row r="32" spans="2:7" x14ac:dyDescent="0.3">
      <c r="B32" s="4">
        <v>104</v>
      </c>
      <c r="C32" s="1" t="s">
        <v>7</v>
      </c>
      <c r="D32" s="1" t="s">
        <v>92</v>
      </c>
      <c r="E32" s="1">
        <v>8</v>
      </c>
      <c r="F32" s="1">
        <v>1250</v>
      </c>
      <c r="G32" s="1">
        <f t="shared" si="1"/>
        <v>10000</v>
      </c>
    </row>
    <row r="33" spans="2:7" x14ac:dyDescent="0.3">
      <c r="B33" s="4">
        <v>105</v>
      </c>
      <c r="C33" s="1" t="s">
        <v>6</v>
      </c>
      <c r="D33" s="1" t="s">
        <v>88</v>
      </c>
      <c r="E33" s="1">
        <v>20</v>
      </c>
      <c r="F33" s="1">
        <v>300</v>
      </c>
      <c r="G33" s="1">
        <f t="shared" si="1"/>
        <v>6000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87EA-1BBD-47AF-B453-92F349B66444}">
  <dimension ref="B1:G20"/>
  <sheetViews>
    <sheetView zoomScale="115" zoomScaleNormal="115" workbookViewId="0">
      <pane ySplit="1" topLeftCell="A9" activePane="bottomLeft" state="frozen"/>
      <selection pane="bottomLeft" activeCell="C14" sqref="C14:C20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160</v>
      </c>
    </row>
    <row r="3" spans="2:7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G3" s="2" t="s">
        <v>4</v>
      </c>
    </row>
    <row r="4" spans="2:7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G4" s="1">
        <f>E4*F4</f>
        <v>700</v>
      </c>
    </row>
    <row r="5" spans="2:7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  <c r="G5" s="1">
        <f t="shared" ref="G5:G9" si="0">E5*F5</f>
        <v>480</v>
      </c>
    </row>
    <row r="6" spans="2:7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  <c r="G6" s="1">
        <f t="shared" si="0"/>
        <v>1050</v>
      </c>
    </row>
    <row r="7" spans="2:7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G7" s="1">
        <f t="shared" si="0"/>
        <v>2995</v>
      </c>
    </row>
    <row r="8" spans="2:7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  <c r="G8" s="1">
        <f t="shared" si="0"/>
        <v>10000</v>
      </c>
    </row>
    <row r="9" spans="2:7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  <c r="G9" s="1">
        <f t="shared" si="0"/>
        <v>6000</v>
      </c>
    </row>
    <row r="11" spans="2:7" x14ac:dyDescent="0.3">
      <c r="C11" s="2" t="s">
        <v>158</v>
      </c>
      <c r="D11" s="2" t="s">
        <v>159</v>
      </c>
    </row>
    <row r="12" spans="2:7" x14ac:dyDescent="0.3">
      <c r="C12" s="1">
        <v>1</v>
      </c>
      <c r="D12" s="1">
        <v>2</v>
      </c>
    </row>
    <row r="14" spans="2:7" x14ac:dyDescent="0.3">
      <c r="C14" t="str">
        <f>INDEX(B3:G9, 1, 5)</f>
        <v>Price</v>
      </c>
    </row>
    <row r="15" spans="2:7" x14ac:dyDescent="0.3">
      <c r="C15">
        <f t="shared" ref="C15:C20" si="1">INDEX(B4:G10, 1, 5)</f>
        <v>70</v>
      </c>
    </row>
    <row r="16" spans="2:7" x14ac:dyDescent="0.3">
      <c r="C16">
        <f t="shared" si="1"/>
        <v>40</v>
      </c>
    </row>
    <row r="17" spans="3:3" x14ac:dyDescent="0.3">
      <c r="C17">
        <f t="shared" si="1"/>
        <v>210</v>
      </c>
    </row>
    <row r="18" spans="3:3" x14ac:dyDescent="0.3">
      <c r="C18">
        <f t="shared" si="1"/>
        <v>599</v>
      </c>
    </row>
    <row r="19" spans="3:3" x14ac:dyDescent="0.3">
      <c r="C19">
        <f t="shared" si="1"/>
        <v>1250</v>
      </c>
    </row>
    <row r="20" spans="3:3" x14ac:dyDescent="0.3">
      <c r="C20">
        <f t="shared" si="1"/>
        <v>300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64E5-59BB-4EDA-AA80-425DCD12300A}">
  <dimension ref="B1:G13"/>
  <sheetViews>
    <sheetView zoomScale="115" zoomScaleNormal="115" workbookViewId="0">
      <pane ySplit="1" topLeftCell="A3" activePane="bottomLeft" state="frozen"/>
      <selection pane="bottomLeft" activeCell="C13" sqref="C13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161</v>
      </c>
    </row>
    <row r="3" spans="2:7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G3" s="2" t="s">
        <v>4</v>
      </c>
    </row>
    <row r="4" spans="2:7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G4" s="1">
        <f>E4*F4</f>
        <v>700</v>
      </c>
    </row>
    <row r="5" spans="2:7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  <c r="G5" s="1">
        <f t="shared" ref="G5:G9" si="0">E5*F5</f>
        <v>480</v>
      </c>
    </row>
    <row r="6" spans="2:7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  <c r="G6" s="1">
        <f t="shared" si="0"/>
        <v>1050</v>
      </c>
    </row>
    <row r="7" spans="2:7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G7" s="1">
        <f t="shared" si="0"/>
        <v>2995</v>
      </c>
    </row>
    <row r="8" spans="2:7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  <c r="G8" s="1">
        <f t="shared" si="0"/>
        <v>10000</v>
      </c>
    </row>
    <row r="9" spans="2:7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  <c r="G9" s="1">
        <f t="shared" si="0"/>
        <v>6000</v>
      </c>
    </row>
    <row r="12" spans="2:7" x14ac:dyDescent="0.3">
      <c r="B12" s="5">
        <v>105</v>
      </c>
      <c r="C12">
        <f>MATCH(B12, B3:B9, 0)</f>
        <v>7</v>
      </c>
    </row>
    <row r="13" spans="2:7" x14ac:dyDescent="0.3">
      <c r="B13" s="5" t="s">
        <v>155</v>
      </c>
      <c r="C13">
        <f>MATCH(B13, B3:G3, 0)</f>
        <v>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39D-4BA4-45A9-B458-B84F809C0811}">
  <dimension ref="B1:G15"/>
  <sheetViews>
    <sheetView zoomScale="115" zoomScaleNormal="115" workbookViewId="0">
      <pane ySplit="1" topLeftCell="A2" activePane="bottomLeft" state="frozen"/>
      <selection pane="bottomLeft" activeCell="C12" sqref="C12:D12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162</v>
      </c>
    </row>
    <row r="3" spans="2:7" x14ac:dyDescent="0.3">
      <c r="B3" s="3" t="s">
        <v>10</v>
      </c>
      <c r="C3" s="2" t="s">
        <v>86</v>
      </c>
      <c r="D3" s="2" t="s">
        <v>87</v>
      </c>
      <c r="E3" s="2" t="s">
        <v>79</v>
      </c>
      <c r="F3" s="2" t="s">
        <v>2</v>
      </c>
      <c r="G3" s="2" t="s">
        <v>4</v>
      </c>
    </row>
    <row r="4" spans="2:7" x14ac:dyDescent="0.3">
      <c r="B4" s="4">
        <v>100</v>
      </c>
      <c r="C4" s="1" t="s">
        <v>15</v>
      </c>
      <c r="D4" s="1" t="s">
        <v>88</v>
      </c>
      <c r="E4" s="1">
        <v>10</v>
      </c>
      <c r="F4" s="1">
        <v>70</v>
      </c>
      <c r="G4" s="1">
        <f>E4*F4</f>
        <v>700</v>
      </c>
    </row>
    <row r="5" spans="2:7" x14ac:dyDescent="0.3">
      <c r="B5" s="4">
        <v>101</v>
      </c>
      <c r="C5" s="1" t="s">
        <v>17</v>
      </c>
      <c r="D5" s="1" t="s">
        <v>91</v>
      </c>
      <c r="E5" s="1">
        <v>12</v>
      </c>
      <c r="F5" s="1">
        <v>40</v>
      </c>
      <c r="G5" s="1">
        <f t="shared" ref="G5:G9" si="0">E5*F5</f>
        <v>480</v>
      </c>
    </row>
    <row r="6" spans="2:7" x14ac:dyDescent="0.3">
      <c r="B6" s="4">
        <v>102</v>
      </c>
      <c r="C6" s="1" t="s">
        <v>5</v>
      </c>
      <c r="D6" s="1" t="s">
        <v>88</v>
      </c>
      <c r="E6" s="1">
        <v>5</v>
      </c>
      <c r="F6" s="1">
        <v>210</v>
      </c>
      <c r="G6" s="1">
        <f t="shared" si="0"/>
        <v>1050</v>
      </c>
    </row>
    <row r="7" spans="2:7" x14ac:dyDescent="0.3">
      <c r="B7" s="4">
        <v>103</v>
      </c>
      <c r="C7" s="1" t="s">
        <v>90</v>
      </c>
      <c r="D7" s="1" t="s">
        <v>91</v>
      </c>
      <c r="E7" s="1">
        <v>5</v>
      </c>
      <c r="F7" s="1">
        <v>599</v>
      </c>
      <c r="G7" s="1">
        <f t="shared" si="0"/>
        <v>2995</v>
      </c>
    </row>
    <row r="8" spans="2:7" x14ac:dyDescent="0.3">
      <c r="B8" s="4">
        <v>104</v>
      </c>
      <c r="C8" s="1" t="s">
        <v>7</v>
      </c>
      <c r="D8" s="1" t="s">
        <v>92</v>
      </c>
      <c r="E8" s="1">
        <v>8</v>
      </c>
      <c r="F8" s="1">
        <v>1250</v>
      </c>
      <c r="G8" s="1">
        <f t="shared" si="0"/>
        <v>10000</v>
      </c>
    </row>
    <row r="9" spans="2:7" x14ac:dyDescent="0.3">
      <c r="B9" s="4">
        <v>105</v>
      </c>
      <c r="C9" s="1" t="s">
        <v>6</v>
      </c>
      <c r="D9" s="1" t="s">
        <v>88</v>
      </c>
      <c r="E9" s="1">
        <v>20</v>
      </c>
      <c r="F9" s="1">
        <v>300</v>
      </c>
      <c r="G9" s="1">
        <f t="shared" si="0"/>
        <v>6000</v>
      </c>
    </row>
    <row r="11" spans="2:7" x14ac:dyDescent="0.3">
      <c r="C11" s="3" t="s">
        <v>10</v>
      </c>
      <c r="D11" s="2" t="s">
        <v>163</v>
      </c>
    </row>
    <row r="12" spans="2:7" x14ac:dyDescent="0.3">
      <c r="C12" s="4">
        <v>104</v>
      </c>
      <c r="D12" t="str">
        <f>INDEX(C4:C9, MATCH(C12, B4:B9, 0))</f>
        <v>Ring Light</v>
      </c>
    </row>
    <row r="14" spans="2:7" x14ac:dyDescent="0.3">
      <c r="B14" s="3" t="s">
        <v>10</v>
      </c>
      <c r="C14" s="2" t="s">
        <v>86</v>
      </c>
      <c r="D14" s="2" t="s">
        <v>87</v>
      </c>
      <c r="E14" s="2" t="s">
        <v>79</v>
      </c>
      <c r="F14" s="2" t="s">
        <v>2</v>
      </c>
      <c r="G14" s="2" t="s">
        <v>4</v>
      </c>
    </row>
    <row r="15" spans="2:7" x14ac:dyDescent="0.3">
      <c r="B15" s="5" cm="1">
        <f t="array" ref="B15:G15">INDEX(B3:G9,MATCH(C12,B3:B9,0),)</f>
        <v>104</v>
      </c>
      <c r="C15" t="str">
        <v>Ring Light</v>
      </c>
      <c r="D15" t="str">
        <v>Store 99</v>
      </c>
      <c r="E15">
        <v>8</v>
      </c>
      <c r="F15">
        <v>1250</v>
      </c>
      <c r="G15">
        <v>10000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F95D-68FD-461C-8175-61D0FBF2AEA3}">
  <dimension ref="B1:E11"/>
  <sheetViews>
    <sheetView zoomScale="115" zoomScaleNormal="115" workbookViewId="0">
      <pane ySplit="1" topLeftCell="A2" activePane="bottomLeft" state="frozen"/>
      <selection pane="bottomLeft" activeCell="G14" sqref="G14"/>
    </sheetView>
  </sheetViews>
  <sheetFormatPr defaultRowHeight="18.75" x14ac:dyDescent="0.3"/>
  <cols>
    <col min="1" max="1" width="9" customWidth="1"/>
    <col min="2" max="2" width="10.19921875" style="5" customWidth="1"/>
    <col min="3" max="5" width="13.3984375" customWidth="1"/>
    <col min="6" max="6" width="12.69921875" customWidth="1"/>
    <col min="7" max="7" width="14.8984375" customWidth="1"/>
    <col min="8" max="8" width="14.09765625" customWidth="1"/>
    <col min="9" max="9" width="9.09765625" customWidth="1"/>
  </cols>
  <sheetData>
    <row r="1" spans="2:5" s="6" customFormat="1" ht="33" customHeight="1" x14ac:dyDescent="0.3">
      <c r="B1" s="7" t="s">
        <v>201</v>
      </c>
    </row>
    <row r="2" spans="2:5" ht="19.5" customHeight="1" x14ac:dyDescent="0.3">
      <c r="B2" s="20"/>
    </row>
    <row r="3" spans="2:5" x14ac:dyDescent="0.3">
      <c r="B3" s="2" t="s">
        <v>115</v>
      </c>
      <c r="C3" s="2" t="s">
        <v>164</v>
      </c>
      <c r="D3" s="2" t="s">
        <v>165</v>
      </c>
      <c r="E3" s="2" t="s">
        <v>166</v>
      </c>
    </row>
    <row r="4" spans="2:5" x14ac:dyDescent="0.3">
      <c r="B4" s="27">
        <v>10</v>
      </c>
      <c r="C4" s="1">
        <v>12000</v>
      </c>
      <c r="D4" s="1">
        <v>4000</v>
      </c>
      <c r="E4" s="1">
        <v>4500</v>
      </c>
    </row>
    <row r="5" spans="2:5" x14ac:dyDescent="0.3">
      <c r="B5" s="27">
        <v>11</v>
      </c>
      <c r="C5" s="1">
        <v>23000</v>
      </c>
      <c r="D5" s="1">
        <v>3000</v>
      </c>
      <c r="E5" s="1">
        <v>5600</v>
      </c>
    </row>
    <row r="6" spans="2:5" x14ac:dyDescent="0.3">
      <c r="B6" s="27">
        <v>12</v>
      </c>
      <c r="C6" s="1">
        <v>12000</v>
      </c>
      <c r="D6" s="1">
        <v>34000</v>
      </c>
      <c r="E6" s="1">
        <v>6500</v>
      </c>
    </row>
    <row r="7" spans="2:5" x14ac:dyDescent="0.3">
      <c r="B7" s="27">
        <v>13</v>
      </c>
      <c r="C7" s="1">
        <v>2000</v>
      </c>
      <c r="D7" s="1">
        <v>54000</v>
      </c>
      <c r="E7" s="1">
        <v>45000</v>
      </c>
    </row>
    <row r="8" spans="2:5" x14ac:dyDescent="0.3">
      <c r="B8" s="27">
        <v>14</v>
      </c>
      <c r="C8" s="1">
        <v>33000</v>
      </c>
      <c r="D8" s="1">
        <v>2000</v>
      </c>
      <c r="E8" s="1">
        <v>45000</v>
      </c>
    </row>
    <row r="10" spans="2:5" x14ac:dyDescent="0.3">
      <c r="B10" s="2" t="s">
        <v>115</v>
      </c>
      <c r="C10" s="2" t="s">
        <v>169</v>
      </c>
    </row>
    <row r="11" spans="2:5" x14ac:dyDescent="0.3">
      <c r="B11" s="4">
        <v>12</v>
      </c>
      <c r="C11" s="1" cm="1">
        <f t="array" ref="C11">SUM(VLOOKUP(B11,B3:E8,{2,3,4},0))</f>
        <v>52500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41A7-8019-49B4-B934-D35133F81A8C}">
  <dimension ref="B1:H60"/>
  <sheetViews>
    <sheetView zoomScale="115" zoomScaleNormal="115" workbookViewId="0">
      <pane ySplit="1" topLeftCell="A50" activePane="bottomLeft" state="frozen"/>
      <selection pane="bottomLeft" activeCell="C60" sqref="C60"/>
    </sheetView>
  </sheetViews>
  <sheetFormatPr defaultRowHeight="18.75" x14ac:dyDescent="0.3"/>
  <cols>
    <col min="1" max="1" width="9" customWidth="1"/>
    <col min="2" max="2" width="8.296875" style="5" customWidth="1"/>
    <col min="3" max="4" width="16" customWidth="1"/>
    <col min="5" max="5" width="16.796875" customWidth="1"/>
    <col min="6" max="7" width="14.59765625" customWidth="1"/>
  </cols>
  <sheetData>
    <row r="1" spans="2:7" s="6" customFormat="1" ht="33" customHeight="1" x14ac:dyDescent="0.3">
      <c r="B1" s="7" t="s">
        <v>202</v>
      </c>
    </row>
    <row r="2" spans="2:7" ht="19.5" customHeight="1" x14ac:dyDescent="0.3">
      <c r="B2" s="20"/>
    </row>
    <row r="3" spans="2:7" x14ac:dyDescent="0.3">
      <c r="B3" s="3" t="s">
        <v>10</v>
      </c>
      <c r="C3" s="2" t="s">
        <v>86</v>
      </c>
      <c r="D3" s="2" t="s">
        <v>4</v>
      </c>
    </row>
    <row r="4" spans="2:7" x14ac:dyDescent="0.3">
      <c r="B4" s="4">
        <v>101</v>
      </c>
      <c r="C4" s="1" t="str">
        <f>_xlfn.XLOOKUP(B4,B6:B15,C6:C15,"Not Found",,-1)</f>
        <v>Speaker</v>
      </c>
      <c r="D4" s="1"/>
    </row>
    <row r="6" spans="2:7" x14ac:dyDescent="0.3">
      <c r="B6" s="3" t="s">
        <v>10</v>
      </c>
      <c r="C6" s="2" t="s">
        <v>86</v>
      </c>
      <c r="D6" s="2" t="s">
        <v>87</v>
      </c>
      <c r="E6" s="2" t="s">
        <v>79</v>
      </c>
      <c r="F6" s="2" t="s">
        <v>2</v>
      </c>
      <c r="G6" s="2" t="s">
        <v>4</v>
      </c>
    </row>
    <row r="7" spans="2:7" x14ac:dyDescent="0.3">
      <c r="B7" s="4">
        <v>100</v>
      </c>
      <c r="C7" s="1" t="s">
        <v>15</v>
      </c>
      <c r="D7" s="1" t="s">
        <v>88</v>
      </c>
      <c r="E7" s="1">
        <v>10</v>
      </c>
      <c r="F7" s="1">
        <v>70</v>
      </c>
      <c r="G7" s="1">
        <f>E7*F7</f>
        <v>700</v>
      </c>
    </row>
    <row r="8" spans="2:7" x14ac:dyDescent="0.3">
      <c r="B8" s="4">
        <v>101</v>
      </c>
      <c r="C8" s="1" t="s">
        <v>17</v>
      </c>
      <c r="D8" s="1" t="s">
        <v>91</v>
      </c>
      <c r="E8" s="1">
        <v>12</v>
      </c>
      <c r="F8" s="1">
        <v>40</v>
      </c>
      <c r="G8" s="1">
        <f t="shared" ref="G8:G15" si="0">E8*F8</f>
        <v>480</v>
      </c>
    </row>
    <row r="9" spans="2:7" x14ac:dyDescent="0.3">
      <c r="B9" s="4">
        <v>102</v>
      </c>
      <c r="C9" s="1" t="s">
        <v>5</v>
      </c>
      <c r="D9" s="1" t="s">
        <v>88</v>
      </c>
      <c r="E9" s="1">
        <v>5</v>
      </c>
      <c r="F9" s="1">
        <v>210</v>
      </c>
      <c r="G9" s="1">
        <f t="shared" si="0"/>
        <v>1050</v>
      </c>
    </row>
    <row r="10" spans="2:7" x14ac:dyDescent="0.3">
      <c r="B10" s="4">
        <v>103</v>
      </c>
      <c r="C10" s="1" t="s">
        <v>90</v>
      </c>
      <c r="D10" s="1" t="s">
        <v>91</v>
      </c>
      <c r="E10" s="1">
        <v>5</v>
      </c>
      <c r="F10" s="1">
        <v>599</v>
      </c>
      <c r="G10" s="1">
        <f t="shared" si="0"/>
        <v>2995</v>
      </c>
    </row>
    <row r="11" spans="2:7" x14ac:dyDescent="0.3">
      <c r="B11" s="4">
        <v>104</v>
      </c>
      <c r="C11" s="1" t="s">
        <v>7</v>
      </c>
      <c r="D11" s="1" t="s">
        <v>92</v>
      </c>
      <c r="E11" s="1">
        <v>8</v>
      </c>
      <c r="F11" s="1">
        <v>1250</v>
      </c>
      <c r="G11" s="1">
        <f t="shared" si="0"/>
        <v>10000</v>
      </c>
    </row>
    <row r="12" spans="2:7" x14ac:dyDescent="0.3">
      <c r="B12" s="4">
        <v>105</v>
      </c>
      <c r="C12" s="1" t="s">
        <v>6</v>
      </c>
      <c r="D12" s="1" t="s">
        <v>88</v>
      </c>
      <c r="E12" s="1">
        <v>20</v>
      </c>
      <c r="F12" s="1">
        <v>300</v>
      </c>
      <c r="G12" s="1">
        <f t="shared" si="0"/>
        <v>6000</v>
      </c>
    </row>
    <row r="13" spans="2:7" x14ac:dyDescent="0.3">
      <c r="B13" s="4">
        <v>106</v>
      </c>
      <c r="C13" s="1" t="s">
        <v>89</v>
      </c>
      <c r="D13" s="1" t="s">
        <v>91</v>
      </c>
      <c r="E13" s="1">
        <v>50</v>
      </c>
      <c r="F13" s="1">
        <v>799</v>
      </c>
      <c r="G13" s="1">
        <f t="shared" si="0"/>
        <v>39950</v>
      </c>
    </row>
    <row r="14" spans="2:7" x14ac:dyDescent="0.3">
      <c r="B14" s="4">
        <v>101</v>
      </c>
      <c r="C14" s="1" t="s">
        <v>152</v>
      </c>
      <c r="D14" s="1" t="s">
        <v>93</v>
      </c>
      <c r="E14" s="1">
        <v>10</v>
      </c>
      <c r="F14" s="1">
        <v>200</v>
      </c>
      <c r="G14" s="1">
        <f t="shared" si="0"/>
        <v>2000</v>
      </c>
    </row>
    <row r="15" spans="2:7" x14ac:dyDescent="0.3">
      <c r="B15" s="4">
        <v>108</v>
      </c>
      <c r="C15" s="1" t="s">
        <v>153</v>
      </c>
      <c r="D15" s="1" t="s">
        <v>88</v>
      </c>
      <c r="E15" s="1">
        <v>5</v>
      </c>
      <c r="F15" s="1">
        <v>310</v>
      </c>
      <c r="G15" s="1">
        <f t="shared" si="0"/>
        <v>1550</v>
      </c>
    </row>
    <row r="19" spans="3:8" x14ac:dyDescent="0.3">
      <c r="C19" s="3" t="s">
        <v>10</v>
      </c>
      <c r="D19" s="2" t="s">
        <v>86</v>
      </c>
    </row>
    <row r="20" spans="3:8" x14ac:dyDescent="0.3">
      <c r="C20" s="21">
        <v>104</v>
      </c>
      <c r="D20" s="22" t="str">
        <f>_xlfn.XLOOKUP(C20,D22:D31,C22:C31)</f>
        <v>Ring Light</v>
      </c>
    </row>
    <row r="22" spans="3:8" x14ac:dyDescent="0.3">
      <c r="C22" s="2" t="s">
        <v>86</v>
      </c>
      <c r="D22" s="3" t="s">
        <v>10</v>
      </c>
      <c r="E22" s="2" t="s">
        <v>87</v>
      </c>
      <c r="F22" s="2" t="s">
        <v>79</v>
      </c>
      <c r="G22" s="2" t="s">
        <v>2</v>
      </c>
      <c r="H22" s="2" t="s">
        <v>4</v>
      </c>
    </row>
    <row r="23" spans="3:8" x14ac:dyDescent="0.3">
      <c r="C23" s="1" t="s">
        <v>15</v>
      </c>
      <c r="D23" s="4">
        <v>100</v>
      </c>
      <c r="E23" s="1" t="s">
        <v>88</v>
      </c>
      <c r="F23" s="1">
        <v>10</v>
      </c>
      <c r="G23" s="1">
        <v>70</v>
      </c>
      <c r="H23" s="1">
        <f>F23*G23</f>
        <v>700</v>
      </c>
    </row>
    <row r="24" spans="3:8" x14ac:dyDescent="0.3">
      <c r="C24" s="1" t="s">
        <v>17</v>
      </c>
      <c r="D24" s="4">
        <v>101</v>
      </c>
      <c r="E24" s="1" t="s">
        <v>91</v>
      </c>
      <c r="F24" s="1">
        <v>12</v>
      </c>
      <c r="G24" s="1">
        <v>40</v>
      </c>
      <c r="H24" s="1">
        <f t="shared" ref="H24:H31" si="1">F24*G24</f>
        <v>480</v>
      </c>
    </row>
    <row r="25" spans="3:8" x14ac:dyDescent="0.3">
      <c r="C25" s="1" t="s">
        <v>5</v>
      </c>
      <c r="D25" s="4">
        <v>102</v>
      </c>
      <c r="E25" s="1" t="s">
        <v>88</v>
      </c>
      <c r="F25" s="1">
        <v>5</v>
      </c>
      <c r="G25" s="1">
        <v>210</v>
      </c>
      <c r="H25" s="1">
        <f t="shared" si="1"/>
        <v>1050</v>
      </c>
    </row>
    <row r="26" spans="3:8" x14ac:dyDescent="0.3">
      <c r="C26" s="1" t="s">
        <v>90</v>
      </c>
      <c r="D26" s="4">
        <v>103</v>
      </c>
      <c r="E26" s="1" t="s">
        <v>91</v>
      </c>
      <c r="F26" s="1">
        <v>5</v>
      </c>
      <c r="G26" s="1">
        <v>599</v>
      </c>
      <c r="H26" s="1">
        <f t="shared" si="1"/>
        <v>2995</v>
      </c>
    </row>
    <row r="27" spans="3:8" x14ac:dyDescent="0.3">
      <c r="C27" s="1" t="s">
        <v>7</v>
      </c>
      <c r="D27" s="4">
        <v>104</v>
      </c>
      <c r="E27" s="1" t="s">
        <v>92</v>
      </c>
      <c r="F27" s="1">
        <v>8</v>
      </c>
      <c r="G27" s="1">
        <v>1250</v>
      </c>
      <c r="H27" s="1">
        <f t="shared" si="1"/>
        <v>10000</v>
      </c>
    </row>
    <row r="28" spans="3:8" x14ac:dyDescent="0.3">
      <c r="C28" s="1" t="s">
        <v>6</v>
      </c>
      <c r="D28" s="4">
        <v>105</v>
      </c>
      <c r="E28" s="1" t="s">
        <v>88</v>
      </c>
      <c r="F28" s="1">
        <v>20</v>
      </c>
      <c r="G28" s="1">
        <v>300</v>
      </c>
      <c r="H28" s="1">
        <f t="shared" si="1"/>
        <v>6000</v>
      </c>
    </row>
    <row r="29" spans="3:8" x14ac:dyDescent="0.3">
      <c r="C29" s="1" t="s">
        <v>89</v>
      </c>
      <c r="D29" s="4">
        <v>106</v>
      </c>
      <c r="E29" s="1" t="s">
        <v>91</v>
      </c>
      <c r="F29" s="1">
        <v>50</v>
      </c>
      <c r="G29" s="1">
        <v>799</v>
      </c>
      <c r="H29" s="1">
        <f t="shared" si="1"/>
        <v>39950</v>
      </c>
    </row>
    <row r="30" spans="3:8" x14ac:dyDescent="0.3">
      <c r="C30" s="1" t="s">
        <v>5</v>
      </c>
      <c r="D30" s="4">
        <v>107</v>
      </c>
      <c r="E30" s="1" t="s">
        <v>93</v>
      </c>
      <c r="F30" s="1">
        <v>10</v>
      </c>
      <c r="G30" s="1">
        <v>200</v>
      </c>
      <c r="H30" s="1">
        <f t="shared" si="1"/>
        <v>2000</v>
      </c>
    </row>
    <row r="31" spans="3:8" x14ac:dyDescent="0.3">
      <c r="C31" s="1" t="s">
        <v>6</v>
      </c>
      <c r="D31" s="4">
        <v>108</v>
      </c>
      <c r="E31" s="1" t="s">
        <v>88</v>
      </c>
      <c r="F31" s="1">
        <v>5</v>
      </c>
      <c r="G31" s="1">
        <v>310</v>
      </c>
      <c r="H31" s="1">
        <f t="shared" si="1"/>
        <v>1550</v>
      </c>
    </row>
    <row r="35" spans="2:7" x14ac:dyDescent="0.3">
      <c r="C35" s="5"/>
      <c r="D35" s="5"/>
      <c r="E35" s="5"/>
      <c r="F35" s="5"/>
      <c r="G35" s="5"/>
    </row>
    <row r="36" spans="2:7" x14ac:dyDescent="0.3">
      <c r="B36" s="3" t="s">
        <v>10</v>
      </c>
      <c r="C36" s="2" t="s">
        <v>86</v>
      </c>
      <c r="D36" s="2" t="s">
        <v>87</v>
      </c>
      <c r="E36" s="2" t="s">
        <v>79</v>
      </c>
      <c r="F36" s="2" t="s">
        <v>2</v>
      </c>
      <c r="G36" s="2" t="s">
        <v>4</v>
      </c>
    </row>
    <row r="37" spans="2:7" x14ac:dyDescent="0.3">
      <c r="B37" s="4">
        <v>101</v>
      </c>
      <c r="C37" s="1" t="str">
        <f>_xlfn.XLOOKUP($B$37,$B$39:$B$48,C39:C48)</f>
        <v>Mouse Pad</v>
      </c>
      <c r="D37" s="1" t="str">
        <f t="shared" ref="D37:G37" si="2">_xlfn.XLOOKUP($B$37,$B$39:$B$48,D39:D48)</f>
        <v>Tech Mart</v>
      </c>
      <c r="E37" s="1">
        <f t="shared" si="2"/>
        <v>12</v>
      </c>
      <c r="F37" s="1">
        <f t="shared" si="2"/>
        <v>40</v>
      </c>
      <c r="G37" s="1">
        <f t="shared" si="2"/>
        <v>480</v>
      </c>
    </row>
    <row r="39" spans="2:7" x14ac:dyDescent="0.3">
      <c r="B39" s="3" t="s">
        <v>10</v>
      </c>
      <c r="C39" s="2" t="s">
        <v>86</v>
      </c>
      <c r="D39" s="2" t="s">
        <v>87</v>
      </c>
      <c r="E39" s="2" t="s">
        <v>79</v>
      </c>
      <c r="F39" s="2" t="s">
        <v>2</v>
      </c>
      <c r="G39" s="2" t="s">
        <v>4</v>
      </c>
    </row>
    <row r="40" spans="2:7" x14ac:dyDescent="0.3">
      <c r="B40" s="4">
        <v>100</v>
      </c>
      <c r="C40" s="1" t="s">
        <v>15</v>
      </c>
      <c r="D40" s="1" t="s">
        <v>88</v>
      </c>
      <c r="E40" s="1">
        <v>10</v>
      </c>
      <c r="F40" s="1">
        <v>70</v>
      </c>
      <c r="G40" s="1">
        <f>E40*F40</f>
        <v>700</v>
      </c>
    </row>
    <row r="41" spans="2:7" x14ac:dyDescent="0.3">
      <c r="B41" s="4">
        <v>101</v>
      </c>
      <c r="C41" s="1" t="s">
        <v>17</v>
      </c>
      <c r="D41" s="1" t="s">
        <v>91</v>
      </c>
      <c r="E41" s="1">
        <v>12</v>
      </c>
      <c r="F41" s="1">
        <v>40</v>
      </c>
      <c r="G41" s="1">
        <f t="shared" ref="G41:G48" si="3">E41*F41</f>
        <v>480</v>
      </c>
    </row>
    <row r="42" spans="2:7" x14ac:dyDescent="0.3">
      <c r="B42" s="4">
        <v>102</v>
      </c>
      <c r="C42" s="1" t="s">
        <v>5</v>
      </c>
      <c r="D42" s="1" t="s">
        <v>88</v>
      </c>
      <c r="E42" s="1">
        <v>5</v>
      </c>
      <c r="F42" s="1">
        <v>210</v>
      </c>
      <c r="G42" s="1">
        <f t="shared" si="3"/>
        <v>1050</v>
      </c>
    </row>
    <row r="43" spans="2:7" x14ac:dyDescent="0.3">
      <c r="B43" s="4">
        <v>103</v>
      </c>
      <c r="C43" s="1" t="s">
        <v>90</v>
      </c>
      <c r="D43" s="1" t="s">
        <v>91</v>
      </c>
      <c r="E43" s="1">
        <v>5</v>
      </c>
      <c r="F43" s="1">
        <v>599</v>
      </c>
      <c r="G43" s="1">
        <f t="shared" si="3"/>
        <v>2995</v>
      </c>
    </row>
    <row r="44" spans="2:7" x14ac:dyDescent="0.3">
      <c r="B44" s="4">
        <v>104</v>
      </c>
      <c r="C44" s="1" t="s">
        <v>7</v>
      </c>
      <c r="D44" s="1" t="s">
        <v>92</v>
      </c>
      <c r="E44" s="1">
        <v>8</v>
      </c>
      <c r="F44" s="1">
        <v>1250</v>
      </c>
      <c r="G44" s="1">
        <f t="shared" si="3"/>
        <v>10000</v>
      </c>
    </row>
    <row r="45" spans="2:7" x14ac:dyDescent="0.3">
      <c r="B45" s="4">
        <v>105</v>
      </c>
      <c r="C45" s="1" t="s">
        <v>6</v>
      </c>
      <c r="D45" s="1" t="s">
        <v>88</v>
      </c>
      <c r="E45" s="1">
        <v>20</v>
      </c>
      <c r="F45" s="1">
        <v>300</v>
      </c>
      <c r="G45" s="1">
        <f t="shared" si="3"/>
        <v>6000</v>
      </c>
    </row>
    <row r="46" spans="2:7" x14ac:dyDescent="0.3">
      <c r="B46" s="4">
        <v>106</v>
      </c>
      <c r="C46" s="1" t="s">
        <v>89</v>
      </c>
      <c r="D46" s="1" t="s">
        <v>91</v>
      </c>
      <c r="E46" s="1">
        <v>50</v>
      </c>
      <c r="F46" s="1">
        <v>799</v>
      </c>
      <c r="G46" s="1">
        <f t="shared" si="3"/>
        <v>39950</v>
      </c>
    </row>
    <row r="47" spans="2:7" x14ac:dyDescent="0.3">
      <c r="B47" s="4">
        <v>107</v>
      </c>
      <c r="C47" s="1" t="s">
        <v>152</v>
      </c>
      <c r="D47" s="1" t="s">
        <v>93</v>
      </c>
      <c r="E47" s="1">
        <v>10</v>
      </c>
      <c r="F47" s="1">
        <v>200</v>
      </c>
      <c r="G47" s="1">
        <f t="shared" si="3"/>
        <v>2000</v>
      </c>
    </row>
    <row r="48" spans="2:7" x14ac:dyDescent="0.3">
      <c r="B48" s="4">
        <v>108</v>
      </c>
      <c r="C48" s="1" t="s">
        <v>153</v>
      </c>
      <c r="D48" s="1" t="s">
        <v>88</v>
      </c>
      <c r="E48" s="1">
        <v>5</v>
      </c>
      <c r="F48" s="1">
        <v>310</v>
      </c>
      <c r="G48" s="1">
        <f t="shared" si="3"/>
        <v>1550</v>
      </c>
    </row>
    <row r="51" spans="2:6" x14ac:dyDescent="0.3">
      <c r="B51" s="3" t="s">
        <v>11</v>
      </c>
      <c r="C51" s="2" t="s">
        <v>164</v>
      </c>
      <c r="D51" s="2" t="s">
        <v>165</v>
      </c>
      <c r="E51" s="2" t="s">
        <v>166</v>
      </c>
      <c r="F51" s="2" t="s">
        <v>167</v>
      </c>
    </row>
    <row r="52" spans="2:6" x14ac:dyDescent="0.3">
      <c r="B52" s="4" t="s">
        <v>12</v>
      </c>
      <c r="C52" s="1">
        <v>12000</v>
      </c>
      <c r="D52" s="1">
        <v>2300</v>
      </c>
      <c r="E52" s="1">
        <v>76000</v>
      </c>
      <c r="F52" s="1">
        <v>45000</v>
      </c>
    </row>
    <row r="53" spans="2:6" x14ac:dyDescent="0.3">
      <c r="B53" s="4" t="s">
        <v>97</v>
      </c>
      <c r="C53" s="1">
        <v>44000</v>
      </c>
      <c r="D53" s="1">
        <v>45000</v>
      </c>
      <c r="E53" s="1">
        <v>5600</v>
      </c>
      <c r="F53" s="1">
        <v>56000</v>
      </c>
    </row>
    <row r="54" spans="2:6" x14ac:dyDescent="0.3">
      <c r="B54" s="4" t="s">
        <v>14</v>
      </c>
      <c r="C54" s="1">
        <v>1000</v>
      </c>
      <c r="D54" s="1">
        <v>56000</v>
      </c>
      <c r="E54" s="1">
        <v>45000</v>
      </c>
      <c r="F54" s="1">
        <v>6700</v>
      </c>
    </row>
    <row r="55" spans="2:6" x14ac:dyDescent="0.3">
      <c r="B55" s="4" t="s">
        <v>19</v>
      </c>
      <c r="C55" s="1">
        <v>54000</v>
      </c>
      <c r="D55" s="1">
        <v>5400</v>
      </c>
      <c r="E55" s="1">
        <v>3400</v>
      </c>
      <c r="F55" s="1">
        <v>7800</v>
      </c>
    </row>
    <row r="56" spans="2:6" x14ac:dyDescent="0.3">
      <c r="B56" s="23" t="s">
        <v>168</v>
      </c>
      <c r="C56" s="24">
        <f>SUM(C52:C55)</f>
        <v>111000</v>
      </c>
      <c r="D56" s="24">
        <f t="shared" ref="D56:F56" si="4">SUM(D52:D55)</f>
        <v>108700</v>
      </c>
      <c r="E56" s="24">
        <f t="shared" si="4"/>
        <v>130000</v>
      </c>
      <c r="F56" s="24">
        <f t="shared" si="4"/>
        <v>115500</v>
      </c>
    </row>
    <row r="59" spans="2:6" x14ac:dyDescent="0.3">
      <c r="B59" s="3" t="s">
        <v>154</v>
      </c>
      <c r="C59" s="2" t="s">
        <v>169</v>
      </c>
    </row>
    <row r="60" spans="2:6" x14ac:dyDescent="0.3">
      <c r="B60" s="4" t="s">
        <v>231</v>
      </c>
      <c r="C60" s="1">
        <f>_xlfn.XLOOKUP(B60,B51:F51,B56:F56)</f>
        <v>130000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A70B-8C15-43B7-9FB8-B0396E084748}">
  <dimension ref="B1:F6"/>
  <sheetViews>
    <sheetView zoomScale="115" zoomScaleNormal="115" workbookViewId="0">
      <pane ySplit="1" topLeftCell="A2" activePane="bottomLeft" state="frozen"/>
      <selection pane="bottomLeft" activeCell="E6" sqref="E6"/>
    </sheetView>
  </sheetViews>
  <sheetFormatPr defaultRowHeight="18.75" x14ac:dyDescent="0.3"/>
  <cols>
    <col min="1" max="1" width="9" customWidth="1"/>
    <col min="2" max="2" width="13.296875" style="5" customWidth="1"/>
    <col min="3" max="3" width="11.59765625" customWidth="1"/>
    <col min="4" max="4" width="16" customWidth="1"/>
    <col min="5" max="5" width="16.796875" customWidth="1"/>
    <col min="6" max="6" width="10.8984375" customWidth="1"/>
    <col min="7" max="7" width="14.59765625" customWidth="1"/>
  </cols>
  <sheetData>
    <row r="1" spans="2:6" s="6" customFormat="1" ht="33" customHeight="1" x14ac:dyDescent="0.3">
      <c r="B1" s="7" t="s">
        <v>203</v>
      </c>
    </row>
    <row r="2" spans="2:6" ht="19.5" customHeight="1" x14ac:dyDescent="0.3">
      <c r="B2" s="20"/>
    </row>
    <row r="3" spans="2:6" x14ac:dyDescent="0.3">
      <c r="B3" s="3" t="s">
        <v>171</v>
      </c>
      <c r="C3" s="2" t="s">
        <v>172</v>
      </c>
      <c r="E3" s="3" t="s">
        <v>171</v>
      </c>
      <c r="F3" s="2" t="s">
        <v>172</v>
      </c>
    </row>
    <row r="4" spans="2:6" ht="54.6" customHeight="1" x14ac:dyDescent="0.3">
      <c r="B4" s="4" t="s">
        <v>173</v>
      </c>
      <c r="C4" s="1"/>
      <c r="E4" s="4" t="s">
        <v>175</v>
      </c>
      <c r="F4" s="1"/>
    </row>
    <row r="5" spans="2:6" ht="54.6" customHeight="1" x14ac:dyDescent="0.3">
      <c r="B5" s="4" t="s">
        <v>174</v>
      </c>
      <c r="C5" s="1"/>
    </row>
    <row r="6" spans="2:6" ht="54.6" customHeight="1" x14ac:dyDescent="0.3">
      <c r="B6" s="4" t="s">
        <v>175</v>
      </c>
      <c r="C6" s="1"/>
      <c r="E6">
        <f>_xlfn.XLOOKUP($E$4,$B$4:$B$6,$C$4:$C$6)</f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9E74-DCAB-48C6-9242-0B2D4918FF85}">
  <dimension ref="B1:H37"/>
  <sheetViews>
    <sheetView zoomScale="115" zoomScaleNormal="115" workbookViewId="0">
      <pane ySplit="1" topLeftCell="A34" activePane="bottomLeft" state="frozen"/>
      <selection pane="bottomLeft" activeCell="E42" sqref="E42"/>
    </sheetView>
  </sheetViews>
  <sheetFormatPr defaultRowHeight="18.75" x14ac:dyDescent="0.3"/>
  <cols>
    <col min="1" max="1" width="9" customWidth="1"/>
    <col min="2" max="2" width="13.296875" style="5" customWidth="1"/>
    <col min="3" max="3" width="16.3984375" customWidth="1"/>
    <col min="4" max="4" width="16" customWidth="1"/>
    <col min="5" max="5" width="16.796875" customWidth="1"/>
    <col min="6" max="6" width="10.8984375" customWidth="1"/>
    <col min="7" max="7" width="14.59765625" customWidth="1"/>
  </cols>
  <sheetData>
    <row r="1" spans="2:4" s="6" customFormat="1" ht="33" customHeight="1" x14ac:dyDescent="0.3">
      <c r="B1" s="7" t="s">
        <v>204</v>
      </c>
    </row>
    <row r="2" spans="2:4" ht="19.5" customHeight="1" x14ac:dyDescent="0.3">
      <c r="B2" s="20"/>
    </row>
    <row r="3" spans="2:4" x14ac:dyDescent="0.3">
      <c r="B3" s="25" t="s">
        <v>171</v>
      </c>
      <c r="D3" s="25" t="s">
        <v>171</v>
      </c>
    </row>
    <row r="4" spans="2:4" x14ac:dyDescent="0.3">
      <c r="B4" s="5" t="s">
        <v>176</v>
      </c>
      <c r="D4" t="str" cm="1">
        <f t="array" ref="D4:D12">_xlfn._xlws.SORT(B4:B12,,-1)</f>
        <v>Yogi</v>
      </c>
    </row>
    <row r="5" spans="2:4" x14ac:dyDescent="0.3">
      <c r="B5" s="5" t="s">
        <v>177</v>
      </c>
      <c r="D5" t="str">
        <v>Tinku</v>
      </c>
    </row>
    <row r="6" spans="2:4" x14ac:dyDescent="0.3">
      <c r="B6" s="5" t="s">
        <v>181</v>
      </c>
      <c r="D6" t="str">
        <v>Sunil Kumar</v>
      </c>
    </row>
    <row r="7" spans="2:4" x14ac:dyDescent="0.3">
      <c r="B7" s="5" t="s">
        <v>180</v>
      </c>
      <c r="D7" t="str">
        <v>Sonu Sharma</v>
      </c>
    </row>
    <row r="8" spans="2:4" x14ac:dyDescent="0.3">
      <c r="B8" s="5" t="s">
        <v>178</v>
      </c>
      <c r="D8" t="str">
        <v>Raj Kumar</v>
      </c>
    </row>
    <row r="9" spans="2:4" x14ac:dyDescent="0.3">
      <c r="B9" s="5" t="s">
        <v>179</v>
      </c>
      <c r="D9" t="str">
        <v>Mohit</v>
      </c>
    </row>
    <row r="10" spans="2:4" x14ac:dyDescent="0.3">
      <c r="B10" s="5" t="s">
        <v>45</v>
      </c>
      <c r="D10" t="str">
        <v>Minku Singh</v>
      </c>
    </row>
    <row r="11" spans="2:4" x14ac:dyDescent="0.3">
      <c r="B11" s="5" t="s">
        <v>182</v>
      </c>
      <c r="D11" t="str">
        <v>Lalit</v>
      </c>
    </row>
    <row r="12" spans="2:4" x14ac:dyDescent="0.3">
      <c r="B12" s="5" t="s">
        <v>183</v>
      </c>
      <c r="D12" t="str">
        <v>Amit</v>
      </c>
    </row>
    <row r="19" spans="2:4" x14ac:dyDescent="0.3">
      <c r="B19" s="3" t="s">
        <v>10</v>
      </c>
      <c r="C19" s="2" t="s">
        <v>86</v>
      </c>
      <c r="D19" s="2" t="s">
        <v>184</v>
      </c>
    </row>
    <row r="20" spans="2:4" x14ac:dyDescent="0.3">
      <c r="B20" s="4">
        <v>104</v>
      </c>
      <c r="C20" s="1" t="s">
        <v>15</v>
      </c>
      <c r="D20" s="1">
        <v>23</v>
      </c>
    </row>
    <row r="21" spans="2:4" x14ac:dyDescent="0.3">
      <c r="B21" s="4">
        <v>102</v>
      </c>
      <c r="C21" s="1" t="s">
        <v>17</v>
      </c>
      <c r="D21" s="1">
        <v>17</v>
      </c>
    </row>
    <row r="22" spans="2:4" x14ac:dyDescent="0.3">
      <c r="B22" s="4">
        <v>101</v>
      </c>
      <c r="C22" s="1" t="s">
        <v>5</v>
      </c>
      <c r="D22" s="1">
        <v>45</v>
      </c>
    </row>
    <row r="23" spans="2:4" x14ac:dyDescent="0.3">
      <c r="B23" s="4">
        <v>103</v>
      </c>
      <c r="C23" s="1" t="s">
        <v>90</v>
      </c>
      <c r="D23" s="1">
        <v>4</v>
      </c>
    </row>
    <row r="24" spans="2:4" x14ac:dyDescent="0.3">
      <c r="B24" s="4">
        <v>100</v>
      </c>
      <c r="C24" s="1" t="s">
        <v>7</v>
      </c>
      <c r="D24" s="1">
        <v>31</v>
      </c>
    </row>
    <row r="25" spans="2:4" x14ac:dyDescent="0.3">
      <c r="B25" s="4">
        <v>105</v>
      </c>
      <c r="C25" s="1" t="s">
        <v>6</v>
      </c>
      <c r="D25" s="1">
        <v>12</v>
      </c>
    </row>
    <row r="27" spans="2:4" x14ac:dyDescent="0.3">
      <c r="B27" s="3" t="s">
        <v>10</v>
      </c>
      <c r="C27" s="2" t="s">
        <v>86</v>
      </c>
      <c r="D27" s="2" t="s">
        <v>184</v>
      </c>
    </row>
    <row r="28" spans="2:4" x14ac:dyDescent="0.3">
      <c r="B28" s="5" cm="1">
        <f t="array" ref="B28:D33">_xlfn._xlws.SORT(B20:D25,3,-1)</f>
        <v>101</v>
      </c>
      <c r="C28" t="str">
        <v>Mouse</v>
      </c>
      <c r="D28">
        <v>45</v>
      </c>
    </row>
    <row r="29" spans="2:4" x14ac:dyDescent="0.3">
      <c r="B29" s="5">
        <v>100</v>
      </c>
      <c r="C29" t="str">
        <v>Ring Light</v>
      </c>
      <c r="D29">
        <v>31</v>
      </c>
    </row>
    <row r="30" spans="2:4" x14ac:dyDescent="0.3">
      <c r="B30" s="5">
        <v>104</v>
      </c>
      <c r="C30" t="str">
        <v>Mobile Stand</v>
      </c>
      <c r="D30">
        <v>23</v>
      </c>
    </row>
    <row r="31" spans="2:4" x14ac:dyDescent="0.3">
      <c r="B31" s="5">
        <v>102</v>
      </c>
      <c r="C31" t="str">
        <v>Mouse Pad</v>
      </c>
      <c r="D31">
        <v>17</v>
      </c>
    </row>
    <row r="32" spans="2:4" x14ac:dyDescent="0.3">
      <c r="B32" s="5">
        <v>105</v>
      </c>
      <c r="C32" t="str">
        <v>Keyboard</v>
      </c>
      <c r="D32">
        <v>12</v>
      </c>
    </row>
    <row r="33" spans="2:8" x14ac:dyDescent="0.3">
      <c r="B33" s="5">
        <v>103</v>
      </c>
      <c r="C33" t="str">
        <v>Wireless Mouse</v>
      </c>
      <c r="D33">
        <v>4</v>
      </c>
    </row>
    <row r="35" spans="2:8" x14ac:dyDescent="0.3">
      <c r="B35" s="5" t="s">
        <v>176</v>
      </c>
      <c r="C35" s="5" t="s">
        <v>177</v>
      </c>
      <c r="D35" s="5" t="s">
        <v>181</v>
      </c>
      <c r="E35" s="5" t="s">
        <v>180</v>
      </c>
      <c r="F35" s="5" t="s">
        <v>178</v>
      </c>
      <c r="G35" s="5" t="s">
        <v>179</v>
      </c>
      <c r="H35" s="5" t="s">
        <v>45</v>
      </c>
    </row>
    <row r="37" spans="2:8" x14ac:dyDescent="0.3">
      <c r="B37" s="5" t="str" cm="1">
        <f t="array" ref="B37:H37">_xlfn._xlws.SORT(B35:H35,,,TRUE)</f>
        <v>Amit</v>
      </c>
      <c r="C37" t="str">
        <v>Minku Singh</v>
      </c>
      <c r="D37" t="str">
        <v>Mohit</v>
      </c>
      <c r="E37" t="str">
        <v>Raj Kumar</v>
      </c>
      <c r="F37" t="str">
        <v>Sonu Sharma</v>
      </c>
      <c r="G37" t="str">
        <v>Sunil Kumar</v>
      </c>
      <c r="H37" t="str">
        <v>Tinku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A547-EA0C-4525-9B3A-27A08FEB5610}">
  <dimension ref="B1:J32"/>
  <sheetViews>
    <sheetView zoomScale="115" zoomScaleNormal="115" workbookViewId="0">
      <pane ySplit="1" topLeftCell="A34" activePane="bottomLeft" state="frozen"/>
      <selection pane="bottomLeft" activeCell="H37" sqref="H37"/>
    </sheetView>
  </sheetViews>
  <sheetFormatPr defaultRowHeight="18.75" x14ac:dyDescent="0.3"/>
  <cols>
    <col min="1" max="1" width="9" customWidth="1"/>
    <col min="2" max="2" width="10.19921875" style="5" customWidth="1"/>
    <col min="3" max="3" width="13.8984375" customWidth="1"/>
    <col min="4" max="4" width="8.296875" customWidth="1"/>
    <col min="5" max="5" width="8.19921875" customWidth="1"/>
    <col min="6" max="6" width="5.3984375" customWidth="1"/>
    <col min="7" max="7" width="14.8984375" customWidth="1"/>
    <col min="8" max="8" width="14.09765625" customWidth="1"/>
    <col min="9" max="9" width="9.09765625" customWidth="1"/>
  </cols>
  <sheetData>
    <row r="1" spans="2:10" s="6" customFormat="1" ht="33" customHeight="1" x14ac:dyDescent="0.3">
      <c r="B1" s="7" t="s">
        <v>200</v>
      </c>
    </row>
    <row r="2" spans="2:10" ht="19.5" customHeight="1" x14ac:dyDescent="0.3">
      <c r="B2" s="20"/>
    </row>
    <row r="3" spans="2:10" ht="19.5" customHeight="1" x14ac:dyDescent="0.3">
      <c r="B3" s="20"/>
      <c r="G3" s="2" t="s">
        <v>86</v>
      </c>
      <c r="H3" s="2" t="s">
        <v>11</v>
      </c>
    </row>
    <row r="4" spans="2:10" ht="19.5" customHeight="1" x14ac:dyDescent="0.3">
      <c r="B4" s="20"/>
      <c r="G4" s="22" t="s">
        <v>186</v>
      </c>
      <c r="H4" s="1" t="s">
        <v>232</v>
      </c>
    </row>
    <row r="6" spans="2:10" x14ac:dyDescent="0.3">
      <c r="B6" s="3" t="s">
        <v>187</v>
      </c>
      <c r="C6" s="2" t="s">
        <v>86</v>
      </c>
      <c r="D6" s="2" t="s">
        <v>11</v>
      </c>
      <c r="E6" s="2" t="s">
        <v>185</v>
      </c>
      <c r="G6" s="3" t="s">
        <v>187</v>
      </c>
      <c r="H6" s="2" t="s">
        <v>86</v>
      </c>
      <c r="I6" s="2" t="s">
        <v>11</v>
      </c>
      <c r="J6" s="2" t="s">
        <v>185</v>
      </c>
    </row>
    <row r="7" spans="2:10" x14ac:dyDescent="0.3">
      <c r="B7" s="8">
        <v>45292</v>
      </c>
      <c r="C7" s="1" t="s">
        <v>7</v>
      </c>
      <c r="D7" s="1" t="s">
        <v>12</v>
      </c>
      <c r="E7" s="1">
        <v>10</v>
      </c>
      <c r="G7" s="26" cm="1">
        <f t="array" ref="G7:J7">_xlfn._xlws.FILTER(B6:E15,(C6:C15=G4)*(D6:D15=H4),"Not Found")</f>
        <v>45296</v>
      </c>
      <c r="H7" t="str">
        <v>Ring Light</v>
      </c>
      <c r="I7" t="str">
        <v>West</v>
      </c>
      <c r="J7">
        <v>8</v>
      </c>
    </row>
    <row r="8" spans="2:10" x14ac:dyDescent="0.3">
      <c r="B8" s="8">
        <v>45293</v>
      </c>
      <c r="C8" s="1" t="s">
        <v>17</v>
      </c>
      <c r="D8" s="1" t="s">
        <v>97</v>
      </c>
      <c r="E8" s="1">
        <v>12</v>
      </c>
      <c r="G8" s="26"/>
    </row>
    <row r="9" spans="2:10" x14ac:dyDescent="0.3">
      <c r="B9" s="8">
        <v>45294</v>
      </c>
      <c r="C9" s="1" t="s">
        <v>5</v>
      </c>
      <c r="D9" s="1" t="s">
        <v>14</v>
      </c>
      <c r="E9" s="1">
        <v>5</v>
      </c>
      <c r="G9" s="26"/>
    </row>
    <row r="10" spans="2:10" x14ac:dyDescent="0.3">
      <c r="B10" s="8">
        <v>45295</v>
      </c>
      <c r="C10" s="1" t="s">
        <v>90</v>
      </c>
      <c r="D10" s="1" t="s">
        <v>12</v>
      </c>
      <c r="E10" s="1">
        <v>5</v>
      </c>
    </row>
    <row r="11" spans="2:10" x14ac:dyDescent="0.3">
      <c r="B11" s="8">
        <v>45296</v>
      </c>
      <c r="C11" s="1" t="s">
        <v>7</v>
      </c>
      <c r="D11" s="1" t="s">
        <v>97</v>
      </c>
      <c r="E11" s="1">
        <v>8</v>
      </c>
    </row>
    <row r="12" spans="2:10" x14ac:dyDescent="0.3">
      <c r="B12" s="8">
        <v>45297</v>
      </c>
      <c r="C12" s="1" t="s">
        <v>5</v>
      </c>
      <c r="D12" s="1" t="s">
        <v>97</v>
      </c>
      <c r="E12" s="1">
        <v>20</v>
      </c>
    </row>
    <row r="13" spans="2:10" x14ac:dyDescent="0.3">
      <c r="B13" s="8">
        <v>45298</v>
      </c>
      <c r="C13" s="1" t="s">
        <v>7</v>
      </c>
      <c r="D13" s="1" t="s">
        <v>12</v>
      </c>
      <c r="E13" s="1">
        <v>50</v>
      </c>
    </row>
    <row r="14" spans="2:10" x14ac:dyDescent="0.3">
      <c r="B14" s="8">
        <v>45299</v>
      </c>
      <c r="C14" s="1" t="s">
        <v>152</v>
      </c>
      <c r="D14" s="1" t="s">
        <v>97</v>
      </c>
      <c r="E14" s="1">
        <v>10</v>
      </c>
    </row>
    <row r="15" spans="2:10" x14ac:dyDescent="0.3">
      <c r="B15" s="8">
        <v>45300</v>
      </c>
      <c r="C15" s="1" t="s">
        <v>5</v>
      </c>
      <c r="D15" s="1" t="s">
        <v>14</v>
      </c>
      <c r="E15" s="1">
        <v>5</v>
      </c>
    </row>
    <row r="19" spans="2:10" x14ac:dyDescent="0.3">
      <c r="G19" s="2" t="s">
        <v>188</v>
      </c>
      <c r="H19" s="2" t="s">
        <v>189</v>
      </c>
    </row>
    <row r="20" spans="2:10" x14ac:dyDescent="0.3">
      <c r="G20" s="8">
        <v>45293</v>
      </c>
      <c r="H20" s="8">
        <v>45295</v>
      </c>
    </row>
    <row r="23" spans="2:10" x14ac:dyDescent="0.3">
      <c r="B23" s="3" t="s">
        <v>187</v>
      </c>
      <c r="C23" s="2" t="s">
        <v>86</v>
      </c>
      <c r="D23" s="2" t="s">
        <v>11</v>
      </c>
      <c r="E23" s="2" t="s">
        <v>185</v>
      </c>
      <c r="G23" s="3" t="s">
        <v>187</v>
      </c>
      <c r="H23" s="2" t="s">
        <v>86</v>
      </c>
      <c r="I23" s="2" t="s">
        <v>11</v>
      </c>
      <c r="J23" s="2" t="s">
        <v>185</v>
      </c>
    </row>
    <row r="24" spans="2:10" x14ac:dyDescent="0.3">
      <c r="B24" s="8">
        <v>45292</v>
      </c>
      <c r="C24" s="1" t="s">
        <v>7</v>
      </c>
      <c r="D24" s="1" t="s">
        <v>12</v>
      </c>
      <c r="E24" s="1">
        <v>10</v>
      </c>
      <c r="G24" s="26" cm="1">
        <f t="array" ref="G24:J26">_xlfn._xlws.FILTER(B23:E32,(B23:B32&gt;=G20)*(B23:B32&lt;=H20))</f>
        <v>45293</v>
      </c>
      <c r="H24" t="str">
        <v>Mouse Pad</v>
      </c>
      <c r="I24" t="str">
        <v>West</v>
      </c>
      <c r="J24">
        <v>12</v>
      </c>
    </row>
    <row r="25" spans="2:10" x14ac:dyDescent="0.3">
      <c r="B25" s="8">
        <v>45293</v>
      </c>
      <c r="C25" s="1" t="s">
        <v>17</v>
      </c>
      <c r="D25" s="1" t="s">
        <v>97</v>
      </c>
      <c r="E25" s="1">
        <v>12</v>
      </c>
      <c r="G25" s="26">
        <v>45294</v>
      </c>
      <c r="H25" t="str">
        <v>Mouse</v>
      </c>
      <c r="I25" t="str">
        <v>North</v>
      </c>
      <c r="J25">
        <v>5</v>
      </c>
    </row>
    <row r="26" spans="2:10" x14ac:dyDescent="0.3">
      <c r="B26" s="8">
        <v>45294</v>
      </c>
      <c r="C26" s="1" t="s">
        <v>5</v>
      </c>
      <c r="D26" s="1" t="s">
        <v>14</v>
      </c>
      <c r="E26" s="1">
        <v>5</v>
      </c>
      <c r="G26" s="26">
        <v>45295</v>
      </c>
      <c r="H26" t="str">
        <v>Wireless Mouse</v>
      </c>
      <c r="I26" t="str">
        <v>East</v>
      </c>
      <c r="J26">
        <v>5</v>
      </c>
    </row>
    <row r="27" spans="2:10" x14ac:dyDescent="0.3">
      <c r="B27" s="8">
        <v>45295</v>
      </c>
      <c r="C27" s="1" t="s">
        <v>90</v>
      </c>
      <c r="D27" s="1" t="s">
        <v>12</v>
      </c>
      <c r="E27" s="1">
        <v>5</v>
      </c>
      <c r="G27" s="26"/>
    </row>
    <row r="28" spans="2:10" x14ac:dyDescent="0.3">
      <c r="B28" s="8">
        <v>45296</v>
      </c>
      <c r="C28" s="1" t="s">
        <v>7</v>
      </c>
      <c r="D28" s="1" t="s">
        <v>97</v>
      </c>
      <c r="E28" s="1">
        <v>8</v>
      </c>
      <c r="G28" s="26"/>
    </row>
    <row r="29" spans="2:10" x14ac:dyDescent="0.3">
      <c r="B29" s="8">
        <v>45297</v>
      </c>
      <c r="C29" s="1" t="s">
        <v>5</v>
      </c>
      <c r="D29" s="1" t="s">
        <v>97</v>
      </c>
      <c r="E29" s="1">
        <v>20</v>
      </c>
    </row>
    <row r="30" spans="2:10" x14ac:dyDescent="0.3">
      <c r="B30" s="8">
        <v>45298</v>
      </c>
      <c r="C30" s="1" t="s">
        <v>7</v>
      </c>
      <c r="D30" s="1" t="s">
        <v>12</v>
      </c>
      <c r="E30" s="1">
        <v>50</v>
      </c>
    </row>
    <row r="31" spans="2:10" x14ac:dyDescent="0.3">
      <c r="B31" s="8">
        <v>45299</v>
      </c>
      <c r="C31" s="1" t="s">
        <v>152</v>
      </c>
      <c r="D31" s="1" t="s">
        <v>97</v>
      </c>
      <c r="E31" s="1">
        <v>10</v>
      </c>
    </row>
    <row r="32" spans="2:10" x14ac:dyDescent="0.3">
      <c r="B32" s="8">
        <v>45300</v>
      </c>
      <c r="C32" s="1" t="s">
        <v>5</v>
      </c>
      <c r="D32" s="1" t="s">
        <v>14</v>
      </c>
      <c r="E32" s="1">
        <v>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4123-D3B5-499F-9A32-A407DE6EFA74}">
  <dimension ref="B1:F15"/>
  <sheetViews>
    <sheetView zoomScale="115" zoomScaleNormal="115" workbookViewId="0">
      <pane ySplit="1" topLeftCell="A2" activePane="bottomLeft" state="frozen"/>
      <selection pane="bottomLeft" activeCell="F9" sqref="F9"/>
    </sheetView>
  </sheetViews>
  <sheetFormatPr defaultRowHeight="18.75" x14ac:dyDescent="0.3"/>
  <cols>
    <col min="1" max="1" width="9" customWidth="1"/>
    <col min="2" max="2" width="10.19921875" style="5" customWidth="1"/>
    <col min="3" max="4" width="16.796875" customWidth="1"/>
    <col min="5" max="5" width="8.19921875" customWidth="1"/>
    <col min="6" max="6" width="14.8984375" customWidth="1"/>
    <col min="7" max="7" width="14.09765625" customWidth="1"/>
    <col min="8" max="8" width="9.09765625" customWidth="1"/>
  </cols>
  <sheetData>
    <row r="1" spans="2:6" s="6" customFormat="1" ht="33" customHeight="1" x14ac:dyDescent="0.3">
      <c r="B1" s="7" t="s">
        <v>205</v>
      </c>
    </row>
    <row r="2" spans="2:6" ht="19.5" customHeight="1" x14ac:dyDescent="0.3">
      <c r="B2" s="20"/>
    </row>
    <row r="3" spans="2:6" x14ac:dyDescent="0.3">
      <c r="B3" s="3" t="s">
        <v>10</v>
      </c>
      <c r="C3" s="2" t="s">
        <v>86</v>
      </c>
    </row>
    <row r="4" spans="2:6" x14ac:dyDescent="0.3">
      <c r="B4" s="4" t="s">
        <v>199</v>
      </c>
      <c r="C4" s="1" t="str">
        <f>VLOOKUP(B4,B6:D15,2,0)</f>
        <v>Hard disk</v>
      </c>
    </row>
    <row r="6" spans="2:6" x14ac:dyDescent="0.3">
      <c r="B6" s="3" t="s">
        <v>10</v>
      </c>
      <c r="C6" s="2" t="s">
        <v>86</v>
      </c>
      <c r="D6" s="2" t="s">
        <v>87</v>
      </c>
      <c r="F6" s="3" t="s">
        <v>10</v>
      </c>
    </row>
    <row r="7" spans="2:6" x14ac:dyDescent="0.3">
      <c r="B7" s="4" t="s">
        <v>190</v>
      </c>
      <c r="C7" s="1" t="s">
        <v>15</v>
      </c>
      <c r="D7" s="1" t="s">
        <v>88</v>
      </c>
      <c r="F7" s="1"/>
    </row>
    <row r="8" spans="2:6" x14ac:dyDescent="0.3">
      <c r="B8" s="4" t="s">
        <v>191</v>
      </c>
      <c r="C8" s="1" t="s">
        <v>17</v>
      </c>
      <c r="D8" s="1" t="s">
        <v>91</v>
      </c>
      <c r="F8" s="1"/>
    </row>
    <row r="9" spans="2:6" x14ac:dyDescent="0.3">
      <c r="B9" s="4" t="s">
        <v>192</v>
      </c>
      <c r="C9" s="1" t="s">
        <v>5</v>
      </c>
      <c r="D9" s="1" t="s">
        <v>88</v>
      </c>
      <c r="F9" s="1"/>
    </row>
    <row r="10" spans="2:6" x14ac:dyDescent="0.3">
      <c r="B10" s="4" t="s">
        <v>193</v>
      </c>
      <c r="C10" s="1" t="s">
        <v>90</v>
      </c>
      <c r="D10" s="1" t="s">
        <v>91</v>
      </c>
      <c r="F10" s="1"/>
    </row>
    <row r="11" spans="2:6" x14ac:dyDescent="0.3">
      <c r="B11" s="4" t="s">
        <v>194</v>
      </c>
      <c r="C11" s="1" t="s">
        <v>7</v>
      </c>
      <c r="D11" s="1" t="s">
        <v>92</v>
      </c>
      <c r="F11" s="1"/>
    </row>
    <row r="12" spans="2:6" x14ac:dyDescent="0.3">
      <c r="B12" s="4" t="s">
        <v>195</v>
      </c>
      <c r="C12" s="1" t="s">
        <v>6</v>
      </c>
      <c r="D12" s="1" t="s">
        <v>88</v>
      </c>
      <c r="F12" s="1"/>
    </row>
    <row r="13" spans="2:6" x14ac:dyDescent="0.3">
      <c r="B13" s="4" t="s">
        <v>196</v>
      </c>
      <c r="C13" s="1" t="s">
        <v>89</v>
      </c>
      <c r="D13" s="1" t="s">
        <v>91</v>
      </c>
      <c r="F13" s="1"/>
    </row>
    <row r="14" spans="2:6" x14ac:dyDescent="0.3">
      <c r="B14" s="4" t="s">
        <v>197</v>
      </c>
      <c r="C14" s="1" t="s">
        <v>152</v>
      </c>
      <c r="D14" s="1" t="s">
        <v>93</v>
      </c>
      <c r="F14" s="1"/>
    </row>
    <row r="15" spans="2:6" x14ac:dyDescent="0.3">
      <c r="B15" s="4" t="s">
        <v>198</v>
      </c>
      <c r="C15" s="1" t="s">
        <v>153</v>
      </c>
      <c r="D15" s="1" t="s">
        <v>88</v>
      </c>
      <c r="F15" s="1"/>
    </row>
  </sheetData>
  <phoneticPr fontId="5" type="noConversion"/>
  <dataValidations count="1">
    <dataValidation type="custom" allowBlank="1" showInputMessage="1" showErrorMessage="1" sqref="G6:G15 F7:F15" xr:uid="{2C0CFF5F-DD89-4660-BEAD-FD6B557A4978}">
      <formula1>F6=TRIM(F6)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E90E-A5C0-4C99-8927-2794920461CA}">
  <dimension ref="B1:D13"/>
  <sheetViews>
    <sheetView zoomScale="115" zoomScaleNormal="115" workbookViewId="0">
      <pane ySplit="1" topLeftCell="A2" activePane="bottomLeft" state="frozen"/>
      <selection pane="bottomLeft" activeCell="C4" sqref="C4"/>
    </sheetView>
  </sheetViews>
  <sheetFormatPr defaultRowHeight="18.75" x14ac:dyDescent="0.3"/>
  <cols>
    <col min="1" max="1" width="9" customWidth="1"/>
    <col min="2" max="2" width="10.19921875" style="5" customWidth="1"/>
    <col min="3" max="4" width="16.796875" customWidth="1"/>
    <col min="5" max="5" width="8.19921875" customWidth="1"/>
    <col min="6" max="6" width="12.69921875" customWidth="1"/>
    <col min="7" max="7" width="14.8984375" customWidth="1"/>
    <col min="8" max="8" width="14.09765625" customWidth="1"/>
    <col min="9" max="9" width="9.09765625" customWidth="1"/>
  </cols>
  <sheetData>
    <row r="1" spans="2:4" s="6" customFormat="1" ht="33" customHeight="1" x14ac:dyDescent="0.3">
      <c r="B1" s="7" t="s">
        <v>206</v>
      </c>
    </row>
    <row r="2" spans="2:4" ht="19.5" customHeight="1" x14ac:dyDescent="0.3">
      <c r="B2" s="20"/>
    </row>
    <row r="3" spans="2:4" x14ac:dyDescent="0.3">
      <c r="B3" s="3" t="s">
        <v>10</v>
      </c>
      <c r="C3" s="2" t="s">
        <v>86</v>
      </c>
    </row>
    <row r="4" spans="2:4" x14ac:dyDescent="0.3">
      <c r="B4" s="4">
        <v>16</v>
      </c>
      <c r="C4" s="1" t="str">
        <f>VLOOKUP(B4,Table1[#All],2,0)</f>
        <v>fgf</v>
      </c>
    </row>
    <row r="6" spans="2:4" x14ac:dyDescent="0.3">
      <c r="B6" s="43" t="s">
        <v>10</v>
      </c>
      <c r="C6" s="44" t="s">
        <v>86</v>
      </c>
      <c r="D6" s="45" t="s">
        <v>87</v>
      </c>
    </row>
    <row r="7" spans="2:4" x14ac:dyDescent="0.3">
      <c r="B7" s="41">
        <v>10</v>
      </c>
      <c r="C7" s="1" t="s">
        <v>15</v>
      </c>
      <c r="D7" s="42" t="s">
        <v>88</v>
      </c>
    </row>
    <row r="8" spans="2:4" x14ac:dyDescent="0.3">
      <c r="B8" s="41">
        <v>11</v>
      </c>
      <c r="C8" s="1" t="s">
        <v>17</v>
      </c>
      <c r="D8" s="42" t="s">
        <v>91</v>
      </c>
    </row>
    <row r="9" spans="2:4" x14ac:dyDescent="0.3">
      <c r="B9" s="41">
        <v>12</v>
      </c>
      <c r="C9" s="1" t="s">
        <v>5</v>
      </c>
      <c r="D9" s="42" t="s">
        <v>88</v>
      </c>
    </row>
    <row r="10" spans="2:4" x14ac:dyDescent="0.3">
      <c r="B10" s="41">
        <v>13</v>
      </c>
      <c r="C10" s="1" t="s">
        <v>90</v>
      </c>
      <c r="D10" s="42" t="s">
        <v>91</v>
      </c>
    </row>
    <row r="11" spans="2:4" x14ac:dyDescent="0.3">
      <c r="B11" s="41">
        <v>14</v>
      </c>
      <c r="C11" s="1" t="s">
        <v>7</v>
      </c>
      <c r="D11" s="42" t="s">
        <v>92</v>
      </c>
    </row>
    <row r="12" spans="2:4" x14ac:dyDescent="0.3">
      <c r="B12" s="46">
        <v>15</v>
      </c>
      <c r="C12" s="47" t="s">
        <v>6</v>
      </c>
      <c r="D12" s="48" t="s">
        <v>88</v>
      </c>
    </row>
    <row r="13" spans="2:4" x14ac:dyDescent="0.3">
      <c r="B13" s="46">
        <v>16</v>
      </c>
      <c r="C13" s="47" t="s">
        <v>233</v>
      </c>
      <c r="D13" s="48" t="s">
        <v>234</v>
      </c>
    </row>
  </sheetData>
  <dataValidations count="1">
    <dataValidation type="custom" allowBlank="1" showInputMessage="1" showErrorMessage="1" sqref="H6:H12" xr:uid="{64B2BFD7-DC01-4127-902C-0AAFD6FA7528}">
      <formula1>H6=TRIM(H6)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CBAC-418A-4F28-8738-9202E1E9957B}">
  <dimension ref="B1:E28"/>
  <sheetViews>
    <sheetView zoomScale="115" zoomScaleNormal="115" workbookViewId="0">
      <pane ySplit="1" topLeftCell="A2" activePane="bottomLeft" state="frozen"/>
      <selection pane="bottomLeft" activeCell="H11" sqref="H11"/>
    </sheetView>
  </sheetViews>
  <sheetFormatPr defaultRowHeight="18.75" x14ac:dyDescent="0.3"/>
  <cols>
    <col min="1" max="1" width="9" customWidth="1"/>
    <col min="2" max="2" width="10.19921875" style="5" customWidth="1"/>
    <col min="3" max="4" width="16.796875" customWidth="1"/>
    <col min="5" max="5" width="8.19921875" customWidth="1"/>
    <col min="6" max="6" width="12.69921875" customWidth="1"/>
    <col min="7" max="7" width="14.8984375" customWidth="1"/>
    <col min="8" max="8" width="14.09765625" customWidth="1"/>
    <col min="9" max="9" width="9.09765625" customWidth="1"/>
  </cols>
  <sheetData>
    <row r="1" spans="2:5" s="6" customFormat="1" ht="33" customHeight="1" x14ac:dyDescent="0.3">
      <c r="B1" s="7" t="s">
        <v>207</v>
      </c>
    </row>
    <row r="2" spans="2:5" ht="19.5" customHeight="1" x14ac:dyDescent="0.3">
      <c r="B2" s="20"/>
    </row>
    <row r="3" spans="2:5" x14ac:dyDescent="0.3">
      <c r="B3" s="5" t="s">
        <v>215</v>
      </c>
      <c r="C3" t="s">
        <v>171</v>
      </c>
      <c r="D3" t="s">
        <v>138</v>
      </c>
      <c r="E3" t="s">
        <v>55</v>
      </c>
    </row>
    <row r="4" spans="2:5" x14ac:dyDescent="0.3">
      <c r="B4" s="5">
        <v>202401</v>
      </c>
      <c r="C4" t="s">
        <v>216</v>
      </c>
      <c r="D4">
        <v>34</v>
      </c>
      <c r="E4">
        <v>12000</v>
      </c>
    </row>
    <row r="5" spans="2:5" x14ac:dyDescent="0.3">
      <c r="B5" s="5">
        <v>202402</v>
      </c>
      <c r="C5" t="s">
        <v>217</v>
      </c>
      <c r="D5">
        <v>26</v>
      </c>
      <c r="E5">
        <v>20000</v>
      </c>
    </row>
    <row r="6" spans="2:5" x14ac:dyDescent="0.3">
      <c r="B6" s="5">
        <v>202403</v>
      </c>
      <c r="C6" t="s">
        <v>218</v>
      </c>
      <c r="D6">
        <v>34</v>
      </c>
      <c r="E6">
        <v>24000</v>
      </c>
    </row>
    <row r="7" spans="2:5" x14ac:dyDescent="0.3">
      <c r="B7" s="5">
        <v>202404</v>
      </c>
      <c r="C7" t="s">
        <v>219</v>
      </c>
      <c r="D7">
        <v>33</v>
      </c>
      <c r="E7">
        <v>20000</v>
      </c>
    </row>
    <row r="8" spans="2:5" x14ac:dyDescent="0.3">
      <c r="B8" s="5">
        <v>202405</v>
      </c>
      <c r="C8" t="s">
        <v>220</v>
      </c>
      <c r="D8">
        <v>27</v>
      </c>
      <c r="E8">
        <v>11000</v>
      </c>
    </row>
    <row r="9" spans="2:5" x14ac:dyDescent="0.3">
      <c r="B9" s="5">
        <v>202406</v>
      </c>
      <c r="C9" t="s">
        <v>221</v>
      </c>
      <c r="D9">
        <v>44</v>
      </c>
      <c r="E9">
        <v>13500</v>
      </c>
    </row>
    <row r="22" spans="2:2" x14ac:dyDescent="0.3">
      <c r="B22" s="5" t="s">
        <v>208</v>
      </c>
    </row>
    <row r="23" spans="2:2" x14ac:dyDescent="0.3">
      <c r="B23" s="5" t="s">
        <v>209</v>
      </c>
    </row>
    <row r="24" spans="2:2" x14ac:dyDescent="0.3">
      <c r="B24" s="5" t="s">
        <v>213</v>
      </c>
    </row>
    <row r="25" spans="2:2" x14ac:dyDescent="0.3">
      <c r="B25" s="5" t="s">
        <v>210</v>
      </c>
    </row>
    <row r="26" spans="2:2" x14ac:dyDescent="0.3">
      <c r="B26" s="5" t="s">
        <v>212</v>
      </c>
    </row>
    <row r="27" spans="2:2" x14ac:dyDescent="0.3">
      <c r="B27" s="5" t="s">
        <v>211</v>
      </c>
    </row>
    <row r="28" spans="2:2" x14ac:dyDescent="0.3">
      <c r="B28" s="5" t="s">
        <v>214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4BF7-C4FB-403F-8883-623C291EEE22}">
  <dimension ref="B1:E28"/>
  <sheetViews>
    <sheetView zoomScale="115" zoomScaleNormal="115" workbookViewId="0">
      <pane ySplit="1" topLeftCell="A2" activePane="bottomLeft" state="frozen"/>
      <selection pane="bottomLeft" activeCell="F13" sqref="F13"/>
    </sheetView>
  </sheetViews>
  <sheetFormatPr defaultRowHeight="18.75" x14ac:dyDescent="0.3"/>
  <cols>
    <col min="1" max="1" width="9" customWidth="1"/>
    <col min="2" max="2" width="13.09765625" style="5" customWidth="1"/>
    <col min="3" max="5" width="13.09765625" customWidth="1"/>
    <col min="6" max="6" width="12.69921875" customWidth="1"/>
    <col min="7" max="7" width="14.8984375" customWidth="1"/>
    <col min="8" max="8" width="14.09765625" customWidth="1"/>
    <col min="9" max="9" width="9.09765625" customWidth="1"/>
  </cols>
  <sheetData>
    <row r="1" spans="2:5" s="6" customFormat="1" ht="33" customHeight="1" x14ac:dyDescent="0.3">
      <c r="B1" s="7" t="s">
        <v>229</v>
      </c>
    </row>
    <row r="2" spans="2:5" ht="19.5" customHeight="1" x14ac:dyDescent="0.3">
      <c r="B2" s="20"/>
    </row>
    <row r="3" spans="2:5" x14ac:dyDescent="0.3">
      <c r="B3" s="3" t="s">
        <v>215</v>
      </c>
      <c r="C3" s="2" t="s">
        <v>171</v>
      </c>
      <c r="D3" s="2" t="s">
        <v>138</v>
      </c>
      <c r="E3" s="2" t="s">
        <v>55</v>
      </c>
    </row>
    <row r="4" spans="2:5" x14ac:dyDescent="0.3">
      <c r="B4" s="4">
        <v>202401</v>
      </c>
      <c r="C4" s="1" t="s">
        <v>216</v>
      </c>
      <c r="D4" s="1">
        <v>34</v>
      </c>
      <c r="E4" s="1">
        <v>12000</v>
      </c>
    </row>
    <row r="5" spans="2:5" x14ac:dyDescent="0.3">
      <c r="B5" s="4">
        <v>202402</v>
      </c>
      <c r="C5" s="1" t="s">
        <v>217</v>
      </c>
      <c r="D5" s="1">
        <v>26</v>
      </c>
      <c r="E5" s="1">
        <v>20000</v>
      </c>
    </row>
    <row r="6" spans="2:5" x14ac:dyDescent="0.3">
      <c r="B6" s="4">
        <v>202403</v>
      </c>
      <c r="C6" s="1" t="s">
        <v>218</v>
      </c>
      <c r="D6" s="1">
        <v>34</v>
      </c>
      <c r="E6" s="1">
        <v>24000</v>
      </c>
    </row>
    <row r="7" spans="2:5" x14ac:dyDescent="0.3">
      <c r="B7" s="4">
        <v>202404</v>
      </c>
      <c r="C7" s="1" t="s">
        <v>219</v>
      </c>
      <c r="D7" s="1">
        <v>33</v>
      </c>
      <c r="E7" s="1">
        <v>20000</v>
      </c>
    </row>
    <row r="8" spans="2:5" x14ac:dyDescent="0.3">
      <c r="B8" s="4">
        <v>202405</v>
      </c>
      <c r="C8" s="1" t="s">
        <v>220</v>
      </c>
      <c r="D8" s="1">
        <v>27</v>
      </c>
      <c r="E8" s="1">
        <v>11000</v>
      </c>
    </row>
    <row r="9" spans="2:5" x14ac:dyDescent="0.3">
      <c r="B9" s="4">
        <v>202406</v>
      </c>
      <c r="C9" s="1" t="s">
        <v>221</v>
      </c>
      <c r="D9" s="1">
        <v>44</v>
      </c>
      <c r="E9" s="1">
        <v>13500</v>
      </c>
    </row>
    <row r="11" spans="2:5" x14ac:dyDescent="0.3">
      <c r="B11" s="3" t="s">
        <v>222</v>
      </c>
      <c r="C11" s="2" t="s">
        <v>223</v>
      </c>
      <c r="D11" s="2" t="s">
        <v>224</v>
      </c>
    </row>
    <row r="12" spans="2:5" x14ac:dyDescent="0.3">
      <c r="B12" s="4" t="s">
        <v>41</v>
      </c>
      <c r="C12" s="1" t="s">
        <v>225</v>
      </c>
      <c r="D12" s="1" t="s">
        <v>226</v>
      </c>
      <c r="E12" t="str">
        <f>CONCATENATE(B12," ",C12," ",D12)</f>
        <v>Raj Kumar Singh</v>
      </c>
    </row>
    <row r="13" spans="2:5" x14ac:dyDescent="0.3">
      <c r="B13" s="4" t="s">
        <v>177</v>
      </c>
      <c r="C13" s="1"/>
      <c r="D13" s="1" t="s">
        <v>227</v>
      </c>
      <c r="E13" t="str">
        <f t="shared" ref="E13:E14" si="0">CONCATENATE(B13," ",C13," ",D13)</f>
        <v>Amit  Jain</v>
      </c>
    </row>
    <row r="14" spans="2:5" x14ac:dyDescent="0.3">
      <c r="B14" s="4" t="s">
        <v>228</v>
      </c>
      <c r="C14" s="1" t="s">
        <v>226</v>
      </c>
      <c r="D14" s="1"/>
      <c r="E14" t="str">
        <f t="shared" si="0"/>
        <v xml:space="preserve">Pankaj Singh </v>
      </c>
    </row>
    <row r="22" spans="2:2" x14ac:dyDescent="0.3">
      <c r="B22" s="5" t="s">
        <v>208</v>
      </c>
    </row>
    <row r="23" spans="2:2" x14ac:dyDescent="0.3">
      <c r="B23" s="5" t="s">
        <v>209</v>
      </c>
    </row>
    <row r="24" spans="2:2" x14ac:dyDescent="0.3">
      <c r="B24" s="5" t="s">
        <v>213</v>
      </c>
    </row>
    <row r="25" spans="2:2" x14ac:dyDescent="0.3">
      <c r="B25" s="5" t="s">
        <v>210</v>
      </c>
    </row>
    <row r="26" spans="2:2" x14ac:dyDescent="0.3">
      <c r="B26" s="5" t="s">
        <v>212</v>
      </c>
    </row>
    <row r="27" spans="2:2" x14ac:dyDescent="0.3">
      <c r="B27" s="5" t="s">
        <v>211</v>
      </c>
    </row>
    <row r="28" spans="2:2" x14ac:dyDescent="0.3">
      <c r="B28" s="5" t="s">
        <v>214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A54-7D0C-4316-A13D-B7672CC5D02C}">
  <dimension ref="B1:H60"/>
  <sheetViews>
    <sheetView zoomScale="115" zoomScaleNormal="115" workbookViewId="0">
      <pane ySplit="1" topLeftCell="A2" activePane="bottomLeft" state="frozen"/>
      <selection pane="bottomLeft" activeCell="E11" sqref="E11"/>
    </sheetView>
  </sheetViews>
  <sheetFormatPr defaultColWidth="9.09765625" defaultRowHeight="18.75" x14ac:dyDescent="0.3"/>
  <cols>
    <col min="1" max="1" width="9" style="31" customWidth="1"/>
    <col min="2" max="2" width="8.296875" style="36" customWidth="1"/>
    <col min="3" max="4" width="16" style="31" customWidth="1"/>
    <col min="5" max="5" width="16.796875" style="31" customWidth="1"/>
    <col min="6" max="7" width="14.59765625" style="31" customWidth="1"/>
    <col min="8" max="16384" width="9.09765625" style="31"/>
  </cols>
  <sheetData>
    <row r="1" spans="2:7" s="29" customFormat="1" ht="33" customHeight="1" x14ac:dyDescent="0.3">
      <c r="B1" s="28" t="s">
        <v>230</v>
      </c>
    </row>
    <row r="2" spans="2:7" ht="19.5" customHeight="1" x14ac:dyDescent="0.3">
      <c r="B2" s="30"/>
    </row>
    <row r="3" spans="2:7" x14ac:dyDescent="0.3">
      <c r="B3" s="32" t="s">
        <v>10</v>
      </c>
      <c r="C3" s="33" t="s">
        <v>86</v>
      </c>
      <c r="D3" s="33" t="s">
        <v>4</v>
      </c>
      <c r="E3" s="31" t="s">
        <v>235</v>
      </c>
      <c r="G3" s="31" t="s">
        <v>236</v>
      </c>
    </row>
    <row r="4" spans="2:7" x14ac:dyDescent="0.3">
      <c r="B4" s="34">
        <v>104</v>
      </c>
      <c r="C4" s="1" t="str">
        <f>VLOOKUP(B4,B6:G15,2,0)</f>
        <v>Ring Light</v>
      </c>
      <c r="D4" s="1">
        <f>VLOOKUP(B4,B6:G15,6,0)</f>
        <v>10000</v>
      </c>
      <c r="F4" s="31" t="s">
        <v>235</v>
      </c>
    </row>
    <row r="6" spans="2:7" x14ac:dyDescent="0.3">
      <c r="B6" s="32" t="s">
        <v>10</v>
      </c>
      <c r="C6" s="33" t="s">
        <v>86</v>
      </c>
      <c r="D6" s="33" t="s">
        <v>87</v>
      </c>
      <c r="E6" s="33" t="s">
        <v>79</v>
      </c>
      <c r="F6" s="33" t="s">
        <v>2</v>
      </c>
      <c r="G6" s="33" t="s">
        <v>4</v>
      </c>
    </row>
    <row r="7" spans="2:7" x14ac:dyDescent="0.3">
      <c r="B7" s="34">
        <v>100</v>
      </c>
      <c r="C7" s="35" t="s">
        <v>15</v>
      </c>
      <c r="D7" s="35" t="s">
        <v>88</v>
      </c>
      <c r="E7" s="35">
        <v>10</v>
      </c>
      <c r="F7" s="35">
        <v>70</v>
      </c>
      <c r="G7" s="1">
        <f>E7*F7</f>
        <v>700</v>
      </c>
    </row>
    <row r="8" spans="2:7" x14ac:dyDescent="0.3">
      <c r="B8" s="34">
        <v>101</v>
      </c>
      <c r="C8" s="35" t="s">
        <v>17</v>
      </c>
      <c r="D8" s="35" t="s">
        <v>91</v>
      </c>
      <c r="E8" s="35">
        <v>12</v>
      </c>
      <c r="F8" s="35">
        <v>40</v>
      </c>
      <c r="G8" s="1">
        <f t="shared" ref="G8:G15" si="0">E8*F8</f>
        <v>480</v>
      </c>
    </row>
    <row r="9" spans="2:7" x14ac:dyDescent="0.3">
      <c r="B9" s="34">
        <v>102</v>
      </c>
      <c r="C9" s="35" t="s">
        <v>5</v>
      </c>
      <c r="D9" s="35" t="s">
        <v>88</v>
      </c>
      <c r="E9" s="35">
        <v>5</v>
      </c>
      <c r="F9" s="35">
        <v>210</v>
      </c>
      <c r="G9" s="1">
        <f t="shared" si="0"/>
        <v>1050</v>
      </c>
    </row>
    <row r="10" spans="2:7" x14ac:dyDescent="0.3">
      <c r="B10" s="34">
        <v>103</v>
      </c>
      <c r="C10" s="35" t="s">
        <v>90</v>
      </c>
      <c r="D10" s="35" t="s">
        <v>91</v>
      </c>
      <c r="E10" s="35">
        <v>5</v>
      </c>
      <c r="F10" s="35">
        <v>599</v>
      </c>
      <c r="G10" s="1">
        <f t="shared" si="0"/>
        <v>2995</v>
      </c>
    </row>
    <row r="11" spans="2:7" x14ac:dyDescent="0.3">
      <c r="B11" s="34">
        <v>104</v>
      </c>
      <c r="C11" s="35" t="s">
        <v>7</v>
      </c>
      <c r="D11" s="35" t="s">
        <v>92</v>
      </c>
      <c r="E11" s="35">
        <v>8</v>
      </c>
      <c r="F11" s="35">
        <v>1250</v>
      </c>
      <c r="G11" s="1">
        <f t="shared" si="0"/>
        <v>10000</v>
      </c>
    </row>
    <row r="12" spans="2:7" x14ac:dyDescent="0.3">
      <c r="B12" s="34">
        <v>105</v>
      </c>
      <c r="C12" s="35" t="s">
        <v>6</v>
      </c>
      <c r="D12" s="35" t="s">
        <v>88</v>
      </c>
      <c r="E12" s="35">
        <v>20</v>
      </c>
      <c r="F12" s="35">
        <v>300</v>
      </c>
      <c r="G12" s="1">
        <f t="shared" si="0"/>
        <v>6000</v>
      </c>
    </row>
    <row r="13" spans="2:7" x14ac:dyDescent="0.3">
      <c r="B13" s="34">
        <v>106</v>
      </c>
      <c r="C13" s="35" t="s">
        <v>89</v>
      </c>
      <c r="D13" s="35" t="s">
        <v>91</v>
      </c>
      <c r="E13" s="35">
        <v>50</v>
      </c>
      <c r="F13" s="35">
        <v>799</v>
      </c>
      <c r="G13" s="1">
        <f t="shared" si="0"/>
        <v>39950</v>
      </c>
    </row>
    <row r="14" spans="2:7" x14ac:dyDescent="0.3">
      <c r="B14" s="34">
        <v>107</v>
      </c>
      <c r="C14" s="35" t="s">
        <v>152</v>
      </c>
      <c r="D14" s="35" t="s">
        <v>93</v>
      </c>
      <c r="E14" s="35">
        <v>10</v>
      </c>
      <c r="F14" s="35">
        <v>200</v>
      </c>
      <c r="G14" s="1">
        <f t="shared" si="0"/>
        <v>2000</v>
      </c>
    </row>
    <row r="15" spans="2:7" x14ac:dyDescent="0.3">
      <c r="B15" s="34">
        <v>108</v>
      </c>
      <c r="C15" s="35" t="s">
        <v>153</v>
      </c>
      <c r="D15" s="35" t="s">
        <v>88</v>
      </c>
      <c r="E15" s="35">
        <v>5</v>
      </c>
      <c r="F15" s="35">
        <v>310</v>
      </c>
      <c r="G15" s="1">
        <f t="shared" si="0"/>
        <v>1550</v>
      </c>
    </row>
    <row r="16" spans="2:7" x14ac:dyDescent="0.3">
      <c r="B16" s="57" t="s">
        <v>168</v>
      </c>
      <c r="C16" s="57"/>
      <c r="D16" s="57"/>
      <c r="E16" s="40">
        <f>SUM(E7:E15)</f>
        <v>125</v>
      </c>
      <c r="F16" s="40">
        <f t="shared" ref="F16:G16" si="1">SUM(F7:F15)</f>
        <v>3778</v>
      </c>
      <c r="G16" s="40">
        <f t="shared" si="1"/>
        <v>64725</v>
      </c>
    </row>
    <row r="19" spans="3:8" x14ac:dyDescent="0.3">
      <c r="C19" s="32" t="s">
        <v>10</v>
      </c>
      <c r="D19" s="33" t="s">
        <v>86</v>
      </c>
    </row>
    <row r="20" spans="3:8" x14ac:dyDescent="0.3">
      <c r="C20" s="37">
        <v>102</v>
      </c>
      <c r="D20" s="38"/>
    </row>
    <row r="22" spans="3:8" x14ac:dyDescent="0.3">
      <c r="C22" s="33" t="s">
        <v>86</v>
      </c>
      <c r="D22" s="32" t="s">
        <v>10</v>
      </c>
      <c r="E22" s="33" t="s">
        <v>87</v>
      </c>
      <c r="F22" s="33" t="s">
        <v>79</v>
      </c>
      <c r="G22" s="33" t="s">
        <v>2</v>
      </c>
      <c r="H22" s="33" t="s">
        <v>4</v>
      </c>
    </row>
    <row r="23" spans="3:8" x14ac:dyDescent="0.3">
      <c r="C23" s="35" t="s">
        <v>15</v>
      </c>
      <c r="D23" s="34">
        <v>100</v>
      </c>
      <c r="E23" s="35" t="s">
        <v>88</v>
      </c>
      <c r="F23" s="35">
        <v>10</v>
      </c>
      <c r="G23" s="35">
        <v>70</v>
      </c>
      <c r="H23" s="1">
        <f>F23*G23</f>
        <v>700</v>
      </c>
    </row>
    <row r="24" spans="3:8" x14ac:dyDescent="0.3">
      <c r="C24" s="35" t="s">
        <v>17</v>
      </c>
      <c r="D24" s="34">
        <v>101</v>
      </c>
      <c r="E24" s="35" t="s">
        <v>91</v>
      </c>
      <c r="F24" s="35">
        <v>12</v>
      </c>
      <c r="G24" s="35">
        <v>40</v>
      </c>
      <c r="H24" s="1">
        <f t="shared" ref="H24:H31" si="2">F24*G24</f>
        <v>480</v>
      </c>
    </row>
    <row r="25" spans="3:8" x14ac:dyDescent="0.3">
      <c r="C25" s="35" t="s">
        <v>5</v>
      </c>
      <c r="D25" s="34">
        <v>102</v>
      </c>
      <c r="E25" s="35" t="s">
        <v>88</v>
      </c>
      <c r="F25" s="35">
        <v>5</v>
      </c>
      <c r="G25" s="35">
        <v>210</v>
      </c>
      <c r="H25" s="1">
        <f t="shared" si="2"/>
        <v>1050</v>
      </c>
    </row>
    <row r="26" spans="3:8" x14ac:dyDescent="0.3">
      <c r="C26" s="35" t="s">
        <v>90</v>
      </c>
      <c r="D26" s="34">
        <v>103</v>
      </c>
      <c r="E26" s="35" t="s">
        <v>91</v>
      </c>
      <c r="F26" s="35">
        <v>5</v>
      </c>
      <c r="G26" s="35">
        <v>599</v>
      </c>
      <c r="H26" s="1">
        <f t="shared" si="2"/>
        <v>2995</v>
      </c>
    </row>
    <row r="27" spans="3:8" x14ac:dyDescent="0.3">
      <c r="C27" s="35" t="s">
        <v>7</v>
      </c>
      <c r="D27" s="34">
        <v>104</v>
      </c>
      <c r="E27" s="35" t="s">
        <v>92</v>
      </c>
      <c r="F27" s="35">
        <v>8</v>
      </c>
      <c r="G27" s="35">
        <v>1250</v>
      </c>
      <c r="H27" s="1">
        <f t="shared" si="2"/>
        <v>10000</v>
      </c>
    </row>
    <row r="28" spans="3:8" x14ac:dyDescent="0.3">
      <c r="C28" s="35" t="s">
        <v>6</v>
      </c>
      <c r="D28" s="34">
        <v>105</v>
      </c>
      <c r="E28" s="35" t="s">
        <v>88</v>
      </c>
      <c r="F28" s="35">
        <v>20</v>
      </c>
      <c r="G28" s="35">
        <v>300</v>
      </c>
      <c r="H28" s="1">
        <f t="shared" si="2"/>
        <v>6000</v>
      </c>
    </row>
    <row r="29" spans="3:8" x14ac:dyDescent="0.3">
      <c r="C29" s="35" t="s">
        <v>89</v>
      </c>
      <c r="D29" s="34">
        <v>106</v>
      </c>
      <c r="E29" s="35" t="s">
        <v>91</v>
      </c>
      <c r="F29" s="35">
        <v>50</v>
      </c>
      <c r="G29" s="35">
        <v>799</v>
      </c>
      <c r="H29" s="1">
        <f t="shared" si="2"/>
        <v>39950</v>
      </c>
    </row>
    <row r="30" spans="3:8" x14ac:dyDescent="0.3">
      <c r="C30" s="35" t="s">
        <v>5</v>
      </c>
      <c r="D30" s="34">
        <v>107</v>
      </c>
      <c r="E30" s="35" t="s">
        <v>93</v>
      </c>
      <c r="F30" s="35">
        <v>10</v>
      </c>
      <c r="G30" s="35">
        <v>200</v>
      </c>
      <c r="H30" s="1">
        <f t="shared" si="2"/>
        <v>2000</v>
      </c>
    </row>
    <row r="31" spans="3:8" x14ac:dyDescent="0.3">
      <c r="C31" s="35" t="s">
        <v>6</v>
      </c>
      <c r="D31" s="34">
        <v>108</v>
      </c>
      <c r="E31" s="35" t="s">
        <v>88</v>
      </c>
      <c r="F31" s="35">
        <v>5</v>
      </c>
      <c r="G31" s="35">
        <v>310</v>
      </c>
      <c r="H31" s="1">
        <f t="shared" si="2"/>
        <v>1550</v>
      </c>
    </row>
    <row r="35" spans="2:7" x14ac:dyDescent="0.3">
      <c r="C35" s="36"/>
      <c r="D35" s="36"/>
      <c r="E35" s="36"/>
      <c r="F35" s="36"/>
      <c r="G35" s="36"/>
    </row>
    <row r="36" spans="2:7" x14ac:dyDescent="0.3">
      <c r="B36" s="32" t="s">
        <v>10</v>
      </c>
      <c r="C36" s="33" t="s">
        <v>86</v>
      </c>
      <c r="D36" s="33" t="s">
        <v>87</v>
      </c>
      <c r="E36" s="33" t="s">
        <v>79</v>
      </c>
      <c r="F36" s="33" t="s">
        <v>2</v>
      </c>
      <c r="G36" s="33" t="s">
        <v>4</v>
      </c>
    </row>
    <row r="37" spans="2:7" x14ac:dyDescent="0.3">
      <c r="B37" s="34">
        <v>101</v>
      </c>
      <c r="C37" s="35"/>
      <c r="D37" s="35"/>
      <c r="E37" s="35"/>
      <c r="F37" s="35"/>
      <c r="G37" s="35"/>
    </row>
    <row r="39" spans="2:7" x14ac:dyDescent="0.3">
      <c r="B39" s="32" t="s">
        <v>10</v>
      </c>
      <c r="C39" s="33" t="s">
        <v>86</v>
      </c>
      <c r="D39" s="33" t="s">
        <v>87</v>
      </c>
      <c r="E39" s="33" t="s">
        <v>79</v>
      </c>
      <c r="F39" s="33" t="s">
        <v>2</v>
      </c>
      <c r="G39" s="33" t="s">
        <v>4</v>
      </c>
    </row>
    <row r="40" spans="2:7" x14ac:dyDescent="0.3">
      <c r="B40" s="34">
        <v>100</v>
      </c>
      <c r="C40" s="35" t="s">
        <v>15</v>
      </c>
      <c r="D40" s="35" t="s">
        <v>88</v>
      </c>
      <c r="E40" s="35">
        <v>10</v>
      </c>
      <c r="F40" s="35">
        <v>70</v>
      </c>
      <c r="G40" s="1">
        <f>E40*F40</f>
        <v>700</v>
      </c>
    </row>
    <row r="41" spans="2:7" x14ac:dyDescent="0.3">
      <c r="B41" s="34">
        <v>101</v>
      </c>
      <c r="C41" s="35" t="s">
        <v>17</v>
      </c>
      <c r="D41" s="35" t="s">
        <v>91</v>
      </c>
      <c r="E41" s="35">
        <v>12</v>
      </c>
      <c r="F41" s="35">
        <v>40</v>
      </c>
      <c r="G41" s="1">
        <f t="shared" ref="G41:G48" si="3">E41*F41</f>
        <v>480</v>
      </c>
    </row>
    <row r="42" spans="2:7" x14ac:dyDescent="0.3">
      <c r="B42" s="34">
        <v>102</v>
      </c>
      <c r="C42" s="35" t="s">
        <v>5</v>
      </c>
      <c r="D42" s="35" t="s">
        <v>88</v>
      </c>
      <c r="E42" s="35">
        <v>5</v>
      </c>
      <c r="F42" s="35">
        <v>210</v>
      </c>
      <c r="G42" s="1">
        <f t="shared" si="3"/>
        <v>1050</v>
      </c>
    </row>
    <row r="43" spans="2:7" x14ac:dyDescent="0.3">
      <c r="B43" s="34">
        <v>103</v>
      </c>
      <c r="C43" s="35" t="s">
        <v>90</v>
      </c>
      <c r="D43" s="35" t="s">
        <v>91</v>
      </c>
      <c r="E43" s="35">
        <v>5</v>
      </c>
      <c r="F43" s="35">
        <v>599</v>
      </c>
      <c r="G43" s="1">
        <f t="shared" si="3"/>
        <v>2995</v>
      </c>
    </row>
    <row r="44" spans="2:7" x14ac:dyDescent="0.3">
      <c r="B44" s="34">
        <v>104</v>
      </c>
      <c r="C44" s="35" t="s">
        <v>7</v>
      </c>
      <c r="D44" s="35" t="s">
        <v>92</v>
      </c>
      <c r="E44" s="35">
        <v>8</v>
      </c>
      <c r="F44" s="35">
        <v>1250</v>
      </c>
      <c r="G44" s="1">
        <f t="shared" si="3"/>
        <v>10000</v>
      </c>
    </row>
    <row r="45" spans="2:7" x14ac:dyDescent="0.3">
      <c r="B45" s="34">
        <v>105</v>
      </c>
      <c r="C45" s="35" t="s">
        <v>6</v>
      </c>
      <c r="D45" s="35" t="s">
        <v>88</v>
      </c>
      <c r="E45" s="35">
        <v>20</v>
      </c>
      <c r="F45" s="35">
        <v>300</v>
      </c>
      <c r="G45" s="1">
        <f t="shared" si="3"/>
        <v>6000</v>
      </c>
    </row>
    <row r="46" spans="2:7" x14ac:dyDescent="0.3">
      <c r="B46" s="34">
        <v>106</v>
      </c>
      <c r="C46" s="35" t="s">
        <v>89</v>
      </c>
      <c r="D46" s="35" t="s">
        <v>91</v>
      </c>
      <c r="E46" s="35">
        <v>50</v>
      </c>
      <c r="F46" s="35">
        <v>799</v>
      </c>
      <c r="G46" s="1">
        <f t="shared" si="3"/>
        <v>39950</v>
      </c>
    </row>
    <row r="47" spans="2:7" x14ac:dyDescent="0.3">
      <c r="B47" s="34">
        <v>107</v>
      </c>
      <c r="C47" s="35" t="s">
        <v>152</v>
      </c>
      <c r="D47" s="35" t="s">
        <v>93</v>
      </c>
      <c r="E47" s="35">
        <v>10</v>
      </c>
      <c r="F47" s="35">
        <v>200</v>
      </c>
      <c r="G47" s="1">
        <f t="shared" si="3"/>
        <v>2000</v>
      </c>
    </row>
    <row r="48" spans="2:7" x14ac:dyDescent="0.3">
      <c r="B48" s="34">
        <v>108</v>
      </c>
      <c r="C48" s="35" t="s">
        <v>153</v>
      </c>
      <c r="D48" s="35" t="s">
        <v>88</v>
      </c>
      <c r="E48" s="35">
        <v>5</v>
      </c>
      <c r="F48" s="35">
        <v>310</v>
      </c>
      <c r="G48" s="1">
        <f t="shared" si="3"/>
        <v>1550</v>
      </c>
    </row>
    <row r="51" spans="2:6" x14ac:dyDescent="0.3">
      <c r="B51" s="32" t="s">
        <v>11</v>
      </c>
      <c r="C51" s="33" t="s">
        <v>164</v>
      </c>
      <c r="D51" s="33" t="s">
        <v>165</v>
      </c>
      <c r="E51" s="33" t="s">
        <v>166</v>
      </c>
      <c r="F51" s="33" t="s">
        <v>167</v>
      </c>
    </row>
    <row r="52" spans="2:6" x14ac:dyDescent="0.3">
      <c r="B52" s="34" t="s">
        <v>12</v>
      </c>
      <c r="C52" s="35">
        <v>12000</v>
      </c>
      <c r="D52" s="35">
        <v>2300</v>
      </c>
      <c r="E52" s="35">
        <v>76000</v>
      </c>
      <c r="F52" s="35">
        <v>45000</v>
      </c>
    </row>
    <row r="53" spans="2:6" x14ac:dyDescent="0.3">
      <c r="B53" s="34" t="s">
        <v>97</v>
      </c>
      <c r="C53" s="35">
        <v>44000</v>
      </c>
      <c r="D53" s="35">
        <v>45000</v>
      </c>
      <c r="E53" s="35">
        <v>5600</v>
      </c>
      <c r="F53" s="35">
        <v>56000</v>
      </c>
    </row>
    <row r="54" spans="2:6" x14ac:dyDescent="0.3">
      <c r="B54" s="34" t="s">
        <v>14</v>
      </c>
      <c r="C54" s="35">
        <v>1000</v>
      </c>
      <c r="D54" s="35">
        <v>56000</v>
      </c>
      <c r="E54" s="35">
        <v>45000</v>
      </c>
      <c r="F54" s="35">
        <v>6700</v>
      </c>
    </row>
    <row r="55" spans="2:6" x14ac:dyDescent="0.3">
      <c r="B55" s="34" t="s">
        <v>19</v>
      </c>
      <c r="C55" s="35">
        <v>54000</v>
      </c>
      <c r="D55" s="35">
        <v>5400</v>
      </c>
      <c r="E55" s="35">
        <v>3400</v>
      </c>
      <c r="F55" s="35">
        <v>7800</v>
      </c>
    </row>
    <row r="56" spans="2:6" x14ac:dyDescent="0.3">
      <c r="B56" s="39" t="s">
        <v>168</v>
      </c>
      <c r="C56" s="24">
        <f>SUM(C52:C55)</f>
        <v>111000</v>
      </c>
      <c r="D56" s="24">
        <f t="shared" ref="D56:F56" si="4">SUM(D52:D55)</f>
        <v>108700</v>
      </c>
      <c r="E56" s="24">
        <f t="shared" si="4"/>
        <v>130000</v>
      </c>
      <c r="F56" s="24">
        <f t="shared" si="4"/>
        <v>115500</v>
      </c>
    </row>
    <row r="59" spans="2:6" x14ac:dyDescent="0.3">
      <c r="B59" s="32" t="s">
        <v>154</v>
      </c>
      <c r="C59" s="33" t="s">
        <v>169</v>
      </c>
    </row>
    <row r="60" spans="2:6" x14ac:dyDescent="0.3">
      <c r="B60" s="34" t="s">
        <v>170</v>
      </c>
      <c r="C60" s="35"/>
    </row>
  </sheetData>
  <mergeCells count="1">
    <mergeCell ref="B16:D16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CF90-82D6-4EF9-91FE-B0C08ECF5BCB}">
  <dimension ref="A1"/>
  <sheetViews>
    <sheetView workbookViewId="0">
      <selection activeCell="B2" sqref="B2:E7"/>
    </sheetView>
  </sheetViews>
  <sheetFormatPr defaultRowHeight="18.75" x14ac:dyDescent="0.3"/>
  <cols>
    <col min="3" max="5" width="8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Formulas</vt:lpstr>
      <vt:lpstr>Subtotal</vt:lpstr>
      <vt:lpstr>Sumproduct</vt:lpstr>
      <vt:lpstr>Datedif</vt:lpstr>
      <vt:lpstr>IF</vt:lpstr>
      <vt:lpstr>IF And</vt:lpstr>
      <vt:lpstr>IF Or</vt:lpstr>
      <vt:lpstr>IFs</vt:lpstr>
      <vt:lpstr>Switch</vt:lpstr>
      <vt:lpstr>Sumif</vt:lpstr>
      <vt:lpstr>Sumifs</vt:lpstr>
      <vt:lpstr>Unique</vt:lpstr>
      <vt:lpstr>Countif</vt:lpstr>
      <vt:lpstr>Countifs</vt:lpstr>
      <vt:lpstr>Averageif</vt:lpstr>
      <vt:lpstr>Vlookup</vt:lpstr>
      <vt:lpstr>IFerror</vt:lpstr>
      <vt:lpstr>Hlookup</vt:lpstr>
      <vt:lpstr>Index</vt:lpstr>
      <vt:lpstr>Match</vt:lpstr>
      <vt:lpstr>Index+Match</vt:lpstr>
      <vt:lpstr>Sum+Vlookup</vt:lpstr>
      <vt:lpstr>Xlookup</vt:lpstr>
      <vt:lpstr>Picture Lookup</vt:lpstr>
      <vt:lpstr>Sort</vt:lpstr>
      <vt:lpstr>Filter</vt:lpstr>
      <vt:lpstr>Trim</vt:lpstr>
      <vt:lpstr>Dynamic</vt:lpstr>
      <vt:lpstr>Textsplit</vt:lpstr>
      <vt:lpstr>Textjoin</vt:lpstr>
      <vt:lpstr>Protect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asadamin236@gmail.com</cp:lastModifiedBy>
  <dcterms:created xsi:type="dcterms:W3CDTF">2024-07-20T14:22:35Z</dcterms:created>
  <dcterms:modified xsi:type="dcterms:W3CDTF">2024-09-08T17:34:09Z</dcterms:modified>
</cp:coreProperties>
</file>